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uamak\Documents\My Documents\AA - NGF\FY 2021 Budget Preperation\Final NCOA Compliant Budget\States FY 2021 Budget\"/>
    </mc:Choice>
  </mc:AlternateContent>
  <xr:revisionPtr revIDLastSave="0" documentId="8_{CAF5ECE0-A9BB-476B-AFB9-090B2F79DA87}" xr6:coauthVersionLast="46" xr6:coauthVersionMax="46" xr10:uidLastSave="{00000000-0000-0000-0000-000000000000}"/>
  <bookViews>
    <workbookView xWindow="-120" yWindow="-120" windowWidth="20730" windowHeight="11160" xr2:uid="{00000000-000D-0000-FFFF-FFFF00000000}"/>
  </bookViews>
  <sheets>
    <sheet name="Consolidated Budget Summary" sheetId="3" r:id="rId1"/>
    <sheet name="Comp of Transf from CRF toCDF" sheetId="4" r:id="rId2"/>
    <sheet name="2020 SRA Actuals" sheetId="1" r:id="rId3"/>
    <sheet name="Summary of IGR By Sector" sheetId="2" r:id="rId4"/>
    <sheet name="CRF Charges" sheetId="9" r:id="rId5"/>
    <sheet name="Summary of RecExp" sheetId="8" r:id="rId6"/>
    <sheet name="Detailed Capital Receipt" sheetId="7" r:id="rId7"/>
    <sheet name="Summary of Capex" sheetId="6" r:id="rId8"/>
    <sheet name="Detailed Capital Expenditure" sheetId="16" r:id="rId9"/>
    <sheet name="Detailed Capital Exp-by Program" sheetId="12" r:id="rId10"/>
  </sheets>
  <externalReferences>
    <externalReference r:id="rId11"/>
    <externalReference r:id="rId12"/>
  </externalReferences>
  <definedNames>
    <definedName name="_xlnm.Print_Area" localSheetId="2">'2020 SRA Actuals'!$A$1:$Q$23</definedName>
    <definedName name="_xlnm.Print_Area" localSheetId="1">'Comp of Transf from CRF toCDF'!$A$1:$K$54</definedName>
    <definedName name="_xlnm.Print_Area" localSheetId="0">'Consolidated Budget Summary'!$A$1:$J$63</definedName>
    <definedName name="_xlnm.Print_Area" localSheetId="9">'Detailed Capital Exp-by Program'!$A$1:$T$1526</definedName>
    <definedName name="_xlnm.Print_Area" localSheetId="8">'Detailed Capital Expenditure'!$A$1:$Q$1533</definedName>
    <definedName name="_xlnm.Print_Area" localSheetId="6">'Detailed Capital Receipt'!$A$1:$N$50</definedName>
    <definedName name="_xlnm.Print_Area" localSheetId="3">'Summary of IGR By Sector'!$A$1:$K$77</definedName>
    <definedName name="_xlnm.Print_Area" localSheetId="5">'Summary of RecExp'!$A$1:$R$446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7" l="1"/>
  <c r="N76" i="2" l="1"/>
  <c r="H76" i="2"/>
  <c r="H75" i="2"/>
  <c r="H72" i="2"/>
  <c r="H71" i="2"/>
  <c r="H68" i="2"/>
  <c r="H67" i="2"/>
  <c r="H64" i="2"/>
  <c r="H63" i="2"/>
  <c r="H60" i="2"/>
  <c r="H59" i="2"/>
  <c r="H56" i="2"/>
  <c r="H55" i="2"/>
  <c r="H50" i="2"/>
  <c r="H49" i="2"/>
  <c r="H32" i="2"/>
  <c r="H37" i="2"/>
  <c r="H38" i="2"/>
  <c r="H40" i="2"/>
  <c r="H41" i="2"/>
  <c r="H42" i="2"/>
  <c r="H28" i="2"/>
  <c r="H46" i="2"/>
  <c r="F27" i="2"/>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24" i="2"/>
  <c r="G25" i="2"/>
  <c r="G26" i="2"/>
  <c r="H26" i="2" s="1"/>
  <c r="G28" i="2"/>
  <c r="G29" i="2"/>
  <c r="H29" i="2" s="1"/>
  <c r="G30" i="2"/>
  <c r="H30" i="2" s="1"/>
  <c r="G31" i="2"/>
  <c r="H31" i="2" s="1"/>
  <c r="G32" i="2"/>
  <c r="G33" i="2"/>
  <c r="G34" i="2"/>
  <c r="H34" i="2" s="1"/>
  <c r="G35" i="2"/>
  <c r="H35" i="2" s="1"/>
  <c r="G36" i="2"/>
  <c r="H36" i="2" s="1"/>
  <c r="G37" i="2"/>
  <c r="G38" i="2"/>
  <c r="G39" i="2"/>
  <c r="H39" i="2" s="1"/>
  <c r="G40" i="2"/>
  <c r="G41" i="2"/>
  <c r="G42" i="2"/>
  <c r="G43" i="2"/>
  <c r="H43" i="2" s="1"/>
  <c r="G44" i="2"/>
  <c r="H44" i="2" s="1"/>
  <c r="G45" i="2"/>
  <c r="H45" i="2" s="1"/>
  <c r="G46" i="2"/>
  <c r="G48" i="2"/>
  <c r="H48" i="2" s="1"/>
  <c r="H47" i="2" s="1"/>
  <c r="G49" i="2"/>
  <c r="G50" i="2"/>
  <c r="G51" i="2"/>
  <c r="H51" i="2" s="1"/>
  <c r="G53" i="2"/>
  <c r="G52" i="2" s="1"/>
  <c r="G55" i="2"/>
  <c r="G56" i="2"/>
  <c r="G57" i="2"/>
  <c r="H57" i="2" s="1"/>
  <c r="G58" i="2"/>
  <c r="H58" i="2" s="1"/>
  <c r="G59" i="2"/>
  <c r="G60" i="2"/>
  <c r="G61" i="2"/>
  <c r="H61" i="2" s="1"/>
  <c r="G62" i="2"/>
  <c r="H62" i="2" s="1"/>
  <c r="G63" i="2"/>
  <c r="G64" i="2"/>
  <c r="G65" i="2"/>
  <c r="H65" i="2" s="1"/>
  <c r="G66" i="2"/>
  <c r="H66" i="2" s="1"/>
  <c r="G67" i="2"/>
  <c r="G68" i="2"/>
  <c r="G69" i="2"/>
  <c r="H69" i="2" s="1"/>
  <c r="G70" i="2"/>
  <c r="H70" i="2" s="1"/>
  <c r="G71" i="2"/>
  <c r="G72" i="2"/>
  <c r="G73" i="2"/>
  <c r="H73" i="2" s="1"/>
  <c r="G74" i="2"/>
  <c r="H74" i="2" s="1"/>
  <c r="G75" i="2"/>
  <c r="G76" i="2"/>
  <c r="G9" i="2"/>
  <c r="H9" i="2" s="1"/>
  <c r="Q23" i="1"/>
  <c r="G47" i="3"/>
  <c r="H52" i="4"/>
  <c r="N1555" i="16"/>
  <c r="N1543" i="16"/>
  <c r="N1545" i="16"/>
  <c r="N1544" i="16"/>
  <c r="N46" i="16"/>
  <c r="O46" i="16" s="1"/>
  <c r="P46" i="16" s="1"/>
  <c r="N40" i="16"/>
  <c r="N17" i="16"/>
  <c r="N13" i="16"/>
  <c r="N12" i="16"/>
  <c r="O12" i="16" s="1"/>
  <c r="P12" i="16" s="1"/>
  <c r="N31" i="16"/>
  <c r="O31" i="16" s="1"/>
  <c r="P31" i="16" s="1"/>
  <c r="N49" i="16"/>
  <c r="O49" i="16" s="1"/>
  <c r="P49" i="16" s="1"/>
  <c r="N1370" i="16"/>
  <c r="N1375" i="16"/>
  <c r="O1375" i="16" s="1"/>
  <c r="N1374" i="16"/>
  <c r="N1025" i="16"/>
  <c r="N1055" i="16" s="1"/>
  <c r="H53" i="6" s="1"/>
  <c r="N864" i="16"/>
  <c r="O864" i="16" s="1"/>
  <c r="P864" i="16" s="1"/>
  <c r="N724" i="16"/>
  <c r="M723" i="16" s="1"/>
  <c r="N725" i="16"/>
  <c r="O725" i="16" s="1"/>
  <c r="P725" i="16" s="1"/>
  <c r="N723" i="16"/>
  <c r="O723" i="16" s="1"/>
  <c r="P723" i="16" s="1"/>
  <c r="N732" i="16"/>
  <c r="O732" i="16" s="1"/>
  <c r="P732" i="16" s="1"/>
  <c r="J562" i="16"/>
  <c r="K562" i="16"/>
  <c r="L562" i="16"/>
  <c r="M562" i="16"/>
  <c r="I562" i="16"/>
  <c r="N556" i="16"/>
  <c r="N1556" i="16" s="1"/>
  <c r="N559" i="16"/>
  <c r="N558" i="16"/>
  <c r="N557" i="16"/>
  <c r="O1524" i="16"/>
  <c r="O1522" i="16"/>
  <c r="O1493" i="16"/>
  <c r="P1493" i="16" s="1"/>
  <c r="Q1493" i="16" s="1"/>
  <c r="O1227" i="16"/>
  <c r="O1228" i="16"/>
  <c r="P1228" i="16" s="1"/>
  <c r="O1211" i="16"/>
  <c r="P1211" i="16"/>
  <c r="Q1211" i="16" s="1"/>
  <c r="O1212" i="16"/>
  <c r="P1212" i="16" s="1"/>
  <c r="Q1212" i="16" s="1"/>
  <c r="O1214" i="16"/>
  <c r="O983" i="16"/>
  <c r="O866" i="16"/>
  <c r="P866" i="16" s="1"/>
  <c r="Q866" i="16" s="1"/>
  <c r="O797" i="16"/>
  <c r="P797" i="16" s="1"/>
  <c r="Q797" i="16" s="1"/>
  <c r="O798" i="16"/>
  <c r="O780" i="16"/>
  <c r="O763" i="16"/>
  <c r="O753" i="16"/>
  <c r="O700" i="16"/>
  <c r="O666" i="16"/>
  <c r="O668" i="16"/>
  <c r="O671" i="16"/>
  <c r="P671" i="16" s="1"/>
  <c r="Q671" i="16" s="1"/>
  <c r="O676" i="16"/>
  <c r="P676" i="16" s="1"/>
  <c r="Q676" i="16" s="1"/>
  <c r="O644" i="16"/>
  <c r="O597" i="16"/>
  <c r="O592" i="16"/>
  <c r="P592" i="16"/>
  <c r="Q592" i="16" s="1"/>
  <c r="O528" i="16"/>
  <c r="P528" i="16" s="1"/>
  <c r="O505" i="16"/>
  <c r="P505" i="16" s="1"/>
  <c r="Q505" i="16" s="1"/>
  <c r="O504" i="16"/>
  <c r="P504" i="16" s="1"/>
  <c r="Q504" i="16" s="1"/>
  <c r="O495" i="16"/>
  <c r="P495" i="16" s="1"/>
  <c r="Q495" i="16" s="1"/>
  <c r="O463" i="16"/>
  <c r="O436" i="16"/>
  <c r="O400" i="16"/>
  <c r="O401" i="16"/>
  <c r="P401" i="16"/>
  <c r="Q401" i="16" s="1"/>
  <c r="O402" i="16"/>
  <c r="P402" i="16" s="1"/>
  <c r="Q402" i="16" s="1"/>
  <c r="O403" i="16"/>
  <c r="P403" i="16" s="1"/>
  <c r="O404" i="16"/>
  <c r="O399" i="16"/>
  <c r="P399" i="16" s="1"/>
  <c r="Q399" i="16" s="1"/>
  <c r="O358" i="16"/>
  <c r="P358" i="16" s="1"/>
  <c r="Q358" i="16" s="1"/>
  <c r="O346" i="16"/>
  <c r="P346" i="16" s="1"/>
  <c r="Q346" i="16" s="1"/>
  <c r="O109" i="16"/>
  <c r="P109" i="16" s="1"/>
  <c r="P338" i="16"/>
  <c r="Q338" i="16" s="1"/>
  <c r="O338" i="16"/>
  <c r="N326" i="16"/>
  <c r="N306" i="16"/>
  <c r="O306" i="16" s="1"/>
  <c r="P306" i="16" s="1"/>
  <c r="N312" i="16"/>
  <c r="O312" i="16" s="1"/>
  <c r="O265" i="16"/>
  <c r="P265" i="16" s="1"/>
  <c r="O251" i="16"/>
  <c r="P251" i="16" s="1"/>
  <c r="Q251" i="16" s="1"/>
  <c r="O249" i="16"/>
  <c r="P249" i="16" s="1"/>
  <c r="Q249" i="16" s="1"/>
  <c r="N101" i="16"/>
  <c r="O101" i="16" s="1"/>
  <c r="P101" i="16" s="1"/>
  <c r="Q101" i="16" s="1"/>
  <c r="N112" i="16"/>
  <c r="O112" i="16" s="1"/>
  <c r="P112" i="16" s="1"/>
  <c r="Q112" i="16" s="1"/>
  <c r="N110" i="16"/>
  <c r="O110" i="16" s="1"/>
  <c r="P110" i="16" s="1"/>
  <c r="Q110" i="16" s="1"/>
  <c r="N98" i="16"/>
  <c r="O98" i="16" s="1"/>
  <c r="P98" i="16" s="1"/>
  <c r="Q98" i="16" s="1"/>
  <c r="N121" i="16"/>
  <c r="O121" i="16" s="1"/>
  <c r="N118" i="16"/>
  <c r="N120" i="16"/>
  <c r="O120" i="16" s="1"/>
  <c r="P120" i="16" s="1"/>
  <c r="N51" i="16"/>
  <c r="O51" i="16" s="1"/>
  <c r="P51" i="16" s="1"/>
  <c r="Q51" i="16" s="1"/>
  <c r="N52" i="16"/>
  <c r="O52" i="16" s="1"/>
  <c r="N59" i="16"/>
  <c r="O59" i="16" s="1"/>
  <c r="N37" i="16"/>
  <c r="O37" i="16" s="1"/>
  <c r="P37" i="16" s="1"/>
  <c r="N45" i="16"/>
  <c r="O45" i="16" s="1"/>
  <c r="N33" i="16"/>
  <c r="O33" i="16" s="1"/>
  <c r="P33" i="16" s="1"/>
  <c r="N38" i="16"/>
  <c r="N30" i="16"/>
  <c r="N29" i="16"/>
  <c r="N24" i="16"/>
  <c r="O24" i="16" s="1"/>
  <c r="P24" i="16" s="1"/>
  <c r="N21" i="16"/>
  <c r="O21" i="16" s="1"/>
  <c r="P21" i="16" s="1"/>
  <c r="O58" i="16"/>
  <c r="P58" i="16" s="1"/>
  <c r="Q58" i="16" s="1"/>
  <c r="N836" i="16"/>
  <c r="N1449" i="16"/>
  <c r="O1449" i="16" s="1"/>
  <c r="N1382" i="16"/>
  <c r="O1382" i="16" s="1"/>
  <c r="N1316" i="16"/>
  <c r="O1316" i="16" s="1"/>
  <c r="P1316" i="16" s="1"/>
  <c r="Q1316" i="16" s="1"/>
  <c r="N1210" i="16"/>
  <c r="O1210" i="16" s="1"/>
  <c r="N1195" i="16"/>
  <c r="O1195" i="16" s="1"/>
  <c r="P1195" i="16" s="1"/>
  <c r="Q1195" i="16" s="1"/>
  <c r="N1127" i="16"/>
  <c r="N1048" i="16"/>
  <c r="N998" i="16"/>
  <c r="N855" i="16"/>
  <c r="O855" i="16" s="1"/>
  <c r="P855" i="16" s="1"/>
  <c r="N716" i="16"/>
  <c r="N585" i="16"/>
  <c r="N543" i="16"/>
  <c r="N521" i="16"/>
  <c r="N500" i="16"/>
  <c r="N395" i="16"/>
  <c r="N247" i="16"/>
  <c r="N234" i="16"/>
  <c r="N206" i="16"/>
  <c r="O206" i="16" s="1"/>
  <c r="P206" i="16" s="1"/>
  <c r="N185" i="16"/>
  <c r="N170" i="16"/>
  <c r="N1389" i="16"/>
  <c r="N361" i="16"/>
  <c r="N1241" i="16"/>
  <c r="O1241" i="16" s="1"/>
  <c r="P1241" i="16" s="1"/>
  <c r="N1239" i="16"/>
  <c r="N1289" i="16"/>
  <c r="O1289" i="16" s="1"/>
  <c r="P1289" i="16" s="1"/>
  <c r="Q1289" i="16" s="1"/>
  <c r="N1140" i="16"/>
  <c r="N604" i="16"/>
  <c r="O604" i="16" s="1"/>
  <c r="P604" i="16" s="1"/>
  <c r="N603" i="16"/>
  <c r="O603" i="16" s="1"/>
  <c r="P603" i="16" s="1"/>
  <c r="N602" i="16"/>
  <c r="N591" i="16"/>
  <c r="O591" i="16" s="1"/>
  <c r="P591" i="16" s="1"/>
  <c r="N593" i="16"/>
  <c r="N650" i="16"/>
  <c r="O650" i="16" s="1"/>
  <c r="P650" i="16" s="1"/>
  <c r="N659" i="16"/>
  <c r="O659" i="16" s="1"/>
  <c r="Q556" i="16"/>
  <c r="Q562" i="16" s="1"/>
  <c r="P556" i="16"/>
  <c r="P562" i="16" s="1"/>
  <c r="O556" i="16"/>
  <c r="O562" i="16" s="1"/>
  <c r="N1532" i="16"/>
  <c r="N1530" i="16"/>
  <c r="O1530" i="16" s="1"/>
  <c r="P1530" i="16" s="1"/>
  <c r="M1529" i="16"/>
  <c r="L1529" i="16"/>
  <c r="K1529" i="16"/>
  <c r="J1529" i="16"/>
  <c r="I1529" i="16"/>
  <c r="O1528" i="16"/>
  <c r="P1528" i="16" s="1"/>
  <c r="O1527" i="16"/>
  <c r="O1526" i="16"/>
  <c r="P1526" i="16" s="1"/>
  <c r="Q1526" i="16" s="1"/>
  <c r="O1525" i="16"/>
  <c r="N1523" i="16"/>
  <c r="O1523" i="16" s="1"/>
  <c r="P1523" i="16" s="1"/>
  <c r="N1521" i="16"/>
  <c r="O1521" i="16" s="1"/>
  <c r="P1521" i="16" s="1"/>
  <c r="N1520" i="16"/>
  <c r="O1520" i="16" s="1"/>
  <c r="P1520" i="16" s="1"/>
  <c r="O1519" i="16"/>
  <c r="P1519" i="16" s="1"/>
  <c r="N1518" i="16"/>
  <c r="O1518" i="16" s="1"/>
  <c r="N1517" i="16"/>
  <c r="N1516" i="16"/>
  <c r="O1516" i="16" s="1"/>
  <c r="N1515" i="16"/>
  <c r="O1515" i="16" s="1"/>
  <c r="N1514" i="16"/>
  <c r="O1514" i="16" s="1"/>
  <c r="M1513" i="16"/>
  <c r="L1513" i="16"/>
  <c r="K1513" i="16"/>
  <c r="J1513" i="16"/>
  <c r="I1513" i="16"/>
  <c r="N1512" i="16"/>
  <c r="O1512" i="16" s="1"/>
  <c r="P1512" i="16" s="1"/>
  <c r="N1511" i="16"/>
  <c r="O1511" i="16" s="1"/>
  <c r="P1511" i="16" s="1"/>
  <c r="N1510" i="16"/>
  <c r="O1510" i="16" s="1"/>
  <c r="P1510" i="16" s="1"/>
  <c r="N1509" i="16"/>
  <c r="O1509" i="16" s="1"/>
  <c r="P1509" i="16" s="1"/>
  <c r="O1508" i="16"/>
  <c r="P1508" i="16" s="1"/>
  <c r="N1507" i="16"/>
  <c r="O1507" i="16" s="1"/>
  <c r="N1506" i="16"/>
  <c r="O1506" i="16" s="1"/>
  <c r="N1505" i="16"/>
  <c r="O1505" i="16" s="1"/>
  <c r="N1504" i="16"/>
  <c r="O1504" i="16" s="1"/>
  <c r="N1503" i="16"/>
  <c r="O1503" i="16" s="1"/>
  <c r="N1502" i="16"/>
  <c r="O1502" i="16" s="1"/>
  <c r="N1501" i="16"/>
  <c r="N1500" i="16"/>
  <c r="N1499" i="16"/>
  <c r="N1498" i="16"/>
  <c r="M1497" i="16"/>
  <c r="L1497" i="16"/>
  <c r="K1497" i="16"/>
  <c r="J1497" i="16"/>
  <c r="I1497" i="16"/>
  <c r="N1496" i="16"/>
  <c r="O1496" i="16" s="1"/>
  <c r="P1496" i="16" s="1"/>
  <c r="N1495" i="16"/>
  <c r="O1495" i="16" s="1"/>
  <c r="P1495" i="16" s="1"/>
  <c r="N1494" i="16"/>
  <c r="O1494" i="16" s="1"/>
  <c r="P1494" i="16" s="1"/>
  <c r="N1492" i="16"/>
  <c r="O1492" i="16" s="1"/>
  <c r="P1492" i="16" s="1"/>
  <c r="N1491" i="16"/>
  <c r="O1491" i="16" s="1"/>
  <c r="P1491" i="16" s="1"/>
  <c r="N1490" i="16"/>
  <c r="O1490" i="16" s="1"/>
  <c r="P1490" i="16" s="1"/>
  <c r="N1489" i="16"/>
  <c r="O1489" i="16" s="1"/>
  <c r="P1489" i="16" s="1"/>
  <c r="N1488" i="16"/>
  <c r="O1488" i="16" s="1"/>
  <c r="P1488" i="16" s="1"/>
  <c r="N1487" i="16"/>
  <c r="O1487" i="16" s="1"/>
  <c r="P1487" i="16" s="1"/>
  <c r="N1486" i="16"/>
  <c r="O1486" i="16" s="1"/>
  <c r="P1486" i="16" s="1"/>
  <c r="N1485" i="16"/>
  <c r="O1485" i="16" s="1"/>
  <c r="P1485" i="16" s="1"/>
  <c r="O1484" i="16"/>
  <c r="P1484" i="16" s="1"/>
  <c r="N1483" i="16"/>
  <c r="O1483" i="16" s="1"/>
  <c r="N1482" i="16"/>
  <c r="O1482" i="16" s="1"/>
  <c r="O1481" i="16"/>
  <c r="P1481" i="16" s="1"/>
  <c r="Q1481" i="16" s="1"/>
  <c r="N1480" i="16"/>
  <c r="O1480" i="16" s="1"/>
  <c r="N1479" i="16"/>
  <c r="O1479" i="16" s="1"/>
  <c r="N1478" i="16"/>
  <c r="O1478" i="16" s="1"/>
  <c r="N1477" i="16"/>
  <c r="O1477" i="16" s="1"/>
  <c r="N1476" i="16"/>
  <c r="O1476" i="16" s="1"/>
  <c r="N1475" i="16"/>
  <c r="O1475" i="16" s="1"/>
  <c r="N1474" i="16"/>
  <c r="O1474" i="16" s="1"/>
  <c r="N1473" i="16"/>
  <c r="O1473" i="16" s="1"/>
  <c r="N1472" i="16"/>
  <c r="O1472" i="16" s="1"/>
  <c r="N1471" i="16"/>
  <c r="O1471" i="16" s="1"/>
  <c r="N1470" i="16"/>
  <c r="N1469" i="16"/>
  <c r="N1468" i="16"/>
  <c r="N1467" i="16"/>
  <c r="N1466" i="16"/>
  <c r="N1465" i="16"/>
  <c r="N1464" i="16"/>
  <c r="M1463" i="16"/>
  <c r="L1463" i="16"/>
  <c r="K1463" i="16"/>
  <c r="J1463" i="16"/>
  <c r="I1463" i="16"/>
  <c r="O1462" i="16"/>
  <c r="P1462" i="16" s="1"/>
  <c r="Q1462" i="16" s="1"/>
  <c r="P1461" i="16"/>
  <c r="Q1461" i="16" s="1"/>
  <c r="O1461" i="16"/>
  <c r="N1460" i="16"/>
  <c r="O1460" i="16" s="1"/>
  <c r="O1459" i="16"/>
  <c r="P1459" i="16" s="1"/>
  <c r="P1458" i="16"/>
  <c r="O1458" i="16"/>
  <c r="O1457" i="16"/>
  <c r="N1456" i="16"/>
  <c r="N1455" i="16"/>
  <c r="N1454" i="16"/>
  <c r="M1453" i="16"/>
  <c r="L1453" i="16"/>
  <c r="K1453" i="16"/>
  <c r="J1453" i="16"/>
  <c r="I1453" i="16"/>
  <c r="O1452" i="16"/>
  <c r="P1452" i="16" s="1"/>
  <c r="Q1452" i="16" s="1"/>
  <c r="O1451" i="16"/>
  <c r="P1451" i="16" s="1"/>
  <c r="Q1451" i="16" s="1"/>
  <c r="O1450" i="16"/>
  <c r="P1450" i="16" s="1"/>
  <c r="O1448" i="16"/>
  <c r="P1448" i="16" s="1"/>
  <c r="Q1448" i="16" s="1"/>
  <c r="O1447" i="16"/>
  <c r="P1447" i="16" s="1"/>
  <c r="Q1447" i="16" s="1"/>
  <c r="O1446" i="16"/>
  <c r="P1446" i="16" s="1"/>
  <c r="O1445" i="16"/>
  <c r="P1445" i="16" s="1"/>
  <c r="O1444" i="16"/>
  <c r="P1444" i="16" s="1"/>
  <c r="Q1444" i="16" s="1"/>
  <c r="O1443" i="16"/>
  <c r="P1443" i="16" s="1"/>
  <c r="Q1443" i="16" s="1"/>
  <c r="O1442" i="16"/>
  <c r="P1442" i="16" s="1"/>
  <c r="N1441" i="16"/>
  <c r="O1441" i="16" s="1"/>
  <c r="P1441" i="16" s="1"/>
  <c r="N1440" i="16"/>
  <c r="O1440" i="16" s="1"/>
  <c r="P1440" i="16" s="1"/>
  <c r="N1439" i="16"/>
  <c r="O1439" i="16" s="1"/>
  <c r="P1439" i="16" s="1"/>
  <c r="M1438" i="16"/>
  <c r="L1438" i="16"/>
  <c r="K1438" i="16"/>
  <c r="J1438" i="16"/>
  <c r="I1438" i="16"/>
  <c r="N1436" i="16"/>
  <c r="O1436" i="16" s="1"/>
  <c r="P1436" i="16" s="1"/>
  <c r="N1435" i="16"/>
  <c r="O1435" i="16" s="1"/>
  <c r="P1435" i="16" s="1"/>
  <c r="N1434" i="16"/>
  <c r="O1434" i="16" s="1"/>
  <c r="P1434" i="16" s="1"/>
  <c r="O1433" i="16"/>
  <c r="P1433" i="16" s="1"/>
  <c r="O1432" i="16"/>
  <c r="P1432" i="16" s="1"/>
  <c r="N1431" i="16"/>
  <c r="O1431" i="16" s="1"/>
  <c r="P1431" i="16" s="1"/>
  <c r="Q1431" i="16" s="1"/>
  <c r="O1430" i="16"/>
  <c r="P1430" i="16" s="1"/>
  <c r="Q1430" i="16" s="1"/>
  <c r="N1429" i="16"/>
  <c r="O1428" i="16"/>
  <c r="P1428" i="16" s="1"/>
  <c r="Q1428" i="16" s="1"/>
  <c r="O1427" i="16"/>
  <c r="P1427" i="16" s="1"/>
  <c r="Q1427" i="16" s="1"/>
  <c r="O1426" i="16"/>
  <c r="P1426" i="16" s="1"/>
  <c r="N1425" i="16"/>
  <c r="O1425" i="16" s="1"/>
  <c r="O1424" i="16"/>
  <c r="N1423" i="16"/>
  <c r="O1422" i="16"/>
  <c r="P1422" i="16" s="1"/>
  <c r="Q1422" i="16" s="1"/>
  <c r="O1421" i="16"/>
  <c r="P1421" i="16" s="1"/>
  <c r="Q1421" i="16" s="1"/>
  <c r="P1420" i="16"/>
  <c r="O1420" i="16"/>
  <c r="O1419" i="16"/>
  <c r="O1418" i="16"/>
  <c r="P1418" i="16" s="1"/>
  <c r="Q1418" i="16" s="1"/>
  <c r="O1417" i="16"/>
  <c r="P1417" i="16" s="1"/>
  <c r="Q1417" i="16" s="1"/>
  <c r="N1416" i="16"/>
  <c r="O1416" i="16" s="1"/>
  <c r="P1416" i="16" s="1"/>
  <c r="N1415" i="16"/>
  <c r="O1415" i="16" s="1"/>
  <c r="P1415" i="16" s="1"/>
  <c r="N1414" i="16"/>
  <c r="O1414" i="16" s="1"/>
  <c r="P1414" i="16" s="1"/>
  <c r="N1413" i="16"/>
  <c r="O1413" i="16" s="1"/>
  <c r="P1413" i="16" s="1"/>
  <c r="N1412" i="16"/>
  <c r="O1412" i="16" s="1"/>
  <c r="P1412" i="16" s="1"/>
  <c r="N1411" i="16"/>
  <c r="O1411" i="16" s="1"/>
  <c r="P1411" i="16" s="1"/>
  <c r="N1410" i="16"/>
  <c r="N1438" i="16" s="1"/>
  <c r="H70" i="6" s="1"/>
  <c r="O1409" i="16"/>
  <c r="P1409" i="16" s="1"/>
  <c r="O1408" i="16"/>
  <c r="P1408" i="16" s="1"/>
  <c r="Q1408" i="16" s="1"/>
  <c r="O1407" i="16"/>
  <c r="P1407" i="16" s="1"/>
  <c r="Q1407" i="16" s="1"/>
  <c r="O1406" i="16"/>
  <c r="P1406" i="16" s="1"/>
  <c r="O1405" i="16"/>
  <c r="P1405" i="16" s="1"/>
  <c r="N1404" i="16"/>
  <c r="O1404" i="16" s="1"/>
  <c r="P1404" i="16" s="1"/>
  <c r="Q1404" i="16" s="1"/>
  <c r="N1403" i="16"/>
  <c r="O1403" i="16" s="1"/>
  <c r="P1403" i="16" s="1"/>
  <c r="Q1403" i="16" s="1"/>
  <c r="N1402" i="16"/>
  <c r="O1402" i="16" s="1"/>
  <c r="P1402" i="16" s="1"/>
  <c r="Q1402" i="16" s="1"/>
  <c r="M1401" i="16"/>
  <c r="L1401" i="16"/>
  <c r="K1401" i="16"/>
  <c r="J1401" i="16"/>
  <c r="I1401" i="16"/>
  <c r="N1400" i="16"/>
  <c r="O1400" i="16" s="1"/>
  <c r="P1400" i="16" s="1"/>
  <c r="N1399" i="16"/>
  <c r="O1399" i="16" s="1"/>
  <c r="P1399" i="16" s="1"/>
  <c r="N1398" i="16"/>
  <c r="O1398" i="16" s="1"/>
  <c r="P1398" i="16" s="1"/>
  <c r="N1397" i="16"/>
  <c r="O1397" i="16" s="1"/>
  <c r="P1397" i="16" s="1"/>
  <c r="N1396" i="16"/>
  <c r="O1396" i="16" s="1"/>
  <c r="P1396" i="16" s="1"/>
  <c r="N1395" i="16"/>
  <c r="N1394" i="16"/>
  <c r="N1393" i="16"/>
  <c r="N1392" i="16"/>
  <c r="N1391" i="16"/>
  <c r="N1390" i="16"/>
  <c r="N1388" i="16"/>
  <c r="N1387" i="16"/>
  <c r="M1385" i="16"/>
  <c r="L1385" i="16"/>
  <c r="K1385" i="16"/>
  <c r="J1385" i="16"/>
  <c r="I1385" i="16"/>
  <c r="O1384" i="16"/>
  <c r="O1383" i="16"/>
  <c r="P1383" i="16" s="1"/>
  <c r="P1381" i="16"/>
  <c r="Q1381" i="16" s="1"/>
  <c r="O1381" i="16"/>
  <c r="N1380" i="16"/>
  <c r="O1379" i="16"/>
  <c r="P1378" i="16"/>
  <c r="O1378" i="16"/>
  <c r="O1377" i="16"/>
  <c r="P1377" i="16" s="1"/>
  <c r="P1376" i="16"/>
  <c r="Q1376" i="16" s="1"/>
  <c r="O1376" i="16"/>
  <c r="O1374" i="16"/>
  <c r="P1374" i="16" s="1"/>
  <c r="O1373" i="16"/>
  <c r="P1373" i="16" s="1"/>
  <c r="O1372" i="16"/>
  <c r="P1372" i="16" s="1"/>
  <c r="Q1372" i="16" s="1"/>
  <c r="O1371" i="16"/>
  <c r="O1370" i="16"/>
  <c r="P1370" i="16" s="1"/>
  <c r="N1369" i="16"/>
  <c r="O1369" i="16" s="1"/>
  <c r="P1369" i="16" s="1"/>
  <c r="Q1369" i="16" s="1"/>
  <c r="N1368" i="16"/>
  <c r="O1368" i="16" s="1"/>
  <c r="N1366" i="16"/>
  <c r="H66" i="6" s="1"/>
  <c r="M1366" i="16"/>
  <c r="L1366" i="16"/>
  <c r="K1366" i="16"/>
  <c r="J1366" i="16"/>
  <c r="I1366" i="16"/>
  <c r="O1365" i="16"/>
  <c r="P1365" i="16" s="1"/>
  <c r="Q1364" i="16"/>
  <c r="O1364" i="16"/>
  <c r="P1364" i="16" s="1"/>
  <c r="O1363" i="16"/>
  <c r="P1363" i="16" s="1"/>
  <c r="Q1363" i="16" s="1"/>
  <c r="O1362" i="16"/>
  <c r="O1361" i="16"/>
  <c r="P1361" i="16" s="1"/>
  <c r="O1360" i="16"/>
  <c r="P1360" i="16" s="1"/>
  <c r="O1359" i="16"/>
  <c r="P1359" i="16" s="1"/>
  <c r="Q1359" i="16" s="1"/>
  <c r="O1358" i="16"/>
  <c r="O1357" i="16"/>
  <c r="P1357" i="16" s="1"/>
  <c r="O1356" i="16"/>
  <c r="O1355" i="16"/>
  <c r="N1354" i="16"/>
  <c r="O1354" i="16" s="1"/>
  <c r="N1353" i="16"/>
  <c r="O1353" i="16" s="1"/>
  <c r="N1351" i="16"/>
  <c r="H65" i="6" s="1"/>
  <c r="O1350" i="16"/>
  <c r="O1349" i="16"/>
  <c r="P1349" i="16" s="1"/>
  <c r="O1348" i="16"/>
  <c r="P1348" i="16" s="1"/>
  <c r="O1347" i="16"/>
  <c r="P1347" i="16" s="1"/>
  <c r="Q1347" i="16" s="1"/>
  <c r="O1346" i="16"/>
  <c r="O1345" i="16"/>
  <c r="P1345" i="16" s="1"/>
  <c r="Q1344" i="16"/>
  <c r="O1344" i="16"/>
  <c r="P1344" i="16" s="1"/>
  <c r="O1343" i="16"/>
  <c r="P1343" i="16" s="1"/>
  <c r="N1340" i="16"/>
  <c r="H64" i="6" s="1"/>
  <c r="O1339" i="16"/>
  <c r="O1338" i="16"/>
  <c r="P1338" i="16" s="1"/>
  <c r="Q1337" i="16"/>
  <c r="O1337" i="16"/>
  <c r="P1337" i="16" s="1"/>
  <c r="O1336" i="16"/>
  <c r="O1340" i="16" s="1"/>
  <c r="M1333" i="16"/>
  <c r="L1333" i="16"/>
  <c r="K1333" i="16"/>
  <c r="J1333" i="16"/>
  <c r="I1333" i="16"/>
  <c r="N1332" i="16"/>
  <c r="N1331" i="16"/>
  <c r="N1330" i="16"/>
  <c r="N1329" i="16"/>
  <c r="N1328" i="16"/>
  <c r="N1327" i="16"/>
  <c r="N1326" i="16"/>
  <c r="N1325" i="16"/>
  <c r="N1324" i="16"/>
  <c r="N1323" i="16"/>
  <c r="M1322" i="16"/>
  <c r="L1322" i="16"/>
  <c r="K1322" i="16"/>
  <c r="J1322" i="16"/>
  <c r="I1322" i="16"/>
  <c r="Q1321" i="16"/>
  <c r="O1321" i="16"/>
  <c r="P1321" i="16" s="1"/>
  <c r="O1320" i="16"/>
  <c r="P1320" i="16" s="1"/>
  <c r="Q1320" i="16" s="1"/>
  <c r="O1319" i="16"/>
  <c r="O1318" i="16"/>
  <c r="P1318" i="16" s="1"/>
  <c r="O1317" i="16"/>
  <c r="P1317" i="16" s="1"/>
  <c r="N1315" i="16"/>
  <c r="O1315" i="16" s="1"/>
  <c r="N1314" i="16"/>
  <c r="O1314" i="16" s="1"/>
  <c r="O1313" i="16"/>
  <c r="N1312" i="16"/>
  <c r="N1311" i="16"/>
  <c r="N1310" i="16"/>
  <c r="N1309" i="16"/>
  <c r="N1308" i="16"/>
  <c r="M1307" i="16"/>
  <c r="L1307" i="16"/>
  <c r="K1307" i="16"/>
  <c r="J1307" i="16"/>
  <c r="I1307" i="16"/>
  <c r="N1306" i="16"/>
  <c r="O1306" i="16" s="1"/>
  <c r="N1305" i="16"/>
  <c r="O1305" i="16" s="1"/>
  <c r="N1304" i="16"/>
  <c r="O1304" i="16" s="1"/>
  <c r="O1303" i="16"/>
  <c r="N1302" i="16"/>
  <c r="N1301" i="16"/>
  <c r="N1300" i="16"/>
  <c r="N1299" i="16"/>
  <c r="N1298" i="16"/>
  <c r="N1297" i="16"/>
  <c r="N1296" i="16"/>
  <c r="N1295" i="16"/>
  <c r="N1294" i="16"/>
  <c r="O1293" i="16"/>
  <c r="P1293" i="16" s="1"/>
  <c r="N1292" i="16"/>
  <c r="O1292" i="16" s="1"/>
  <c r="P1292" i="16" s="1"/>
  <c r="N1291" i="16"/>
  <c r="O1291" i="16" s="1"/>
  <c r="P1291" i="16" s="1"/>
  <c r="Q1291" i="16" s="1"/>
  <c r="N1290" i="16"/>
  <c r="N1288" i="16"/>
  <c r="O1288" i="16" s="1"/>
  <c r="P1288" i="16" s="1"/>
  <c r="N1287" i="16"/>
  <c r="O1287" i="16" s="1"/>
  <c r="P1287" i="16" s="1"/>
  <c r="Q1287" i="16" s="1"/>
  <c r="N1286" i="16"/>
  <c r="O1286" i="16" s="1"/>
  <c r="N1285" i="16"/>
  <c r="O1285" i="16" s="1"/>
  <c r="P1285" i="16" s="1"/>
  <c r="Q1285" i="16" s="1"/>
  <c r="N1284" i="16"/>
  <c r="O1284" i="16" s="1"/>
  <c r="P1284" i="16" s="1"/>
  <c r="N1283" i="16"/>
  <c r="O1283" i="16" s="1"/>
  <c r="P1283" i="16" s="1"/>
  <c r="Q1283" i="16" s="1"/>
  <c r="N1282" i="16"/>
  <c r="N1281" i="16"/>
  <c r="O1281" i="16" s="1"/>
  <c r="P1281" i="16" s="1"/>
  <c r="Q1281" i="16" s="1"/>
  <c r="N1280" i="16"/>
  <c r="O1280" i="16" s="1"/>
  <c r="N1279" i="16"/>
  <c r="O1279" i="16" s="1"/>
  <c r="P1279" i="16" s="1"/>
  <c r="N1278" i="16"/>
  <c r="O1278" i="16" s="1"/>
  <c r="P1278" i="16" s="1"/>
  <c r="N1277" i="16"/>
  <c r="O1277" i="16" s="1"/>
  <c r="P1277" i="16" s="1"/>
  <c r="N1276" i="16"/>
  <c r="O1276" i="16" s="1"/>
  <c r="P1276" i="16" s="1"/>
  <c r="M1275" i="16"/>
  <c r="L1275" i="16"/>
  <c r="K1275" i="16"/>
  <c r="J1275" i="16"/>
  <c r="I1275" i="16"/>
  <c r="N1274" i="16"/>
  <c r="N1273" i="16"/>
  <c r="N1272" i="16"/>
  <c r="N1271" i="16"/>
  <c r="N1270" i="16"/>
  <c r="N1269" i="16"/>
  <c r="N1268" i="16"/>
  <c r="N1267" i="16"/>
  <c r="N1266" i="16"/>
  <c r="N1265" i="16"/>
  <c r="N1264" i="16"/>
  <c r="M1263" i="16"/>
  <c r="L1263" i="16"/>
  <c r="K1263" i="16"/>
  <c r="J1263" i="16"/>
  <c r="I1263" i="16"/>
  <c r="N1262" i="16"/>
  <c r="O1262" i="16" s="1"/>
  <c r="N1261" i="16"/>
  <c r="O1261" i="16" s="1"/>
  <c r="O1260" i="16"/>
  <c r="O1259" i="16"/>
  <c r="P1259" i="16" s="1"/>
  <c r="O1258" i="16"/>
  <c r="P1258" i="16" s="1"/>
  <c r="O1257" i="16"/>
  <c r="P1257" i="16" s="1"/>
  <c r="Q1257" i="16" s="1"/>
  <c r="N1256" i="16"/>
  <c r="O1256" i="16" s="1"/>
  <c r="N1255" i="16"/>
  <c r="O1255" i="16" s="1"/>
  <c r="O1254" i="16"/>
  <c r="O1253" i="16"/>
  <c r="P1253" i="16" s="1"/>
  <c r="O1252" i="16"/>
  <c r="P1252" i="16" s="1"/>
  <c r="O1251" i="16"/>
  <c r="P1251" i="16" s="1"/>
  <c r="Q1251" i="16" s="1"/>
  <c r="O1250" i="16"/>
  <c r="N1249" i="16"/>
  <c r="N1248" i="16"/>
  <c r="N1247" i="16"/>
  <c r="N1246" i="16"/>
  <c r="N1245" i="16"/>
  <c r="M1244" i="16"/>
  <c r="L1244" i="16"/>
  <c r="K1244" i="16"/>
  <c r="J1244" i="16"/>
  <c r="I1244" i="16"/>
  <c r="O1243" i="16"/>
  <c r="N1242" i="16"/>
  <c r="O1240" i="16"/>
  <c r="P1240" i="16" s="1"/>
  <c r="Q1240" i="16" s="1"/>
  <c r="O1239" i="16"/>
  <c r="P1239" i="16" s="1"/>
  <c r="Q1239" i="16" s="1"/>
  <c r="O1238" i="16"/>
  <c r="O1237" i="16"/>
  <c r="P1237" i="16" s="1"/>
  <c r="O1236" i="16"/>
  <c r="P1236" i="16" s="1"/>
  <c r="Q1236" i="16" s="1"/>
  <c r="P1235" i="16"/>
  <c r="Q1235" i="16" s="1"/>
  <c r="O1235" i="16"/>
  <c r="O1234" i="16"/>
  <c r="O1233" i="16"/>
  <c r="P1233" i="16" s="1"/>
  <c r="O1232" i="16"/>
  <c r="P1232" i="16" s="1"/>
  <c r="Q1232" i="16" s="1"/>
  <c r="O1231" i="16"/>
  <c r="P1231" i="16" s="1"/>
  <c r="Q1231" i="16" s="1"/>
  <c r="O1230" i="16"/>
  <c r="O1229" i="16"/>
  <c r="P1229" i="16" s="1"/>
  <c r="N1226" i="16"/>
  <c r="O1226" i="16" s="1"/>
  <c r="N1225" i="16"/>
  <c r="O1224" i="16"/>
  <c r="P1224" i="16" s="1"/>
  <c r="Q1224" i="16" s="1"/>
  <c r="O1223" i="16"/>
  <c r="P1223" i="16" s="1"/>
  <c r="N1222" i="16"/>
  <c r="N1221" i="16"/>
  <c r="N1220" i="16"/>
  <c r="N1219" i="16"/>
  <c r="N1218" i="16"/>
  <c r="N1217" i="16"/>
  <c r="N1216" i="16"/>
  <c r="M1215" i="16"/>
  <c r="L1215" i="16"/>
  <c r="K1215" i="16"/>
  <c r="J1215" i="16"/>
  <c r="I1215" i="16"/>
  <c r="N1213" i="16"/>
  <c r="O1213" i="16" s="1"/>
  <c r="N1209" i="16"/>
  <c r="N1208" i="16"/>
  <c r="N1207" i="16"/>
  <c r="O1206" i="16"/>
  <c r="P1206" i="16" s="1"/>
  <c r="O1205" i="16"/>
  <c r="N1204" i="16"/>
  <c r="N1203" i="16"/>
  <c r="N1202" i="16"/>
  <c r="M1201" i="16"/>
  <c r="L1201" i="16"/>
  <c r="K1201" i="16"/>
  <c r="J1201" i="16"/>
  <c r="I1201" i="16"/>
  <c r="O1200" i="16"/>
  <c r="P1200" i="16" s="1"/>
  <c r="O1199" i="16"/>
  <c r="P1199" i="16" s="1"/>
  <c r="Q1199" i="16" s="1"/>
  <c r="O1198" i="16"/>
  <c r="P1198" i="16" s="1"/>
  <c r="O1197" i="16"/>
  <c r="P1197" i="16" s="1"/>
  <c r="O1196" i="16"/>
  <c r="P1196" i="16" s="1"/>
  <c r="O1194" i="16"/>
  <c r="P1194" i="16" s="1"/>
  <c r="O1193" i="16"/>
  <c r="P1193" i="16" s="1"/>
  <c r="O1192" i="16"/>
  <c r="P1192" i="16" s="1"/>
  <c r="P1191" i="16"/>
  <c r="Q1191" i="16" s="1"/>
  <c r="O1191" i="16"/>
  <c r="O1190" i="16"/>
  <c r="P1190" i="16" s="1"/>
  <c r="O1189" i="16"/>
  <c r="P1189" i="16" s="1"/>
  <c r="O1188" i="16"/>
  <c r="P1188" i="16" s="1"/>
  <c r="O1187" i="16"/>
  <c r="P1187" i="16" s="1"/>
  <c r="Q1187" i="16" s="1"/>
  <c r="O1186" i="16"/>
  <c r="O1201" i="16" s="1"/>
  <c r="N1185" i="16"/>
  <c r="N1184" i="16"/>
  <c r="M1182" i="16"/>
  <c r="L1182" i="16"/>
  <c r="K1182" i="16"/>
  <c r="J1182" i="16"/>
  <c r="I1182" i="16"/>
  <c r="N1181" i="16"/>
  <c r="O1181" i="16" s="1"/>
  <c r="P1181" i="16" s="1"/>
  <c r="N1180" i="16"/>
  <c r="O1180" i="16" s="1"/>
  <c r="P1180" i="16" s="1"/>
  <c r="N1179" i="16"/>
  <c r="N1178" i="16"/>
  <c r="O1178" i="16" s="1"/>
  <c r="P1178" i="16" s="1"/>
  <c r="N1177" i="16"/>
  <c r="O1177" i="16" s="1"/>
  <c r="P1177" i="16" s="1"/>
  <c r="N1176" i="16"/>
  <c r="O1176" i="16" s="1"/>
  <c r="P1176" i="16" s="1"/>
  <c r="N1175" i="16"/>
  <c r="O1175" i="16" s="1"/>
  <c r="N1174" i="16"/>
  <c r="O1174" i="16" s="1"/>
  <c r="P1174" i="16" s="1"/>
  <c r="N1173" i="16"/>
  <c r="O1173" i="16" s="1"/>
  <c r="P1173" i="16" s="1"/>
  <c r="N1172" i="16"/>
  <c r="O1172" i="16" s="1"/>
  <c r="P1172" i="16" s="1"/>
  <c r="N1171" i="16"/>
  <c r="N1170" i="16"/>
  <c r="O1170" i="16" s="1"/>
  <c r="P1170" i="16" s="1"/>
  <c r="N1169" i="16"/>
  <c r="O1169" i="16" s="1"/>
  <c r="P1169" i="16" s="1"/>
  <c r="N1168" i="16"/>
  <c r="O1168" i="16" s="1"/>
  <c r="P1168" i="16" s="1"/>
  <c r="N1167" i="16"/>
  <c r="O1167" i="16" s="1"/>
  <c r="N1166" i="16"/>
  <c r="O1166" i="16" s="1"/>
  <c r="P1166" i="16" s="1"/>
  <c r="N1165" i="16"/>
  <c r="O1165" i="16" s="1"/>
  <c r="P1165" i="16" s="1"/>
  <c r="N1164" i="16"/>
  <c r="O1164" i="16" s="1"/>
  <c r="P1164" i="16" s="1"/>
  <c r="N1163" i="16"/>
  <c r="O1163" i="16" s="1"/>
  <c r="P1163" i="16" s="1"/>
  <c r="N1162" i="16"/>
  <c r="O1162" i="16" s="1"/>
  <c r="P1162" i="16" s="1"/>
  <c r="N1161" i="16"/>
  <c r="O1161" i="16" s="1"/>
  <c r="N1160" i="16"/>
  <c r="O1160" i="16" s="1"/>
  <c r="P1160" i="16" s="1"/>
  <c r="N1159" i="16"/>
  <c r="O1159" i="16" s="1"/>
  <c r="P1159" i="16" s="1"/>
  <c r="N1158" i="16"/>
  <c r="O1158" i="16" s="1"/>
  <c r="P1158" i="16" s="1"/>
  <c r="N1157" i="16"/>
  <c r="O1157" i="16" s="1"/>
  <c r="N1156" i="16"/>
  <c r="O1156" i="16" s="1"/>
  <c r="P1156" i="16" s="1"/>
  <c r="N1155" i="16"/>
  <c r="O1155" i="16" s="1"/>
  <c r="P1155" i="16" s="1"/>
  <c r="N1154" i="16"/>
  <c r="O1154" i="16" s="1"/>
  <c r="P1154" i="16" s="1"/>
  <c r="N1153" i="16"/>
  <c r="O1153" i="16" s="1"/>
  <c r="P1153" i="16" s="1"/>
  <c r="N1152" i="16"/>
  <c r="O1152" i="16" s="1"/>
  <c r="N1151" i="16"/>
  <c r="N1150" i="16"/>
  <c r="N1149" i="16"/>
  <c r="N1148" i="16"/>
  <c r="N1147" i="16"/>
  <c r="N1146" i="16"/>
  <c r="N1145" i="16"/>
  <c r="N1144" i="16"/>
  <c r="O1143" i="16"/>
  <c r="P1143" i="16" s="1"/>
  <c r="O1142" i="16"/>
  <c r="P1142" i="16" s="1"/>
  <c r="N1141" i="16"/>
  <c r="N1139" i="16"/>
  <c r="N1138" i="16"/>
  <c r="N1137" i="16"/>
  <c r="N1136" i="16"/>
  <c r="N1135" i="16"/>
  <c r="N1134" i="16"/>
  <c r="N1133" i="16"/>
  <c r="N1132" i="16"/>
  <c r="N1131" i="16"/>
  <c r="N1130" i="16"/>
  <c r="N1129" i="16"/>
  <c r="N1128" i="16"/>
  <c r="N1126" i="16"/>
  <c r="N1125" i="16"/>
  <c r="O1124" i="16"/>
  <c r="P1124" i="16" s="1"/>
  <c r="Q1124" i="16" s="1"/>
  <c r="N1123" i="16"/>
  <c r="O1123" i="16" s="1"/>
  <c r="P1123" i="16" s="1"/>
  <c r="N1122" i="16"/>
  <c r="N1121" i="16"/>
  <c r="O1121" i="16" s="1"/>
  <c r="P1121" i="16" s="1"/>
  <c r="N1120" i="16"/>
  <c r="O1120" i="16" s="1"/>
  <c r="P1120" i="16" s="1"/>
  <c r="N1119" i="16"/>
  <c r="O1119" i="16" s="1"/>
  <c r="P1119" i="16" s="1"/>
  <c r="N1118" i="16"/>
  <c r="O1118" i="16" s="1"/>
  <c r="N1117" i="16"/>
  <c r="O1117" i="16" s="1"/>
  <c r="P1117" i="16" s="1"/>
  <c r="N1116" i="16"/>
  <c r="O1116" i="16" s="1"/>
  <c r="N1115" i="16"/>
  <c r="O1115" i="16" s="1"/>
  <c r="P1115" i="16" s="1"/>
  <c r="N1114" i="16"/>
  <c r="O1114" i="16" s="1"/>
  <c r="P1114" i="16" s="1"/>
  <c r="N1113" i="16"/>
  <c r="O1113" i="16" s="1"/>
  <c r="P1113" i="16" s="1"/>
  <c r="N1112" i="16"/>
  <c r="O1112" i="16" s="1"/>
  <c r="N1111" i="16"/>
  <c r="O1111" i="16" s="1"/>
  <c r="P1111" i="16" s="1"/>
  <c r="N1110" i="16"/>
  <c r="O1110" i="16" s="1"/>
  <c r="P1110" i="16" s="1"/>
  <c r="N1109" i="16"/>
  <c r="O1109" i="16" s="1"/>
  <c r="P1109" i="16" s="1"/>
  <c r="N1108" i="16"/>
  <c r="O1108" i="16" s="1"/>
  <c r="N1107" i="16"/>
  <c r="O1107" i="16" s="1"/>
  <c r="P1107" i="16" s="1"/>
  <c r="N1106" i="16"/>
  <c r="O1106" i="16" s="1"/>
  <c r="P1106" i="16" s="1"/>
  <c r="N1105" i="16"/>
  <c r="O1105" i="16" s="1"/>
  <c r="P1105" i="16" s="1"/>
  <c r="N1104" i="16"/>
  <c r="O1104" i="16" s="1"/>
  <c r="N1103" i="16"/>
  <c r="O1103" i="16" s="1"/>
  <c r="P1103" i="16" s="1"/>
  <c r="N1102" i="16"/>
  <c r="O1102" i="16" s="1"/>
  <c r="P1102" i="16" s="1"/>
  <c r="N1101" i="16"/>
  <c r="O1101" i="16" s="1"/>
  <c r="P1101" i="16" s="1"/>
  <c r="N1100" i="16"/>
  <c r="O1100" i="16" s="1"/>
  <c r="N1099" i="16"/>
  <c r="O1099" i="16" s="1"/>
  <c r="P1099" i="16" s="1"/>
  <c r="N1098" i="16"/>
  <c r="O1098" i="16" s="1"/>
  <c r="P1098" i="16" s="1"/>
  <c r="N1097" i="16"/>
  <c r="O1097" i="16" s="1"/>
  <c r="P1097" i="16" s="1"/>
  <c r="N1096" i="16"/>
  <c r="O1096" i="16" s="1"/>
  <c r="N1095" i="16"/>
  <c r="O1095" i="16" s="1"/>
  <c r="P1095" i="16" s="1"/>
  <c r="N1094" i="16"/>
  <c r="O1094" i="16" s="1"/>
  <c r="P1094" i="16" s="1"/>
  <c r="N1093" i="16"/>
  <c r="O1093" i="16" s="1"/>
  <c r="P1093" i="16" s="1"/>
  <c r="N1092" i="16"/>
  <c r="O1092" i="16" s="1"/>
  <c r="N1091" i="16"/>
  <c r="O1091" i="16" s="1"/>
  <c r="P1091" i="16" s="1"/>
  <c r="N1090" i="16"/>
  <c r="O1090" i="16" s="1"/>
  <c r="P1090" i="16" s="1"/>
  <c r="N1089" i="16"/>
  <c r="O1089" i="16" s="1"/>
  <c r="P1089" i="16" s="1"/>
  <c r="N1088" i="16"/>
  <c r="O1088" i="16" s="1"/>
  <c r="N1087" i="16"/>
  <c r="O1087" i="16" s="1"/>
  <c r="P1087" i="16" s="1"/>
  <c r="N1086" i="16"/>
  <c r="O1086" i="16" s="1"/>
  <c r="P1086" i="16" s="1"/>
  <c r="N1085" i="16"/>
  <c r="O1085" i="16" s="1"/>
  <c r="P1085" i="16" s="1"/>
  <c r="N1084" i="16"/>
  <c r="O1084" i="16" s="1"/>
  <c r="P1084" i="16" s="1"/>
  <c r="N1083" i="16"/>
  <c r="O1083" i="16" s="1"/>
  <c r="P1083" i="16" s="1"/>
  <c r="N1082" i="16"/>
  <c r="O1082" i="16" s="1"/>
  <c r="P1082" i="16" s="1"/>
  <c r="N1081" i="16"/>
  <c r="O1081" i="16" s="1"/>
  <c r="P1081" i="16" s="1"/>
  <c r="N1080" i="16"/>
  <c r="O1080" i="16" s="1"/>
  <c r="P1080" i="16" s="1"/>
  <c r="N1079" i="16"/>
  <c r="O1079" i="16" s="1"/>
  <c r="P1079" i="16" s="1"/>
  <c r="N1078" i="16"/>
  <c r="O1078" i="16" s="1"/>
  <c r="P1078" i="16" s="1"/>
  <c r="N1077" i="16"/>
  <c r="O1077" i="16" s="1"/>
  <c r="P1077" i="16" s="1"/>
  <c r="N1076" i="16"/>
  <c r="O1076" i="16" s="1"/>
  <c r="P1076" i="16" s="1"/>
  <c r="N1075" i="16"/>
  <c r="O1075" i="16" s="1"/>
  <c r="P1075" i="16" s="1"/>
  <c r="N1074" i="16"/>
  <c r="O1074" i="16" s="1"/>
  <c r="P1074" i="16" s="1"/>
  <c r="N1073" i="16"/>
  <c r="O1073" i="16" s="1"/>
  <c r="P1073" i="16" s="1"/>
  <c r="N1072" i="16"/>
  <c r="O1072" i="16" s="1"/>
  <c r="P1072" i="16" s="1"/>
  <c r="N1071" i="16"/>
  <c r="O1071" i="16" s="1"/>
  <c r="P1071" i="16" s="1"/>
  <c r="N1070" i="16"/>
  <c r="O1070" i="16" s="1"/>
  <c r="P1070" i="16" s="1"/>
  <c r="N1069" i="16"/>
  <c r="O1069" i="16" s="1"/>
  <c r="P1069" i="16" s="1"/>
  <c r="N1068" i="16"/>
  <c r="O1068" i="16" s="1"/>
  <c r="P1068" i="16" s="1"/>
  <c r="N1067" i="16"/>
  <c r="O1067" i="16" s="1"/>
  <c r="P1067" i="16" s="1"/>
  <c r="N1066" i="16"/>
  <c r="O1066" i="16" s="1"/>
  <c r="P1066" i="16" s="1"/>
  <c r="N1065" i="16"/>
  <c r="O1065" i="16" s="1"/>
  <c r="P1065" i="16" s="1"/>
  <c r="N1064" i="16"/>
  <c r="O1064" i="16" s="1"/>
  <c r="P1064" i="16" s="1"/>
  <c r="N1063" i="16"/>
  <c r="O1063" i="16" s="1"/>
  <c r="P1063" i="16" s="1"/>
  <c r="N1062" i="16"/>
  <c r="O1062" i="16" s="1"/>
  <c r="P1062" i="16" s="1"/>
  <c r="N1061" i="16"/>
  <c r="O1061" i="16" s="1"/>
  <c r="P1061" i="16" s="1"/>
  <c r="N1060" i="16"/>
  <c r="O1060" i="16" s="1"/>
  <c r="P1060" i="16" s="1"/>
  <c r="N1059" i="16"/>
  <c r="O1059" i="16" s="1"/>
  <c r="N1058" i="16"/>
  <c r="O1058" i="16" s="1"/>
  <c r="P1058" i="16" s="1"/>
  <c r="N1057" i="16"/>
  <c r="O1057" i="16" s="1"/>
  <c r="P1057" i="16" s="1"/>
  <c r="N1056" i="16"/>
  <c r="O1056" i="16" s="1"/>
  <c r="P1056" i="16" s="1"/>
  <c r="M1055" i="16"/>
  <c r="L1055" i="16"/>
  <c r="K1055" i="16"/>
  <c r="J1055" i="16"/>
  <c r="I1055" i="16"/>
  <c r="O1054" i="16"/>
  <c r="O1053" i="16"/>
  <c r="P1053" i="16" s="1"/>
  <c r="O1052" i="16"/>
  <c r="P1052" i="16" s="1"/>
  <c r="Q1052" i="16" s="1"/>
  <c r="O1051" i="16"/>
  <c r="P1051" i="16" s="1"/>
  <c r="Q1051" i="16" s="1"/>
  <c r="O1050" i="16"/>
  <c r="P1050" i="16" s="1"/>
  <c r="O1049" i="16"/>
  <c r="P1049" i="16" s="1"/>
  <c r="O1048" i="16"/>
  <c r="P1048" i="16" s="1"/>
  <c r="Q1048" i="16" s="1"/>
  <c r="O1047" i="16"/>
  <c r="P1047" i="16" s="1"/>
  <c r="O1046" i="16"/>
  <c r="O1045" i="16"/>
  <c r="P1045" i="16" s="1"/>
  <c r="O1044" i="16"/>
  <c r="P1044" i="16" s="1"/>
  <c r="Q1044" i="16" s="1"/>
  <c r="O1043" i="16"/>
  <c r="P1043" i="16" s="1"/>
  <c r="Q1043" i="16" s="1"/>
  <c r="O1042" i="16"/>
  <c r="P1042" i="16" s="1"/>
  <c r="O1041" i="16"/>
  <c r="P1041" i="16" s="1"/>
  <c r="O1040" i="16"/>
  <c r="P1040" i="16" s="1"/>
  <c r="Q1040" i="16" s="1"/>
  <c r="O1039" i="16"/>
  <c r="P1039" i="16" s="1"/>
  <c r="O1038" i="16"/>
  <c r="O1037" i="16"/>
  <c r="P1037" i="16" s="1"/>
  <c r="O1036" i="16"/>
  <c r="P1036" i="16" s="1"/>
  <c r="Q1036" i="16" s="1"/>
  <c r="O1035" i="16"/>
  <c r="P1035" i="16" s="1"/>
  <c r="Q1035" i="16" s="1"/>
  <c r="O1034" i="16"/>
  <c r="P1034" i="16" s="1"/>
  <c r="O1033" i="16"/>
  <c r="P1033" i="16" s="1"/>
  <c r="P1032" i="16"/>
  <c r="Q1032" i="16" s="1"/>
  <c r="O1032" i="16"/>
  <c r="O1031" i="16"/>
  <c r="P1031" i="16" s="1"/>
  <c r="O1030" i="16"/>
  <c r="O1029" i="16"/>
  <c r="P1029" i="16" s="1"/>
  <c r="O1028" i="16"/>
  <c r="P1028" i="16" s="1"/>
  <c r="Q1028" i="16" s="1"/>
  <c r="O1027" i="16"/>
  <c r="P1027" i="16" s="1"/>
  <c r="Q1027" i="16" s="1"/>
  <c r="O1026" i="16"/>
  <c r="P1026" i="16" s="1"/>
  <c r="O1025" i="16"/>
  <c r="P1025" i="16" s="1"/>
  <c r="O1024" i="16"/>
  <c r="P1024" i="16" s="1"/>
  <c r="Q1024" i="16" s="1"/>
  <c r="O1023" i="16"/>
  <c r="P1023" i="16" s="1"/>
  <c r="O1022" i="16"/>
  <c r="N1021" i="16"/>
  <c r="O1021" i="16" s="1"/>
  <c r="P1021" i="16" s="1"/>
  <c r="N1020" i="16"/>
  <c r="O1020" i="16" s="1"/>
  <c r="P1020" i="16" s="1"/>
  <c r="N1019" i="16"/>
  <c r="O1019" i="16" s="1"/>
  <c r="P1019" i="16" s="1"/>
  <c r="M1018" i="16"/>
  <c r="L1018" i="16"/>
  <c r="K1018" i="16"/>
  <c r="J1018" i="16"/>
  <c r="I1018" i="16"/>
  <c r="N1017" i="16"/>
  <c r="N1016" i="16"/>
  <c r="O1016" i="16" s="1"/>
  <c r="P1016" i="16" s="1"/>
  <c r="O1014" i="16"/>
  <c r="P1014" i="16" s="1"/>
  <c r="O1013" i="16"/>
  <c r="P1013" i="16" s="1"/>
  <c r="O1012" i="16"/>
  <c r="P1012" i="16" s="1"/>
  <c r="Q1012" i="16" s="1"/>
  <c r="O1011" i="16"/>
  <c r="P1011" i="16" s="1"/>
  <c r="Q1011" i="16" s="1"/>
  <c r="O1010" i="16"/>
  <c r="P1010" i="16" s="1"/>
  <c r="O1009" i="16"/>
  <c r="P1009" i="16" s="1"/>
  <c r="O1008" i="16"/>
  <c r="O1007" i="16"/>
  <c r="P1007" i="16" s="1"/>
  <c r="O1006" i="16"/>
  <c r="P1006" i="16" s="1"/>
  <c r="O1005" i="16"/>
  <c r="P1005" i="16" s="1"/>
  <c r="O1004" i="16"/>
  <c r="O1003" i="16"/>
  <c r="P1003" i="16" s="1"/>
  <c r="Q1003" i="16" s="1"/>
  <c r="O1002" i="16"/>
  <c r="P1002" i="16" s="1"/>
  <c r="O1001" i="16"/>
  <c r="P1001" i="16" s="1"/>
  <c r="O1000" i="16"/>
  <c r="P1000" i="16" s="1"/>
  <c r="Q1000" i="16" s="1"/>
  <c r="N999" i="16"/>
  <c r="O999" i="16" s="1"/>
  <c r="O998" i="16"/>
  <c r="P998" i="16" s="1"/>
  <c r="N997" i="16"/>
  <c r="O997" i="16" s="1"/>
  <c r="P997" i="16" s="1"/>
  <c r="N996" i="16"/>
  <c r="O996" i="16" s="1"/>
  <c r="P996" i="16" s="1"/>
  <c r="N995" i="16"/>
  <c r="N994" i="16"/>
  <c r="O994" i="16" s="1"/>
  <c r="P994" i="16" s="1"/>
  <c r="N993" i="16"/>
  <c r="O993" i="16" s="1"/>
  <c r="P993" i="16" s="1"/>
  <c r="N992" i="16"/>
  <c r="O992" i="16" s="1"/>
  <c r="P992" i="16" s="1"/>
  <c r="N991" i="16"/>
  <c r="N990" i="16"/>
  <c r="O990" i="16" s="1"/>
  <c r="P990" i="16" s="1"/>
  <c r="N989" i="16"/>
  <c r="O989" i="16" s="1"/>
  <c r="P989" i="16" s="1"/>
  <c r="N988" i="16"/>
  <c r="O988" i="16" s="1"/>
  <c r="P988" i="16" s="1"/>
  <c r="N987" i="16"/>
  <c r="N986" i="16"/>
  <c r="O986" i="16" s="1"/>
  <c r="P986" i="16" s="1"/>
  <c r="N985" i="16"/>
  <c r="O985" i="16" s="1"/>
  <c r="P985" i="16" s="1"/>
  <c r="N984" i="16"/>
  <c r="O984" i="16" s="1"/>
  <c r="P984" i="16" s="1"/>
  <c r="N982" i="16"/>
  <c r="N981" i="16"/>
  <c r="O981" i="16" s="1"/>
  <c r="P981" i="16" s="1"/>
  <c r="N980" i="16"/>
  <c r="O980" i="16" s="1"/>
  <c r="P980" i="16" s="1"/>
  <c r="N979" i="16"/>
  <c r="O979" i="16" s="1"/>
  <c r="P979" i="16" s="1"/>
  <c r="N978" i="16"/>
  <c r="N977" i="16"/>
  <c r="O977" i="16" s="1"/>
  <c r="P977" i="16" s="1"/>
  <c r="N976" i="16"/>
  <c r="O976" i="16" s="1"/>
  <c r="P976" i="16" s="1"/>
  <c r="N975" i="16"/>
  <c r="O975" i="16" s="1"/>
  <c r="P975" i="16" s="1"/>
  <c r="N974" i="16"/>
  <c r="N973" i="16"/>
  <c r="O973" i="16" s="1"/>
  <c r="P973" i="16" s="1"/>
  <c r="N972" i="16"/>
  <c r="O972" i="16" s="1"/>
  <c r="P972" i="16" s="1"/>
  <c r="N971" i="16"/>
  <c r="O971" i="16" s="1"/>
  <c r="P971" i="16" s="1"/>
  <c r="N970" i="16"/>
  <c r="N969" i="16"/>
  <c r="O969" i="16" s="1"/>
  <c r="P969" i="16" s="1"/>
  <c r="N968" i="16"/>
  <c r="O968" i="16" s="1"/>
  <c r="P968" i="16" s="1"/>
  <c r="N967" i="16"/>
  <c r="O967" i="16" s="1"/>
  <c r="P967" i="16" s="1"/>
  <c r="N966" i="16"/>
  <c r="N964" i="16"/>
  <c r="O964" i="16" s="1"/>
  <c r="P964" i="16" s="1"/>
  <c r="N963" i="16"/>
  <c r="O963" i="16" s="1"/>
  <c r="N962" i="16"/>
  <c r="O962" i="16" s="1"/>
  <c r="P962" i="16" s="1"/>
  <c r="N961" i="16"/>
  <c r="N960" i="16"/>
  <c r="O960" i="16" s="1"/>
  <c r="P960" i="16" s="1"/>
  <c r="M959" i="16"/>
  <c r="L959" i="16"/>
  <c r="K959" i="16"/>
  <c r="J959" i="16"/>
  <c r="I959" i="16"/>
  <c r="O958" i="16"/>
  <c r="P958" i="16" s="1"/>
  <c r="Q958" i="16" s="1"/>
  <c r="N957" i="16"/>
  <c r="O957" i="16" s="1"/>
  <c r="P957" i="16" s="1"/>
  <c r="N956" i="16"/>
  <c r="N955" i="16"/>
  <c r="O955" i="16" s="1"/>
  <c r="P955" i="16" s="1"/>
  <c r="N954" i="16"/>
  <c r="O954" i="16" s="1"/>
  <c r="P954" i="16" s="1"/>
  <c r="N953" i="16"/>
  <c r="O953" i="16" s="1"/>
  <c r="P953" i="16" s="1"/>
  <c r="O952" i="16"/>
  <c r="P952" i="16" s="1"/>
  <c r="Q951" i="16"/>
  <c r="O951" i="16"/>
  <c r="P951" i="16" s="1"/>
  <c r="O950" i="16"/>
  <c r="O949" i="16"/>
  <c r="P949" i="16" s="1"/>
  <c r="N948" i="16"/>
  <c r="O948" i="16" s="1"/>
  <c r="P948" i="16" s="1"/>
  <c r="N947" i="16"/>
  <c r="O947" i="16" s="1"/>
  <c r="P947" i="16" s="1"/>
  <c r="N946" i="16"/>
  <c r="N945" i="16"/>
  <c r="O945" i="16" s="1"/>
  <c r="P945" i="16" s="1"/>
  <c r="N944" i="16"/>
  <c r="O944" i="16" s="1"/>
  <c r="P944" i="16" s="1"/>
  <c r="N943" i="16"/>
  <c r="O943" i="16" s="1"/>
  <c r="P943" i="16" s="1"/>
  <c r="N942" i="16"/>
  <c r="N941" i="16"/>
  <c r="O941" i="16" s="1"/>
  <c r="P941" i="16" s="1"/>
  <c r="N940" i="16"/>
  <c r="O940" i="16" s="1"/>
  <c r="P940" i="16" s="1"/>
  <c r="N939" i="16"/>
  <c r="O939" i="16" s="1"/>
  <c r="P939" i="16" s="1"/>
  <c r="N938" i="16"/>
  <c r="N937" i="16"/>
  <c r="O937" i="16" s="1"/>
  <c r="P937" i="16" s="1"/>
  <c r="N936" i="16"/>
  <c r="O936" i="16" s="1"/>
  <c r="P936" i="16" s="1"/>
  <c r="N935" i="16"/>
  <c r="O935" i="16" s="1"/>
  <c r="P935" i="16" s="1"/>
  <c r="N934" i="16"/>
  <c r="N933" i="16"/>
  <c r="O933" i="16" s="1"/>
  <c r="P933" i="16" s="1"/>
  <c r="N932" i="16"/>
  <c r="O932" i="16" s="1"/>
  <c r="P932" i="16" s="1"/>
  <c r="N931" i="16"/>
  <c r="O931" i="16" s="1"/>
  <c r="P931" i="16" s="1"/>
  <c r="N930" i="16"/>
  <c r="N929" i="16"/>
  <c r="O929" i="16" s="1"/>
  <c r="P929" i="16" s="1"/>
  <c r="N928" i="16"/>
  <c r="O928" i="16" s="1"/>
  <c r="P928" i="16" s="1"/>
  <c r="N927" i="16"/>
  <c r="O927" i="16" s="1"/>
  <c r="P927" i="16" s="1"/>
  <c r="N926" i="16"/>
  <c r="N925" i="16"/>
  <c r="O925" i="16" s="1"/>
  <c r="P925" i="16" s="1"/>
  <c r="N924" i="16"/>
  <c r="O924" i="16" s="1"/>
  <c r="P924" i="16" s="1"/>
  <c r="N923" i="16"/>
  <c r="O923" i="16" s="1"/>
  <c r="P923" i="16" s="1"/>
  <c r="N922" i="16"/>
  <c r="N921" i="16"/>
  <c r="O921" i="16" s="1"/>
  <c r="P921" i="16" s="1"/>
  <c r="N920" i="16"/>
  <c r="O920" i="16" s="1"/>
  <c r="P920" i="16" s="1"/>
  <c r="N919" i="16"/>
  <c r="O919" i="16" s="1"/>
  <c r="P919" i="16" s="1"/>
  <c r="N918" i="16"/>
  <c r="N917" i="16"/>
  <c r="O917" i="16" s="1"/>
  <c r="P917" i="16" s="1"/>
  <c r="N916" i="16"/>
  <c r="O916" i="16" s="1"/>
  <c r="P916" i="16" s="1"/>
  <c r="N915" i="16"/>
  <c r="O915" i="16" s="1"/>
  <c r="P915" i="16" s="1"/>
  <c r="N914" i="16"/>
  <c r="N913" i="16"/>
  <c r="O913" i="16" s="1"/>
  <c r="P913" i="16" s="1"/>
  <c r="N912" i="16"/>
  <c r="O912" i="16" s="1"/>
  <c r="P912" i="16" s="1"/>
  <c r="N911" i="16"/>
  <c r="O911" i="16" s="1"/>
  <c r="P911" i="16" s="1"/>
  <c r="N910" i="16"/>
  <c r="O910" i="16" s="1"/>
  <c r="P910" i="16" s="1"/>
  <c r="N909" i="16"/>
  <c r="O909" i="16" s="1"/>
  <c r="P909" i="16" s="1"/>
  <c r="N908" i="16"/>
  <c r="O908" i="16" s="1"/>
  <c r="P908" i="16" s="1"/>
  <c r="N907" i="16"/>
  <c r="O907" i="16" s="1"/>
  <c r="P907" i="16" s="1"/>
  <c r="N906" i="16"/>
  <c r="O906" i="16" s="1"/>
  <c r="P906" i="16" s="1"/>
  <c r="N905" i="16"/>
  <c r="O905" i="16" s="1"/>
  <c r="P905" i="16" s="1"/>
  <c r="N904" i="16"/>
  <c r="O904" i="16" s="1"/>
  <c r="P904" i="16" s="1"/>
  <c r="N903" i="16"/>
  <c r="O903" i="16" s="1"/>
  <c r="P903" i="16" s="1"/>
  <c r="N902" i="16"/>
  <c r="O902" i="16" s="1"/>
  <c r="P902" i="16" s="1"/>
  <c r="N901" i="16"/>
  <c r="O901" i="16" s="1"/>
  <c r="P901" i="16" s="1"/>
  <c r="N900" i="16"/>
  <c r="N899" i="16"/>
  <c r="N898" i="16"/>
  <c r="N897" i="16"/>
  <c r="N896" i="16"/>
  <c r="N895" i="16"/>
  <c r="N894" i="16"/>
  <c r="N893" i="16"/>
  <c r="N892" i="16"/>
  <c r="N891" i="16"/>
  <c r="N890" i="16"/>
  <c r="N889" i="16"/>
  <c r="N888" i="16"/>
  <c r="N887" i="16"/>
  <c r="N886" i="16"/>
  <c r="N885" i="16"/>
  <c r="N884" i="16"/>
  <c r="N883" i="16"/>
  <c r="N882" i="16"/>
  <c r="N881" i="16"/>
  <c r="N880" i="16"/>
  <c r="N879" i="16"/>
  <c r="N878" i="16"/>
  <c r="N877" i="16"/>
  <c r="N876" i="16"/>
  <c r="N875" i="16"/>
  <c r="N874" i="16"/>
  <c r="N873" i="16"/>
  <c r="M872" i="16"/>
  <c r="L872" i="16"/>
  <c r="K872" i="16"/>
  <c r="J872" i="16"/>
  <c r="I872" i="16"/>
  <c r="O871" i="16"/>
  <c r="O870" i="16"/>
  <c r="P870" i="16" s="1"/>
  <c r="O869" i="16"/>
  <c r="P869" i="16" s="1"/>
  <c r="Q869" i="16" s="1"/>
  <c r="O868" i="16"/>
  <c r="P868" i="16" s="1"/>
  <c r="Q868" i="16" s="1"/>
  <c r="N867" i="16"/>
  <c r="O867" i="16" s="1"/>
  <c r="P867" i="16" s="1"/>
  <c r="N865" i="16"/>
  <c r="O865" i="16" s="1"/>
  <c r="P865" i="16" s="1"/>
  <c r="N863" i="16"/>
  <c r="O863" i="16" s="1"/>
  <c r="P863" i="16" s="1"/>
  <c r="N862" i="16"/>
  <c r="O862" i="16" s="1"/>
  <c r="P862" i="16" s="1"/>
  <c r="N861" i="16"/>
  <c r="O861" i="16" s="1"/>
  <c r="P861" i="16" s="1"/>
  <c r="N860" i="16"/>
  <c r="O860" i="16" s="1"/>
  <c r="P860" i="16" s="1"/>
  <c r="N859" i="16"/>
  <c r="O859" i="16" s="1"/>
  <c r="P859" i="16" s="1"/>
  <c r="N858" i="16"/>
  <c r="O858" i="16" s="1"/>
  <c r="P858" i="16" s="1"/>
  <c r="N857" i="16"/>
  <c r="O857" i="16" s="1"/>
  <c r="P857" i="16" s="1"/>
  <c r="N856" i="16"/>
  <c r="O856" i="16" s="1"/>
  <c r="P856" i="16" s="1"/>
  <c r="N854" i="16"/>
  <c r="O854" i="16" s="1"/>
  <c r="P854" i="16" s="1"/>
  <c r="N853" i="16"/>
  <c r="O853" i="16" s="1"/>
  <c r="P853" i="16" s="1"/>
  <c r="N852" i="16"/>
  <c r="O852" i="16" s="1"/>
  <c r="P852" i="16" s="1"/>
  <c r="N851" i="16"/>
  <c r="O851" i="16" s="1"/>
  <c r="P851" i="16" s="1"/>
  <c r="N850" i="16"/>
  <c r="O850" i="16" s="1"/>
  <c r="N849" i="16"/>
  <c r="O849" i="16" s="1"/>
  <c r="P849" i="16" s="1"/>
  <c r="N848" i="16"/>
  <c r="O848" i="16" s="1"/>
  <c r="P848" i="16" s="1"/>
  <c r="N845" i="16"/>
  <c r="O845" i="16" s="1"/>
  <c r="P845" i="16" s="1"/>
  <c r="M844" i="16"/>
  <c r="L844" i="16"/>
  <c r="K844" i="16"/>
  <c r="J844" i="16"/>
  <c r="I844" i="16"/>
  <c r="N843" i="16"/>
  <c r="O843" i="16" s="1"/>
  <c r="P843" i="16" s="1"/>
  <c r="N842" i="16"/>
  <c r="O842" i="16" s="1"/>
  <c r="P842" i="16" s="1"/>
  <c r="O841" i="16"/>
  <c r="P841" i="16" s="1"/>
  <c r="Q841" i="16" s="1"/>
  <c r="O840" i="16"/>
  <c r="P840" i="16" s="1"/>
  <c r="O839" i="16"/>
  <c r="N838" i="16"/>
  <c r="N837" i="16"/>
  <c r="N835" i="16"/>
  <c r="N834" i="16"/>
  <c r="N833" i="16"/>
  <c r="N832" i="16"/>
  <c r="N831" i="16"/>
  <c r="N830" i="16"/>
  <c r="N829" i="16"/>
  <c r="N828" i="16"/>
  <c r="N827" i="16"/>
  <c r="N826" i="16"/>
  <c r="N825" i="16"/>
  <c r="N824" i="16"/>
  <c r="N823" i="16"/>
  <c r="M821" i="16"/>
  <c r="L821" i="16"/>
  <c r="K821" i="16"/>
  <c r="J821" i="16"/>
  <c r="I821" i="16"/>
  <c r="N820" i="16"/>
  <c r="O820" i="16" s="1"/>
  <c r="P820" i="16" s="1"/>
  <c r="N819" i="16"/>
  <c r="O819" i="16" s="1"/>
  <c r="P819" i="16" s="1"/>
  <c r="O818" i="16"/>
  <c r="N817" i="16"/>
  <c r="N816" i="16"/>
  <c r="N815" i="16"/>
  <c r="N814" i="16"/>
  <c r="N813" i="16"/>
  <c r="N812" i="16"/>
  <c r="N811" i="16"/>
  <c r="N810" i="16"/>
  <c r="N809" i="16"/>
  <c r="N808" i="16"/>
  <c r="N807" i="16"/>
  <c r="N806" i="16"/>
  <c r="N805" i="16"/>
  <c r="N804" i="16"/>
  <c r="N803" i="16"/>
  <c r="N802" i="16"/>
  <c r="N801" i="16"/>
  <c r="N800" i="16"/>
  <c r="M799" i="16"/>
  <c r="L799" i="16"/>
  <c r="K799" i="16"/>
  <c r="J799" i="16"/>
  <c r="I799" i="16"/>
  <c r="N796" i="16"/>
  <c r="N795" i="16"/>
  <c r="O795" i="16" s="1"/>
  <c r="P795" i="16" s="1"/>
  <c r="N794" i="16"/>
  <c r="N793" i="16"/>
  <c r="O793" i="16" s="1"/>
  <c r="P793" i="16" s="1"/>
  <c r="N792" i="16"/>
  <c r="N791" i="16"/>
  <c r="O791" i="16" s="1"/>
  <c r="P791" i="16" s="1"/>
  <c r="N790" i="16"/>
  <c r="N789" i="16"/>
  <c r="O789" i="16" s="1"/>
  <c r="P789" i="16" s="1"/>
  <c r="N788" i="16"/>
  <c r="N787" i="16"/>
  <c r="N786" i="16"/>
  <c r="O786" i="16" s="1"/>
  <c r="P786" i="16" s="1"/>
  <c r="N785" i="16"/>
  <c r="N782" i="16"/>
  <c r="O782" i="16" s="1"/>
  <c r="P782" i="16" s="1"/>
  <c r="L781" i="16"/>
  <c r="K781" i="16"/>
  <c r="J781" i="16"/>
  <c r="I781" i="16"/>
  <c r="N779" i="16"/>
  <c r="O779" i="16" s="1"/>
  <c r="P779" i="16" s="1"/>
  <c r="Q779" i="16" s="1"/>
  <c r="N778" i="16"/>
  <c r="O778" i="16" s="1"/>
  <c r="P778" i="16" s="1"/>
  <c r="N777" i="16"/>
  <c r="O777" i="16" s="1"/>
  <c r="P777" i="16" s="1"/>
  <c r="N776" i="16"/>
  <c r="O776" i="16" s="1"/>
  <c r="P776" i="16" s="1"/>
  <c r="N775" i="16"/>
  <c r="O775" i="16" s="1"/>
  <c r="P775" i="16" s="1"/>
  <c r="Q775" i="16" s="1"/>
  <c r="N774" i="16"/>
  <c r="O774" i="16" s="1"/>
  <c r="P774" i="16" s="1"/>
  <c r="N773" i="16"/>
  <c r="O773" i="16" s="1"/>
  <c r="P773" i="16" s="1"/>
  <c r="N772" i="16"/>
  <c r="O772" i="16" s="1"/>
  <c r="P772" i="16" s="1"/>
  <c r="N771" i="16"/>
  <c r="O771" i="16" s="1"/>
  <c r="P771" i="16" s="1"/>
  <c r="Q771" i="16" s="1"/>
  <c r="N770" i="16"/>
  <c r="O770" i="16" s="1"/>
  <c r="P770" i="16" s="1"/>
  <c r="N769" i="16"/>
  <c r="O769" i="16" s="1"/>
  <c r="P769" i="16" s="1"/>
  <c r="N768" i="16"/>
  <c r="O768" i="16" s="1"/>
  <c r="P768" i="16" s="1"/>
  <c r="N767" i="16"/>
  <c r="O767" i="16" s="1"/>
  <c r="P767" i="16" s="1"/>
  <c r="Q767" i="16" s="1"/>
  <c r="N766" i="16"/>
  <c r="O766" i="16" s="1"/>
  <c r="P766" i="16" s="1"/>
  <c r="N765" i="16"/>
  <c r="O765" i="16" s="1"/>
  <c r="P765" i="16" s="1"/>
  <c r="N764" i="16"/>
  <c r="O764" i="16" s="1"/>
  <c r="P764" i="16" s="1"/>
  <c r="N762" i="16"/>
  <c r="O762" i="16" s="1"/>
  <c r="P762" i="16" s="1"/>
  <c r="Q762" i="16" s="1"/>
  <c r="N761" i="16"/>
  <c r="O761" i="16" s="1"/>
  <c r="P761" i="16" s="1"/>
  <c r="N760" i="16"/>
  <c r="O760" i="16" s="1"/>
  <c r="P760" i="16" s="1"/>
  <c r="N759" i="16"/>
  <c r="O759" i="16" s="1"/>
  <c r="P759" i="16" s="1"/>
  <c r="N758" i="16"/>
  <c r="O758" i="16" s="1"/>
  <c r="P758" i="16" s="1"/>
  <c r="Q758" i="16" s="1"/>
  <c r="N757" i="16"/>
  <c r="O757" i="16" s="1"/>
  <c r="P757" i="16" s="1"/>
  <c r="N756" i="16"/>
  <c r="O756" i="16" s="1"/>
  <c r="P756" i="16" s="1"/>
  <c r="N755" i="16"/>
  <c r="O755" i="16" s="1"/>
  <c r="P755" i="16" s="1"/>
  <c r="N754" i="16"/>
  <c r="O754" i="16" s="1"/>
  <c r="P754" i="16" s="1"/>
  <c r="Q754" i="16" s="1"/>
  <c r="N752" i="16"/>
  <c r="O752" i="16" s="1"/>
  <c r="P752" i="16" s="1"/>
  <c r="N751" i="16"/>
  <c r="O751" i="16" s="1"/>
  <c r="P751" i="16" s="1"/>
  <c r="N750" i="16"/>
  <c r="O750" i="16" s="1"/>
  <c r="P750" i="16" s="1"/>
  <c r="Q750" i="16" s="1"/>
  <c r="N749" i="16"/>
  <c r="O749" i="16" s="1"/>
  <c r="P749" i="16" s="1"/>
  <c r="Q749" i="16" s="1"/>
  <c r="N748" i="16"/>
  <c r="O748" i="16" s="1"/>
  <c r="P748" i="16" s="1"/>
  <c r="N747" i="16"/>
  <c r="O747" i="16" s="1"/>
  <c r="P747" i="16" s="1"/>
  <c r="N746" i="16"/>
  <c r="O746" i="16" s="1"/>
  <c r="P746" i="16" s="1"/>
  <c r="Q746" i="16" s="1"/>
  <c r="N745" i="16"/>
  <c r="O745" i="16" s="1"/>
  <c r="P745" i="16" s="1"/>
  <c r="Q745" i="16" s="1"/>
  <c r="N744" i="16"/>
  <c r="O744" i="16" s="1"/>
  <c r="P744" i="16" s="1"/>
  <c r="N743" i="16"/>
  <c r="O743" i="16" s="1"/>
  <c r="P743" i="16" s="1"/>
  <c r="N741" i="16"/>
  <c r="O741" i="16" s="1"/>
  <c r="P741" i="16" s="1"/>
  <c r="Q741" i="16" s="1"/>
  <c r="N740" i="16"/>
  <c r="O740" i="16" s="1"/>
  <c r="P740" i="16" s="1"/>
  <c r="Q740" i="16" s="1"/>
  <c r="O739" i="16"/>
  <c r="P739" i="16" s="1"/>
  <c r="Q739" i="16" s="1"/>
  <c r="N738" i="16"/>
  <c r="O738" i="16" s="1"/>
  <c r="P738" i="16" s="1"/>
  <c r="N737" i="16"/>
  <c r="O737" i="16" s="1"/>
  <c r="P737" i="16" s="1"/>
  <c r="N736" i="16"/>
  <c r="O736" i="16" s="1"/>
  <c r="P736" i="16" s="1"/>
  <c r="N735" i="16"/>
  <c r="O735" i="16" s="1"/>
  <c r="P735" i="16" s="1"/>
  <c r="N734" i="16"/>
  <c r="O734" i="16" s="1"/>
  <c r="P734" i="16" s="1"/>
  <c r="N733" i="16"/>
  <c r="O733" i="16" s="1"/>
  <c r="P733" i="16" s="1"/>
  <c r="O731" i="16"/>
  <c r="P731" i="16" s="1"/>
  <c r="N730" i="16"/>
  <c r="O730" i="16" s="1"/>
  <c r="P730" i="16" s="1"/>
  <c r="N729" i="16"/>
  <c r="O729" i="16" s="1"/>
  <c r="P729" i="16" s="1"/>
  <c r="N728" i="16"/>
  <c r="N727" i="16"/>
  <c r="O727" i="16" s="1"/>
  <c r="P727" i="16" s="1"/>
  <c r="N726" i="16"/>
  <c r="O726" i="16" s="1"/>
  <c r="P726" i="16" s="1"/>
  <c r="N722" i="16"/>
  <c r="O722" i="16" s="1"/>
  <c r="P722" i="16" s="1"/>
  <c r="N721" i="16"/>
  <c r="O721" i="16" s="1"/>
  <c r="P721" i="16" s="1"/>
  <c r="N720" i="16"/>
  <c r="N719" i="16"/>
  <c r="O719" i="16" s="1"/>
  <c r="P719" i="16" s="1"/>
  <c r="N718" i="16"/>
  <c r="O718" i="16" s="1"/>
  <c r="P718" i="16" s="1"/>
  <c r="M717" i="16"/>
  <c r="L717" i="16"/>
  <c r="K717" i="16"/>
  <c r="J717" i="16"/>
  <c r="I717" i="16"/>
  <c r="O716" i="16"/>
  <c r="P716" i="16" s="1"/>
  <c r="Q716" i="16" s="1"/>
  <c r="O715" i="16"/>
  <c r="P715" i="16" s="1"/>
  <c r="N714" i="16"/>
  <c r="O713" i="16"/>
  <c r="P713" i="16" s="1"/>
  <c r="O712" i="16"/>
  <c r="P712" i="16" s="1"/>
  <c r="Q712" i="16" s="1"/>
  <c r="O711" i="16"/>
  <c r="P711" i="16" s="1"/>
  <c r="Q711" i="16" s="1"/>
  <c r="O710" i="16"/>
  <c r="O709" i="16"/>
  <c r="P709" i="16" s="1"/>
  <c r="O708" i="16"/>
  <c r="P708" i="16" s="1"/>
  <c r="Q708" i="16" s="1"/>
  <c r="N707" i="16"/>
  <c r="O707" i="16" s="1"/>
  <c r="P707" i="16" s="1"/>
  <c r="O706" i="16"/>
  <c r="P706" i="16" s="1"/>
  <c r="O705" i="16"/>
  <c r="P705" i="16" s="1"/>
  <c r="N704" i="16"/>
  <c r="O704" i="16" s="1"/>
  <c r="P704" i="16" s="1"/>
  <c r="N703" i="16"/>
  <c r="O703" i="16" s="1"/>
  <c r="P703" i="16" s="1"/>
  <c r="N702" i="16"/>
  <c r="O702" i="16" s="1"/>
  <c r="P702" i="16" s="1"/>
  <c r="M701" i="16"/>
  <c r="L701" i="16"/>
  <c r="K701" i="16"/>
  <c r="J701" i="16"/>
  <c r="I701" i="16"/>
  <c r="N699" i="16"/>
  <c r="O699" i="16" s="1"/>
  <c r="P699" i="16" s="1"/>
  <c r="N698" i="16"/>
  <c r="O698" i="16" s="1"/>
  <c r="P698" i="16" s="1"/>
  <c r="N697" i="16"/>
  <c r="N696" i="16"/>
  <c r="O696" i="16" s="1"/>
  <c r="P696" i="16" s="1"/>
  <c r="N695" i="16"/>
  <c r="O695" i="16" s="1"/>
  <c r="P695" i="16" s="1"/>
  <c r="N694" i="16"/>
  <c r="O694" i="16" s="1"/>
  <c r="P694" i="16" s="1"/>
  <c r="N693" i="16"/>
  <c r="N692" i="16"/>
  <c r="O692" i="16" s="1"/>
  <c r="P692" i="16" s="1"/>
  <c r="N691" i="16"/>
  <c r="O691" i="16" s="1"/>
  <c r="P691" i="16" s="1"/>
  <c r="N690" i="16"/>
  <c r="O690" i="16" s="1"/>
  <c r="P690" i="16" s="1"/>
  <c r="N689" i="16"/>
  <c r="N688" i="16"/>
  <c r="O688" i="16" s="1"/>
  <c r="P688" i="16" s="1"/>
  <c r="N687" i="16"/>
  <c r="O687" i="16" s="1"/>
  <c r="P687" i="16" s="1"/>
  <c r="N686" i="16"/>
  <c r="O686" i="16" s="1"/>
  <c r="P686" i="16" s="1"/>
  <c r="N685" i="16"/>
  <c r="N684" i="16"/>
  <c r="O683" i="16"/>
  <c r="P683" i="16" s="1"/>
  <c r="O682" i="16"/>
  <c r="P682" i="16" s="1"/>
  <c r="N681" i="16"/>
  <c r="O681" i="16" s="1"/>
  <c r="P681" i="16" s="1"/>
  <c r="Q681" i="16" s="1"/>
  <c r="N680" i="16"/>
  <c r="O680" i="16" s="1"/>
  <c r="P680" i="16" s="1"/>
  <c r="N679" i="16"/>
  <c r="O679" i="16" s="1"/>
  <c r="P679" i="16" s="1"/>
  <c r="M678" i="16"/>
  <c r="L678" i="16"/>
  <c r="K678" i="16"/>
  <c r="J678" i="16"/>
  <c r="I678" i="16"/>
  <c r="N677" i="16"/>
  <c r="O677" i="16" s="1"/>
  <c r="N675" i="16"/>
  <c r="O675" i="16" s="1"/>
  <c r="P675" i="16" s="1"/>
  <c r="Q675" i="16" s="1"/>
  <c r="N674" i="16"/>
  <c r="O674" i="16" s="1"/>
  <c r="N673" i="16"/>
  <c r="O673" i="16" s="1"/>
  <c r="N672" i="16"/>
  <c r="O672" i="16" s="1"/>
  <c r="P672" i="16" s="1"/>
  <c r="Q672" i="16" s="1"/>
  <c r="N670" i="16"/>
  <c r="O670" i="16" s="1"/>
  <c r="N669" i="16"/>
  <c r="O669" i="16" s="1"/>
  <c r="N667" i="16"/>
  <c r="O667" i="16" s="1"/>
  <c r="P667" i="16" s="1"/>
  <c r="Q667" i="16" s="1"/>
  <c r="N665" i="16"/>
  <c r="O665" i="16" s="1"/>
  <c r="P665" i="16" s="1"/>
  <c r="N664" i="16"/>
  <c r="N663" i="16"/>
  <c r="O663" i="16" s="1"/>
  <c r="P663" i="16" s="1"/>
  <c r="N662" i="16"/>
  <c r="O662" i="16" s="1"/>
  <c r="P662" i="16" s="1"/>
  <c r="N661" i="16"/>
  <c r="O661" i="16" s="1"/>
  <c r="P661" i="16" s="1"/>
  <c r="M660" i="16"/>
  <c r="L660" i="16"/>
  <c r="K660" i="16"/>
  <c r="J660" i="16"/>
  <c r="I660" i="16"/>
  <c r="N658" i="16"/>
  <c r="O658" i="16" s="1"/>
  <c r="P658" i="16" s="1"/>
  <c r="N657" i="16"/>
  <c r="O657" i="16" s="1"/>
  <c r="P657" i="16" s="1"/>
  <c r="N656" i="16"/>
  <c r="O656" i="16" s="1"/>
  <c r="P656" i="16" s="1"/>
  <c r="N655" i="16"/>
  <c r="O655" i="16" s="1"/>
  <c r="P655" i="16" s="1"/>
  <c r="N654" i="16"/>
  <c r="O654" i="16" s="1"/>
  <c r="P654" i="16" s="1"/>
  <c r="N653" i="16"/>
  <c r="O653" i="16" s="1"/>
  <c r="P653" i="16" s="1"/>
  <c r="N652" i="16"/>
  <c r="O652" i="16" s="1"/>
  <c r="P652" i="16" s="1"/>
  <c r="N651" i="16"/>
  <c r="O651" i="16" s="1"/>
  <c r="P651" i="16" s="1"/>
  <c r="N649" i="16"/>
  <c r="N648" i="16"/>
  <c r="O648" i="16" s="1"/>
  <c r="P648" i="16" s="1"/>
  <c r="N647" i="16"/>
  <c r="O647" i="16" s="1"/>
  <c r="P647" i="16" s="1"/>
  <c r="M645" i="16"/>
  <c r="L645" i="16"/>
  <c r="K645" i="16"/>
  <c r="J645" i="16"/>
  <c r="I645" i="16"/>
  <c r="O643" i="16"/>
  <c r="N642" i="16"/>
  <c r="O642" i="16" s="1"/>
  <c r="N641" i="16"/>
  <c r="O641" i="16" s="1"/>
  <c r="N640" i="16"/>
  <c r="O640" i="16" s="1"/>
  <c r="N639" i="16"/>
  <c r="O639" i="16" s="1"/>
  <c r="N638" i="16"/>
  <c r="O638" i="16" s="1"/>
  <c r="N637" i="16"/>
  <c r="O637" i="16" s="1"/>
  <c r="N636" i="16"/>
  <c r="O636" i="16" s="1"/>
  <c r="N635" i="16"/>
  <c r="O635" i="16" s="1"/>
  <c r="N634" i="16"/>
  <c r="O634" i="16" s="1"/>
  <c r="N633" i="16"/>
  <c r="O633" i="16" s="1"/>
  <c r="O632" i="16"/>
  <c r="P632" i="16" s="1"/>
  <c r="N631" i="16"/>
  <c r="O631" i="16" s="1"/>
  <c r="P631" i="16" s="1"/>
  <c r="N630" i="16"/>
  <c r="O630" i="16" s="1"/>
  <c r="P630" i="16" s="1"/>
  <c r="N629" i="16"/>
  <c r="N628" i="16"/>
  <c r="O628" i="16" s="1"/>
  <c r="P628" i="16" s="1"/>
  <c r="N627" i="16"/>
  <c r="O627" i="16" s="1"/>
  <c r="P627" i="16" s="1"/>
  <c r="N626" i="16"/>
  <c r="O626" i="16" s="1"/>
  <c r="P626" i="16" s="1"/>
  <c r="N625" i="16"/>
  <c r="N624" i="16"/>
  <c r="O624" i="16" s="1"/>
  <c r="P624" i="16" s="1"/>
  <c r="N623" i="16"/>
  <c r="O623" i="16" s="1"/>
  <c r="P623" i="16" s="1"/>
  <c r="N622" i="16"/>
  <c r="O622" i="16" s="1"/>
  <c r="P622" i="16" s="1"/>
  <c r="N621" i="16"/>
  <c r="N620" i="16"/>
  <c r="O620" i="16" s="1"/>
  <c r="P620" i="16" s="1"/>
  <c r="N619" i="16"/>
  <c r="O619" i="16" s="1"/>
  <c r="P619" i="16" s="1"/>
  <c r="N618" i="16"/>
  <c r="O618" i="16" s="1"/>
  <c r="P618" i="16" s="1"/>
  <c r="N617" i="16"/>
  <c r="N616" i="16"/>
  <c r="O616" i="16" s="1"/>
  <c r="P616" i="16" s="1"/>
  <c r="N615" i="16"/>
  <c r="O615" i="16" s="1"/>
  <c r="N614" i="16"/>
  <c r="O614" i="16" s="1"/>
  <c r="P614" i="16" s="1"/>
  <c r="N613" i="16"/>
  <c r="M611" i="16"/>
  <c r="L611" i="16"/>
  <c r="K611" i="16"/>
  <c r="J611" i="16"/>
  <c r="I611" i="16"/>
  <c r="O610" i="16"/>
  <c r="N609" i="16"/>
  <c r="O609" i="16" s="1"/>
  <c r="P609" i="16" s="1"/>
  <c r="N608" i="16"/>
  <c r="O608" i="16" s="1"/>
  <c r="P608" i="16" s="1"/>
  <c r="N607" i="16"/>
  <c r="N605" i="16"/>
  <c r="O605" i="16" s="1"/>
  <c r="P605" i="16" s="1"/>
  <c r="N601" i="16"/>
  <c r="O601" i="16" s="1"/>
  <c r="P601" i="16" s="1"/>
  <c r="N600" i="16"/>
  <c r="O600" i="16" s="1"/>
  <c r="P600" i="16" s="1"/>
  <c r="N599" i="16"/>
  <c r="O599" i="16" s="1"/>
  <c r="P599" i="16" s="1"/>
  <c r="N598" i="16"/>
  <c r="N596" i="16"/>
  <c r="O596" i="16" s="1"/>
  <c r="P596" i="16" s="1"/>
  <c r="N595" i="16"/>
  <c r="O595" i="16" s="1"/>
  <c r="P595" i="16" s="1"/>
  <c r="N594" i="16"/>
  <c r="O594" i="16" s="1"/>
  <c r="P594" i="16" s="1"/>
  <c r="N590" i="16"/>
  <c r="O590" i="16" s="1"/>
  <c r="P590" i="16" s="1"/>
  <c r="N589" i="16"/>
  <c r="O589" i="16" s="1"/>
  <c r="P589" i="16" s="1"/>
  <c r="N588" i="16"/>
  <c r="N587" i="16"/>
  <c r="O587" i="16" s="1"/>
  <c r="P587" i="16" s="1"/>
  <c r="N586" i="16"/>
  <c r="O586" i="16" s="1"/>
  <c r="O585" i="16"/>
  <c r="N584" i="16"/>
  <c r="O584" i="16" s="1"/>
  <c r="P584" i="16" s="1"/>
  <c r="O583" i="16"/>
  <c r="P583" i="16" s="1"/>
  <c r="N583" i="16"/>
  <c r="M581" i="16"/>
  <c r="L581" i="16"/>
  <c r="K581" i="16"/>
  <c r="J581" i="16"/>
  <c r="I581" i="16"/>
  <c r="N580" i="16"/>
  <c r="O580" i="16" s="1"/>
  <c r="P580" i="16" s="1"/>
  <c r="P579" i="16"/>
  <c r="O579" i="16"/>
  <c r="N578" i="16"/>
  <c r="N577" i="16"/>
  <c r="Q576" i="16"/>
  <c r="O576" i="16"/>
  <c r="P576" i="16" s="1"/>
  <c r="O575" i="16"/>
  <c r="P575" i="16" s="1"/>
  <c r="Q575" i="16" s="1"/>
  <c r="O574" i="16"/>
  <c r="O573" i="16"/>
  <c r="P573" i="16" s="1"/>
  <c r="O572" i="16"/>
  <c r="P572" i="16" s="1"/>
  <c r="O571" i="16"/>
  <c r="P571" i="16" s="1"/>
  <c r="Q571" i="16" s="1"/>
  <c r="P570" i="16"/>
  <c r="O570" i="16"/>
  <c r="O569" i="16"/>
  <c r="O568" i="16"/>
  <c r="P568" i="16" s="1"/>
  <c r="O567" i="16"/>
  <c r="P567" i="16" s="1"/>
  <c r="Q567" i="16" s="1"/>
  <c r="N566" i="16"/>
  <c r="O566" i="16" s="1"/>
  <c r="N565" i="16"/>
  <c r="O565" i="16" s="1"/>
  <c r="M529" i="16"/>
  <c r="L529" i="16"/>
  <c r="K529" i="16"/>
  <c r="J529" i="16"/>
  <c r="I529" i="16"/>
  <c r="O527" i="16"/>
  <c r="P527" i="16" s="1"/>
  <c r="O526" i="16"/>
  <c r="O525" i="16"/>
  <c r="P525" i="16" s="1"/>
  <c r="Q525" i="16" s="1"/>
  <c r="N524" i="16"/>
  <c r="O524" i="16" s="1"/>
  <c r="N523" i="16"/>
  <c r="O523" i="16" s="1"/>
  <c r="O522" i="16"/>
  <c r="P522" i="16" s="1"/>
  <c r="Q522" i="16" s="1"/>
  <c r="N520" i="16"/>
  <c r="O520" i="16" s="1"/>
  <c r="P520" i="16" s="1"/>
  <c r="N519" i="16"/>
  <c r="O519" i="16" s="1"/>
  <c r="P519" i="16" s="1"/>
  <c r="N518" i="16"/>
  <c r="O518" i="16" s="1"/>
  <c r="P518" i="16" s="1"/>
  <c r="M517" i="16"/>
  <c r="L517" i="16"/>
  <c r="K517" i="16"/>
  <c r="J517" i="16"/>
  <c r="I517" i="16"/>
  <c r="N516" i="16"/>
  <c r="O516" i="16" s="1"/>
  <c r="N515" i="16"/>
  <c r="O515" i="16" s="1"/>
  <c r="N514" i="16"/>
  <c r="O514" i="16" s="1"/>
  <c r="P514" i="16" s="1"/>
  <c r="N513" i="16"/>
  <c r="O513" i="16" s="1"/>
  <c r="P513" i="16" s="1"/>
  <c r="N512" i="16"/>
  <c r="O512" i="16" s="1"/>
  <c r="P512" i="16" s="1"/>
  <c r="N511" i="16"/>
  <c r="O511" i="16" s="1"/>
  <c r="P511" i="16" s="1"/>
  <c r="N510" i="16"/>
  <c r="O510" i="16" s="1"/>
  <c r="P510" i="16" s="1"/>
  <c r="N509" i="16"/>
  <c r="O509" i="16" s="1"/>
  <c r="P509" i="16" s="1"/>
  <c r="N508" i="16"/>
  <c r="O508" i="16" s="1"/>
  <c r="P508" i="16" s="1"/>
  <c r="N507" i="16"/>
  <c r="O507" i="16" s="1"/>
  <c r="P507" i="16" s="1"/>
  <c r="N506" i="16"/>
  <c r="O506" i="16" s="1"/>
  <c r="P506" i="16" s="1"/>
  <c r="N503" i="16"/>
  <c r="O503" i="16" s="1"/>
  <c r="P503" i="16" s="1"/>
  <c r="N502" i="16"/>
  <c r="O502" i="16" s="1"/>
  <c r="P502" i="16" s="1"/>
  <c r="N501" i="16"/>
  <c r="O501" i="16" s="1"/>
  <c r="P501" i="16" s="1"/>
  <c r="O500" i="16"/>
  <c r="P500" i="16" s="1"/>
  <c r="Q500" i="16" s="1"/>
  <c r="N499" i="16"/>
  <c r="O499" i="16" s="1"/>
  <c r="P499" i="16" s="1"/>
  <c r="Q499" i="16" s="1"/>
  <c r="N498" i="16"/>
  <c r="O498" i="16" s="1"/>
  <c r="P498" i="16" s="1"/>
  <c r="Q498" i="16" s="1"/>
  <c r="O497" i="16"/>
  <c r="P497" i="16" s="1"/>
  <c r="Q497" i="16" s="1"/>
  <c r="N496" i="16"/>
  <c r="O494" i="16"/>
  <c r="P494" i="16" s="1"/>
  <c r="N493" i="16"/>
  <c r="O493" i="16" s="1"/>
  <c r="P493" i="16" s="1"/>
  <c r="N492" i="16"/>
  <c r="O492" i="16" s="1"/>
  <c r="P492" i="16" s="1"/>
  <c r="N491" i="16"/>
  <c r="O491" i="16" s="1"/>
  <c r="P491" i="16" s="1"/>
  <c r="M490" i="16"/>
  <c r="L490" i="16"/>
  <c r="K490" i="16"/>
  <c r="J490" i="16"/>
  <c r="I490" i="16"/>
  <c r="P489" i="16"/>
  <c r="O489" i="16"/>
  <c r="O488" i="16"/>
  <c r="P488" i="16" s="1"/>
  <c r="O487" i="16"/>
  <c r="P487" i="16" s="1"/>
  <c r="Q487" i="16" s="1"/>
  <c r="O486" i="16"/>
  <c r="P486" i="16" s="1"/>
  <c r="Q486" i="16" s="1"/>
  <c r="P485" i="16"/>
  <c r="O485" i="16"/>
  <c r="O484" i="16"/>
  <c r="P484" i="16" s="1"/>
  <c r="O483" i="16"/>
  <c r="P483" i="16" s="1"/>
  <c r="Q483" i="16" s="1"/>
  <c r="O482" i="16"/>
  <c r="P482" i="16" s="1"/>
  <c r="Q482" i="16" s="1"/>
  <c r="O481" i="16"/>
  <c r="P481" i="16" s="1"/>
  <c r="O480" i="16"/>
  <c r="P480" i="16" s="1"/>
  <c r="O479" i="16"/>
  <c r="P479" i="16" s="1"/>
  <c r="Q479" i="16" s="1"/>
  <c r="O478" i="16"/>
  <c r="P478" i="16" s="1"/>
  <c r="Q478" i="16" s="1"/>
  <c r="O477" i="16"/>
  <c r="P477" i="16" s="1"/>
  <c r="N476" i="16"/>
  <c r="O476" i="16" s="1"/>
  <c r="P476" i="16" s="1"/>
  <c r="O475" i="16"/>
  <c r="P475" i="16" s="1"/>
  <c r="O474" i="16"/>
  <c r="P474" i="16" s="1"/>
  <c r="Q474" i="16" s="1"/>
  <c r="O473" i="16"/>
  <c r="P473" i="16" s="1"/>
  <c r="Q473" i="16" s="1"/>
  <c r="O472" i="16"/>
  <c r="P472" i="16" s="1"/>
  <c r="O471" i="16"/>
  <c r="P471" i="16" s="1"/>
  <c r="N470" i="16"/>
  <c r="O470" i="16" s="1"/>
  <c r="P470" i="16" s="1"/>
  <c r="N468" i="16"/>
  <c r="O468" i="16" s="1"/>
  <c r="P468" i="16" s="1"/>
  <c r="N467" i="16"/>
  <c r="O467" i="16" s="1"/>
  <c r="P467" i="16" s="1"/>
  <c r="M466" i="16"/>
  <c r="L466" i="16"/>
  <c r="K466" i="16"/>
  <c r="J466" i="16"/>
  <c r="I466" i="16"/>
  <c r="O465" i="16"/>
  <c r="P465" i="16" s="1"/>
  <c r="N464" i="16"/>
  <c r="O464" i="16" s="1"/>
  <c r="P464" i="16" s="1"/>
  <c r="O462" i="16"/>
  <c r="P462" i="16" s="1"/>
  <c r="Q462" i="16" s="1"/>
  <c r="O461" i="16"/>
  <c r="N460" i="16"/>
  <c r="N459" i="16"/>
  <c r="N458" i="16"/>
  <c r="N457" i="16"/>
  <c r="N456" i="16"/>
  <c r="N455" i="16"/>
  <c r="N454" i="16"/>
  <c r="N453" i="16"/>
  <c r="N452" i="16"/>
  <c r="N451" i="16"/>
  <c r="N450" i="16"/>
  <c r="N449" i="16"/>
  <c r="N448" i="16"/>
  <c r="N447" i="16"/>
  <c r="N446" i="16"/>
  <c r="N445" i="16"/>
  <c r="N444" i="16"/>
  <c r="N443" i="16"/>
  <c r="N442" i="16"/>
  <c r="N441" i="16"/>
  <c r="N440" i="16"/>
  <c r="N439" i="16"/>
  <c r="N438" i="16"/>
  <c r="M437" i="16"/>
  <c r="L437" i="16"/>
  <c r="K437" i="16"/>
  <c r="J437" i="16"/>
  <c r="I437" i="16"/>
  <c r="O435" i="16"/>
  <c r="P435" i="16" s="1"/>
  <c r="O434" i="16"/>
  <c r="P434" i="16" s="1"/>
  <c r="N433" i="16"/>
  <c r="O433" i="16" s="1"/>
  <c r="P433" i="16" s="1"/>
  <c r="Q433" i="16" s="1"/>
  <c r="N432" i="16"/>
  <c r="O432" i="16" s="1"/>
  <c r="P432" i="16" s="1"/>
  <c r="Q432" i="16" s="1"/>
  <c r="N431" i="16"/>
  <c r="O431" i="16" s="1"/>
  <c r="P431" i="16" s="1"/>
  <c r="Q431" i="16" s="1"/>
  <c r="N430" i="16"/>
  <c r="O430" i="16" s="1"/>
  <c r="P430" i="16" s="1"/>
  <c r="Q430" i="16" s="1"/>
  <c r="N429" i="16"/>
  <c r="O429" i="16" s="1"/>
  <c r="P429" i="16" s="1"/>
  <c r="Q429" i="16" s="1"/>
  <c r="N428" i="16"/>
  <c r="O428" i="16" s="1"/>
  <c r="P428" i="16" s="1"/>
  <c r="Q428" i="16" s="1"/>
  <c r="N427" i="16"/>
  <c r="O427" i="16" s="1"/>
  <c r="P427" i="16" s="1"/>
  <c r="Q427" i="16" s="1"/>
  <c r="N426" i="16"/>
  <c r="O426" i="16" s="1"/>
  <c r="P426" i="16" s="1"/>
  <c r="Q426" i="16" s="1"/>
  <c r="N425" i="16"/>
  <c r="O425" i="16" s="1"/>
  <c r="P425" i="16" s="1"/>
  <c r="Q425" i="16" s="1"/>
  <c r="N424" i="16"/>
  <c r="O424" i="16" s="1"/>
  <c r="P424" i="16" s="1"/>
  <c r="Q424" i="16" s="1"/>
  <c r="N423" i="16"/>
  <c r="O423" i="16" s="1"/>
  <c r="P423" i="16" s="1"/>
  <c r="Q423" i="16" s="1"/>
  <c r="N422" i="16"/>
  <c r="O422" i="16" s="1"/>
  <c r="P422" i="16" s="1"/>
  <c r="Q422" i="16" s="1"/>
  <c r="N421" i="16"/>
  <c r="O421" i="16" s="1"/>
  <c r="N420" i="16"/>
  <c r="O420" i="16" s="1"/>
  <c r="N419" i="16"/>
  <c r="O419" i="16" s="1"/>
  <c r="N418" i="16"/>
  <c r="O418" i="16" s="1"/>
  <c r="M417" i="16"/>
  <c r="L417" i="16"/>
  <c r="K417" i="16"/>
  <c r="J417" i="16"/>
  <c r="I417" i="16"/>
  <c r="O416" i="16"/>
  <c r="O415" i="16"/>
  <c r="P415" i="16" s="1"/>
  <c r="Q415" i="16" s="1"/>
  <c r="O414" i="16"/>
  <c r="P414" i="16" s="1"/>
  <c r="Q414" i="16" s="1"/>
  <c r="N413" i="16"/>
  <c r="O413" i="16" s="1"/>
  <c r="P413" i="16" s="1"/>
  <c r="O412" i="16"/>
  <c r="P412" i="16" s="1"/>
  <c r="O411" i="16"/>
  <c r="O410" i="16"/>
  <c r="P410" i="16" s="1"/>
  <c r="Q410" i="16" s="1"/>
  <c r="N409" i="16"/>
  <c r="O409" i="16" s="1"/>
  <c r="O408" i="16"/>
  <c r="P408" i="16" s="1"/>
  <c r="N407" i="16"/>
  <c r="O407" i="16" s="1"/>
  <c r="P407" i="16" s="1"/>
  <c r="N406" i="16"/>
  <c r="O406" i="16" s="1"/>
  <c r="P406" i="16" s="1"/>
  <c r="M405" i="16"/>
  <c r="L405" i="16"/>
  <c r="K405" i="16"/>
  <c r="J405" i="16"/>
  <c r="I405" i="16"/>
  <c r="N398" i="16"/>
  <c r="O398" i="16" s="1"/>
  <c r="N397" i="16"/>
  <c r="O397" i="16" s="1"/>
  <c r="N396" i="16"/>
  <c r="O396" i="16" s="1"/>
  <c r="P396" i="16" s="1"/>
  <c r="N394" i="16"/>
  <c r="O394" i="16" s="1"/>
  <c r="P394" i="16" s="1"/>
  <c r="N393" i="16"/>
  <c r="O393" i="16" s="1"/>
  <c r="P393" i="16" s="1"/>
  <c r="N392" i="16"/>
  <c r="O392" i="16" s="1"/>
  <c r="P392" i="16" s="1"/>
  <c r="N391" i="16"/>
  <c r="O391" i="16" s="1"/>
  <c r="P391" i="16" s="1"/>
  <c r="N390" i="16"/>
  <c r="O390" i="16" s="1"/>
  <c r="P390" i="16" s="1"/>
  <c r="N389" i="16"/>
  <c r="O389" i="16" s="1"/>
  <c r="P389" i="16" s="1"/>
  <c r="N388" i="16"/>
  <c r="O388" i="16" s="1"/>
  <c r="P388" i="16" s="1"/>
  <c r="N387" i="16"/>
  <c r="O387" i="16" s="1"/>
  <c r="P387" i="16" s="1"/>
  <c r="O386" i="16"/>
  <c r="P386" i="16" s="1"/>
  <c r="Q386" i="16" s="1"/>
  <c r="N385" i="16"/>
  <c r="O385" i="16" s="1"/>
  <c r="P385" i="16" s="1"/>
  <c r="Q385" i="16" s="1"/>
  <c r="N384" i="16"/>
  <c r="O384" i="16" s="1"/>
  <c r="P384" i="16" s="1"/>
  <c r="N383" i="16"/>
  <c r="O383" i="16" s="1"/>
  <c r="N382" i="16"/>
  <c r="N381" i="16"/>
  <c r="O381" i="16" s="1"/>
  <c r="P381" i="16" s="1"/>
  <c r="Q381" i="16" s="1"/>
  <c r="I380" i="16"/>
  <c r="O379" i="16"/>
  <c r="P379" i="16" s="1"/>
  <c r="Q379" i="16" s="1"/>
  <c r="O378" i="16"/>
  <c r="P378" i="16" s="1"/>
  <c r="O377" i="16"/>
  <c r="P377" i="16" s="1"/>
  <c r="N376" i="16"/>
  <c r="O376" i="16" s="1"/>
  <c r="N375" i="16"/>
  <c r="O375" i="16" s="1"/>
  <c r="N374" i="16"/>
  <c r="O374" i="16" s="1"/>
  <c r="N373" i="16"/>
  <c r="O373" i="16" s="1"/>
  <c r="N372" i="16"/>
  <c r="O372" i="16" s="1"/>
  <c r="N371" i="16"/>
  <c r="O371" i="16" s="1"/>
  <c r="N370" i="16"/>
  <c r="O370" i="16" s="1"/>
  <c r="P370" i="16" s="1"/>
  <c r="O369" i="16"/>
  <c r="P369" i="16" s="1"/>
  <c r="N369" i="16"/>
  <c r="M367" i="16"/>
  <c r="L367" i="16"/>
  <c r="K367" i="16"/>
  <c r="J367" i="16"/>
  <c r="I367" i="16"/>
  <c r="O366" i="16"/>
  <c r="P366" i="16" s="1"/>
  <c r="O365" i="16"/>
  <c r="N364" i="16"/>
  <c r="N363" i="16"/>
  <c r="N362" i="16"/>
  <c r="O360" i="16"/>
  <c r="P360" i="16" s="1"/>
  <c r="Q360" i="16" s="1"/>
  <c r="O359" i="16"/>
  <c r="P359" i="16" s="1"/>
  <c r="O357" i="16"/>
  <c r="O356" i="16"/>
  <c r="P356" i="16" s="1"/>
  <c r="O355" i="16"/>
  <c r="P355" i="16" s="1"/>
  <c r="Q355" i="16" s="1"/>
  <c r="O354" i="16"/>
  <c r="P354" i="16" s="1"/>
  <c r="O353" i="16"/>
  <c r="O352" i="16"/>
  <c r="P352" i="16" s="1"/>
  <c r="O351" i="16"/>
  <c r="P351" i="16" s="1"/>
  <c r="N350" i="16"/>
  <c r="N349" i="16"/>
  <c r="N348" i="16"/>
  <c r="P347" i="16"/>
  <c r="O347" i="16"/>
  <c r="N345" i="16"/>
  <c r="O345" i="16" s="1"/>
  <c r="N344" i="16"/>
  <c r="O344" i="16" s="1"/>
  <c r="O343" i="16"/>
  <c r="P343" i="16" s="1"/>
  <c r="N343" i="16"/>
  <c r="M342" i="16"/>
  <c r="L342" i="16"/>
  <c r="K342" i="16"/>
  <c r="J342" i="16"/>
  <c r="I342" i="16"/>
  <c r="N341" i="16"/>
  <c r="N340" i="16"/>
  <c r="N339" i="16"/>
  <c r="O337" i="16"/>
  <c r="P337" i="16" s="1"/>
  <c r="O336" i="16"/>
  <c r="N335" i="16"/>
  <c r="N334" i="16"/>
  <c r="N333" i="16"/>
  <c r="N332" i="16"/>
  <c r="N331" i="16"/>
  <c r="N330" i="16"/>
  <c r="N329" i="16"/>
  <c r="N328" i="16"/>
  <c r="N327" i="16"/>
  <c r="N325" i="16"/>
  <c r="N324" i="16"/>
  <c r="N323" i="16"/>
  <c r="N322" i="16"/>
  <c r="N321" i="16"/>
  <c r="N320" i="16"/>
  <c r="N319" i="16"/>
  <c r="O318" i="16"/>
  <c r="P318" i="16" s="1"/>
  <c r="Q318" i="16" s="1"/>
  <c r="N317" i="16"/>
  <c r="O317" i="16" s="1"/>
  <c r="P317" i="16" s="1"/>
  <c r="Q317" i="16" s="1"/>
  <c r="N316" i="16"/>
  <c r="N315" i="16"/>
  <c r="O315" i="16" s="1"/>
  <c r="P315" i="16" s="1"/>
  <c r="Q315" i="16" s="1"/>
  <c r="N314" i="16"/>
  <c r="O314" i="16" s="1"/>
  <c r="P314" i="16" s="1"/>
  <c r="N313" i="16"/>
  <c r="O313" i="16" s="1"/>
  <c r="P313" i="16" s="1"/>
  <c r="Q313" i="16" s="1"/>
  <c r="N311" i="16"/>
  <c r="O311" i="16" s="1"/>
  <c r="P311" i="16" s="1"/>
  <c r="Q311" i="16" s="1"/>
  <c r="N310" i="16"/>
  <c r="O310" i="16" s="1"/>
  <c r="P310" i="16" s="1"/>
  <c r="N309" i="16"/>
  <c r="O309" i="16" s="1"/>
  <c r="P309" i="16" s="1"/>
  <c r="Q309" i="16" s="1"/>
  <c r="N308" i="16"/>
  <c r="N307" i="16"/>
  <c r="O307" i="16" s="1"/>
  <c r="P307" i="16" s="1"/>
  <c r="Q307" i="16" s="1"/>
  <c r="N305" i="16"/>
  <c r="O305" i="16" s="1"/>
  <c r="P305" i="16" s="1"/>
  <c r="Q305" i="16" s="1"/>
  <c r="N304" i="16"/>
  <c r="O304" i="16" s="1"/>
  <c r="N303" i="16"/>
  <c r="O303" i="16" s="1"/>
  <c r="P303" i="16" s="1"/>
  <c r="Q303" i="16" s="1"/>
  <c r="N302" i="16"/>
  <c r="O302" i="16" s="1"/>
  <c r="P302" i="16" s="1"/>
  <c r="N301" i="16"/>
  <c r="O301" i="16" s="1"/>
  <c r="P301" i="16" s="1"/>
  <c r="Q301" i="16" s="1"/>
  <c r="N300" i="16"/>
  <c r="N299" i="16"/>
  <c r="O299" i="16" s="1"/>
  <c r="P299" i="16" s="1"/>
  <c r="Q299" i="16" s="1"/>
  <c r="N298" i="16"/>
  <c r="O298" i="16" s="1"/>
  <c r="P298" i="16" s="1"/>
  <c r="N297" i="16"/>
  <c r="O297" i="16" s="1"/>
  <c r="P297" i="16" s="1"/>
  <c r="Q297" i="16" s="1"/>
  <c r="N296" i="16"/>
  <c r="O296" i="16" s="1"/>
  <c r="N295" i="16"/>
  <c r="O295" i="16" s="1"/>
  <c r="P295" i="16" s="1"/>
  <c r="Q295" i="16" s="1"/>
  <c r="N294" i="16"/>
  <c r="O294" i="16" s="1"/>
  <c r="P294" i="16" s="1"/>
  <c r="N293" i="16"/>
  <c r="O293" i="16" s="1"/>
  <c r="P293" i="16" s="1"/>
  <c r="N292" i="16"/>
  <c r="O292" i="16" s="1"/>
  <c r="P292" i="16" s="1"/>
  <c r="N291" i="16"/>
  <c r="O291" i="16" s="1"/>
  <c r="P291" i="16" s="1"/>
  <c r="Q291" i="16" s="1"/>
  <c r="N290" i="16"/>
  <c r="O290" i="16" s="1"/>
  <c r="P290" i="16" s="1"/>
  <c r="M287" i="16"/>
  <c r="L287" i="16"/>
  <c r="K287" i="16"/>
  <c r="J287" i="16"/>
  <c r="I287" i="16"/>
  <c r="N286" i="16"/>
  <c r="O286" i="16" s="1"/>
  <c r="N285" i="16"/>
  <c r="O285" i="16" s="1"/>
  <c r="P285" i="16" s="1"/>
  <c r="N284" i="16"/>
  <c r="O284" i="16" s="1"/>
  <c r="P284" i="16" s="1"/>
  <c r="O283" i="16"/>
  <c r="N282" i="16"/>
  <c r="N281" i="16"/>
  <c r="N280" i="16"/>
  <c r="N279" i="16"/>
  <c r="N278" i="16"/>
  <c r="N277" i="16"/>
  <c r="N276" i="16"/>
  <c r="N275" i="16"/>
  <c r="N274" i="16"/>
  <c r="M272" i="16"/>
  <c r="L272" i="16"/>
  <c r="K272" i="16"/>
  <c r="J272" i="16"/>
  <c r="I272" i="16"/>
  <c r="N271" i="16"/>
  <c r="O271" i="16" s="1"/>
  <c r="P271" i="16" s="1"/>
  <c r="N270" i="16"/>
  <c r="O270" i="16" s="1"/>
  <c r="P270" i="16" s="1"/>
  <c r="N269" i="16"/>
  <c r="O269" i="16" s="1"/>
  <c r="P269" i="16" s="1"/>
  <c r="N268" i="16"/>
  <c r="O268" i="16" s="1"/>
  <c r="P268" i="16" s="1"/>
  <c r="N267" i="16"/>
  <c r="O267" i="16" s="1"/>
  <c r="P267" i="16" s="1"/>
  <c r="N266" i="16"/>
  <c r="O266" i="16" s="1"/>
  <c r="P266" i="16" s="1"/>
  <c r="N264" i="16"/>
  <c r="O264" i="16" s="1"/>
  <c r="P264" i="16" s="1"/>
  <c r="N263" i="16"/>
  <c r="O263" i="16" s="1"/>
  <c r="P263" i="16" s="1"/>
  <c r="N262" i="16"/>
  <c r="O262" i="16" s="1"/>
  <c r="P262" i="16" s="1"/>
  <c r="N261" i="16"/>
  <c r="O261" i="16" s="1"/>
  <c r="N260" i="16"/>
  <c r="O260" i="16" s="1"/>
  <c r="P260" i="16" s="1"/>
  <c r="N259" i="16"/>
  <c r="O259" i="16" s="1"/>
  <c r="P259" i="16" s="1"/>
  <c r="M257" i="16"/>
  <c r="L257" i="16"/>
  <c r="K257" i="16"/>
  <c r="J257" i="16"/>
  <c r="I257" i="16"/>
  <c r="N256" i="16"/>
  <c r="O256" i="16" s="1"/>
  <c r="P256" i="16" s="1"/>
  <c r="N255" i="16"/>
  <c r="O255" i="16" s="1"/>
  <c r="P255" i="16" s="1"/>
  <c r="N254" i="16"/>
  <c r="O254" i="16" s="1"/>
  <c r="P254" i="16" s="1"/>
  <c r="O253" i="16"/>
  <c r="P253" i="16" s="1"/>
  <c r="N252" i="16"/>
  <c r="O252" i="16" s="1"/>
  <c r="P252" i="16" s="1"/>
  <c r="N250" i="16"/>
  <c r="O250" i="16" s="1"/>
  <c r="P250" i="16" s="1"/>
  <c r="N248" i="16"/>
  <c r="O248" i="16" s="1"/>
  <c r="P248" i="16" s="1"/>
  <c r="N246" i="16"/>
  <c r="O246" i="16" s="1"/>
  <c r="P246" i="16" s="1"/>
  <c r="N245" i="16"/>
  <c r="O245" i="16" s="1"/>
  <c r="P245" i="16" s="1"/>
  <c r="N244" i="16"/>
  <c r="O244" i="16" s="1"/>
  <c r="P244" i="16" s="1"/>
  <c r="M242" i="16"/>
  <c r="L242" i="16"/>
  <c r="K242" i="16"/>
  <c r="J242" i="16"/>
  <c r="I242" i="16"/>
  <c r="O241" i="16"/>
  <c r="O240" i="16"/>
  <c r="N239" i="16"/>
  <c r="O239" i="16" s="1"/>
  <c r="P239" i="16" s="1"/>
  <c r="N238" i="16"/>
  <c r="O238" i="16" s="1"/>
  <c r="P238" i="16" s="1"/>
  <c r="N237" i="16"/>
  <c r="O237" i="16" s="1"/>
  <c r="P237" i="16" s="1"/>
  <c r="N236" i="16"/>
  <c r="O236" i="16" s="1"/>
  <c r="P236" i="16" s="1"/>
  <c r="N235" i="16"/>
  <c r="O235" i="16" s="1"/>
  <c r="P235" i="16" s="1"/>
  <c r="N233" i="16"/>
  <c r="O233" i="16" s="1"/>
  <c r="P233" i="16" s="1"/>
  <c r="N232" i="16"/>
  <c r="O232" i="16" s="1"/>
  <c r="P232" i="16" s="1"/>
  <c r="N231" i="16"/>
  <c r="O231" i="16" s="1"/>
  <c r="P231" i="16" s="1"/>
  <c r="M230" i="16"/>
  <c r="L230" i="16"/>
  <c r="K230" i="16"/>
  <c r="J230" i="16"/>
  <c r="I230" i="16"/>
  <c r="N229" i="16"/>
  <c r="O229" i="16" s="1"/>
  <c r="P229" i="16" s="1"/>
  <c r="N228" i="16"/>
  <c r="O227" i="16"/>
  <c r="N226" i="16"/>
  <c r="O226" i="16" s="1"/>
  <c r="P226" i="16" s="1"/>
  <c r="N225" i="16"/>
  <c r="O225" i="16" s="1"/>
  <c r="P225" i="16" s="1"/>
  <c r="N224" i="16"/>
  <c r="O224" i="16" s="1"/>
  <c r="P224" i="16" s="1"/>
  <c r="N223" i="16"/>
  <c r="O223" i="16" s="1"/>
  <c r="P223" i="16" s="1"/>
  <c r="N222" i="16"/>
  <c r="O222" i="16" s="1"/>
  <c r="P222" i="16" s="1"/>
  <c r="N221" i="16"/>
  <c r="O221" i="16" s="1"/>
  <c r="P221" i="16" s="1"/>
  <c r="N220" i="16"/>
  <c r="O220" i="16" s="1"/>
  <c r="P220" i="16" s="1"/>
  <c r="N219" i="16"/>
  <c r="O219" i="16" s="1"/>
  <c r="P219" i="16" s="1"/>
  <c r="N218" i="16"/>
  <c r="O218" i="16" s="1"/>
  <c r="P218" i="16" s="1"/>
  <c r="N217" i="16"/>
  <c r="O217" i="16" s="1"/>
  <c r="P217" i="16" s="1"/>
  <c r="N216" i="16"/>
  <c r="O216" i="16" s="1"/>
  <c r="P216" i="16" s="1"/>
  <c r="N215" i="16"/>
  <c r="O215" i="16" s="1"/>
  <c r="P215" i="16" s="1"/>
  <c r="N214" i="16"/>
  <c r="O214" i="16" s="1"/>
  <c r="P214" i="16" s="1"/>
  <c r="N213" i="16"/>
  <c r="O213" i="16" s="1"/>
  <c r="P213" i="16" s="1"/>
  <c r="N212" i="16"/>
  <c r="O212" i="16" s="1"/>
  <c r="P212" i="16" s="1"/>
  <c r="N211" i="16"/>
  <c r="O211" i="16" s="1"/>
  <c r="P211" i="16" s="1"/>
  <c r="N210" i="16"/>
  <c r="O210" i="16" s="1"/>
  <c r="P210" i="16" s="1"/>
  <c r="N209" i="16"/>
  <c r="O209" i="16" s="1"/>
  <c r="P209" i="16" s="1"/>
  <c r="N208" i="16"/>
  <c r="O208" i="16" s="1"/>
  <c r="P208" i="16" s="1"/>
  <c r="N207" i="16"/>
  <c r="O207" i="16" s="1"/>
  <c r="P207" i="16" s="1"/>
  <c r="N205" i="16"/>
  <c r="O205" i="16" s="1"/>
  <c r="P205" i="16" s="1"/>
  <c r="N204" i="16"/>
  <c r="O204" i="16" s="1"/>
  <c r="P204" i="16" s="1"/>
  <c r="N203" i="16"/>
  <c r="O203" i="16" s="1"/>
  <c r="P203" i="16" s="1"/>
  <c r="N202" i="16"/>
  <c r="O202" i="16" s="1"/>
  <c r="P202" i="16" s="1"/>
  <c r="N201" i="16"/>
  <c r="O201" i="16" s="1"/>
  <c r="P201" i="16" s="1"/>
  <c r="N200" i="16"/>
  <c r="O200" i="16" s="1"/>
  <c r="P200" i="16" s="1"/>
  <c r="N199" i="16"/>
  <c r="O199" i="16" s="1"/>
  <c r="P199" i="16" s="1"/>
  <c r="N198" i="16"/>
  <c r="O198" i="16" s="1"/>
  <c r="P198" i="16" s="1"/>
  <c r="N197" i="16"/>
  <c r="O197" i="16" s="1"/>
  <c r="N196" i="16"/>
  <c r="O196" i="16" s="1"/>
  <c r="P196" i="16" s="1"/>
  <c r="N195" i="16"/>
  <c r="O195" i="16" s="1"/>
  <c r="P195" i="16" s="1"/>
  <c r="N193" i="16"/>
  <c r="H15" i="6" s="1"/>
  <c r="O192" i="16"/>
  <c r="O191" i="16"/>
  <c r="P191" i="16" s="1"/>
  <c r="O190" i="16"/>
  <c r="P190" i="16" s="1"/>
  <c r="O189" i="16"/>
  <c r="O188" i="16"/>
  <c r="P188" i="16" s="1"/>
  <c r="P187" i="16"/>
  <c r="Q187" i="16" s="1"/>
  <c r="O187" i="16"/>
  <c r="O186" i="16"/>
  <c r="P186" i="16" s="1"/>
  <c r="O185" i="16"/>
  <c r="O184" i="16"/>
  <c r="N181" i="16"/>
  <c r="O181" i="16" s="1"/>
  <c r="P181" i="16" s="1"/>
  <c r="M180" i="16"/>
  <c r="L180" i="16"/>
  <c r="K180" i="16"/>
  <c r="J180" i="16"/>
  <c r="I180" i="16"/>
  <c r="N179" i="16"/>
  <c r="O179" i="16" s="1"/>
  <c r="P179" i="16" s="1"/>
  <c r="N178" i="16"/>
  <c r="O178" i="16" s="1"/>
  <c r="P178" i="16" s="1"/>
  <c r="P177" i="16"/>
  <c r="O177" i="16"/>
  <c r="O176" i="16"/>
  <c r="O175" i="16"/>
  <c r="P175" i="16" s="1"/>
  <c r="N174" i="16"/>
  <c r="O174" i="16" s="1"/>
  <c r="P174" i="16" s="1"/>
  <c r="N173" i="16"/>
  <c r="O173" i="16" s="1"/>
  <c r="P173" i="16" s="1"/>
  <c r="O172" i="16"/>
  <c r="O171" i="16"/>
  <c r="P171" i="16" s="1"/>
  <c r="Q171" i="16" s="1"/>
  <c r="O170" i="16"/>
  <c r="P170" i="16" s="1"/>
  <c r="Q170" i="16" s="1"/>
  <c r="N169" i="16"/>
  <c r="O169" i="16" s="1"/>
  <c r="P169" i="16" s="1"/>
  <c r="N168" i="16"/>
  <c r="O168" i="16" s="1"/>
  <c r="P168" i="16" s="1"/>
  <c r="N167" i="16"/>
  <c r="O167" i="16" s="1"/>
  <c r="P167" i="16" s="1"/>
  <c r="N166" i="16"/>
  <c r="O166" i="16" s="1"/>
  <c r="P166" i="16" s="1"/>
  <c r="O165" i="16"/>
  <c r="P165" i="16" s="1"/>
  <c r="N164" i="16"/>
  <c r="O164" i="16" s="1"/>
  <c r="P164" i="16" s="1"/>
  <c r="N163" i="16"/>
  <c r="O163" i="16" s="1"/>
  <c r="P163" i="16" s="1"/>
  <c r="N162" i="16"/>
  <c r="O162" i="16" s="1"/>
  <c r="P162" i="16" s="1"/>
  <c r="N161" i="16"/>
  <c r="O161" i="16" s="1"/>
  <c r="P161" i="16" s="1"/>
  <c r="N160" i="16"/>
  <c r="O160" i="16" s="1"/>
  <c r="P160" i="16" s="1"/>
  <c r="N159" i="16"/>
  <c r="O159" i="16" s="1"/>
  <c r="P159" i="16" s="1"/>
  <c r="N158" i="16"/>
  <c r="O158" i="16" s="1"/>
  <c r="P158" i="16" s="1"/>
  <c r="N157" i="16"/>
  <c r="O157" i="16" s="1"/>
  <c r="N156" i="16"/>
  <c r="O156" i="16" s="1"/>
  <c r="P156" i="16" s="1"/>
  <c r="N155" i="16"/>
  <c r="O155" i="16" s="1"/>
  <c r="P155" i="16" s="1"/>
  <c r="N154" i="16"/>
  <c r="O154" i="16" s="1"/>
  <c r="P154" i="16" s="1"/>
  <c r="M153" i="16"/>
  <c r="L153" i="16"/>
  <c r="K153" i="16"/>
  <c r="J153" i="16"/>
  <c r="I153" i="16"/>
  <c r="O152" i="16"/>
  <c r="P152" i="16" s="1"/>
  <c r="N151" i="16"/>
  <c r="O151" i="16" s="1"/>
  <c r="P151" i="16" s="1"/>
  <c r="N150" i="16"/>
  <c r="O150" i="16" s="1"/>
  <c r="P150" i="16" s="1"/>
  <c r="N149" i="16"/>
  <c r="O149" i="16" s="1"/>
  <c r="P149" i="16" s="1"/>
  <c r="N148" i="16"/>
  <c r="O148" i="16" s="1"/>
  <c r="P148" i="16" s="1"/>
  <c r="N147" i="16"/>
  <c r="O147" i="16" s="1"/>
  <c r="P147" i="16" s="1"/>
  <c r="O146" i="16"/>
  <c r="N145" i="16"/>
  <c r="O145" i="16" s="1"/>
  <c r="P145" i="16" s="1"/>
  <c r="N144" i="16"/>
  <c r="O144" i="16" s="1"/>
  <c r="P144" i="16" s="1"/>
  <c r="N143" i="16"/>
  <c r="O143" i="16" s="1"/>
  <c r="P143" i="16" s="1"/>
  <c r="N142" i="16"/>
  <c r="O142" i="16" s="1"/>
  <c r="P142" i="16" s="1"/>
  <c r="N141" i="16"/>
  <c r="O141" i="16" s="1"/>
  <c r="P141" i="16" s="1"/>
  <c r="N140" i="16"/>
  <c r="O140" i="16" s="1"/>
  <c r="P140" i="16" s="1"/>
  <c r="N139" i="16"/>
  <c r="O139" i="16" s="1"/>
  <c r="P139" i="16" s="1"/>
  <c r="Q138" i="16"/>
  <c r="N138" i="16"/>
  <c r="O138" i="16" s="1"/>
  <c r="P138" i="16" s="1"/>
  <c r="N137" i="16"/>
  <c r="O137" i="16" s="1"/>
  <c r="P137" i="16" s="1"/>
  <c r="N136" i="16"/>
  <c r="O136" i="16" s="1"/>
  <c r="P136" i="16" s="1"/>
  <c r="N135" i="16"/>
  <c r="O135" i="16" s="1"/>
  <c r="P135" i="16" s="1"/>
  <c r="N134" i="16"/>
  <c r="O134" i="16" s="1"/>
  <c r="P134" i="16" s="1"/>
  <c r="N133" i="16"/>
  <c r="O133" i="16" s="1"/>
  <c r="P133" i="16" s="1"/>
  <c r="N132" i="16"/>
  <c r="O132" i="16" s="1"/>
  <c r="P132" i="16" s="1"/>
  <c r="N131" i="16"/>
  <c r="O131" i="16" s="1"/>
  <c r="P131" i="16" s="1"/>
  <c r="N130" i="16"/>
  <c r="O130" i="16" s="1"/>
  <c r="P130" i="16" s="1"/>
  <c r="N129" i="16"/>
  <c r="O129" i="16" s="1"/>
  <c r="P129" i="16" s="1"/>
  <c r="N128" i="16"/>
  <c r="O128" i="16" s="1"/>
  <c r="P128" i="16" s="1"/>
  <c r="N127" i="16"/>
  <c r="O127" i="16" s="1"/>
  <c r="P127" i="16" s="1"/>
  <c r="N126" i="16"/>
  <c r="O126" i="16" s="1"/>
  <c r="P126" i="16" s="1"/>
  <c r="N125" i="16"/>
  <c r="O125" i="16" s="1"/>
  <c r="P125" i="16" s="1"/>
  <c r="N124" i="16"/>
  <c r="O124" i="16" s="1"/>
  <c r="P124" i="16" s="1"/>
  <c r="M122" i="16"/>
  <c r="L122" i="16"/>
  <c r="K122" i="16"/>
  <c r="J122" i="16"/>
  <c r="I122" i="16"/>
  <c r="N119" i="16"/>
  <c r="O119" i="16" s="1"/>
  <c r="P119" i="16" s="1"/>
  <c r="Q119" i="16" s="1"/>
  <c r="O118" i="16"/>
  <c r="P118" i="16" s="1"/>
  <c r="Q118" i="16" s="1"/>
  <c r="N117" i="16"/>
  <c r="O117" i="16" s="1"/>
  <c r="P117" i="16" s="1"/>
  <c r="Q117" i="16" s="1"/>
  <c r="N116" i="16"/>
  <c r="O116" i="16" s="1"/>
  <c r="P116" i="16" s="1"/>
  <c r="Q116" i="16" s="1"/>
  <c r="N115" i="16"/>
  <c r="O115" i="16" s="1"/>
  <c r="P115" i="16" s="1"/>
  <c r="Q115" i="16" s="1"/>
  <c r="N114" i="16"/>
  <c r="O114" i="16" s="1"/>
  <c r="P114" i="16" s="1"/>
  <c r="Q114" i="16" s="1"/>
  <c r="N113" i="16"/>
  <c r="O113" i="16" s="1"/>
  <c r="P113" i="16" s="1"/>
  <c r="Q113" i="16" s="1"/>
  <c r="N111" i="16"/>
  <c r="O111" i="16" s="1"/>
  <c r="P111" i="16" s="1"/>
  <c r="Q111" i="16" s="1"/>
  <c r="N108" i="16"/>
  <c r="O108" i="16" s="1"/>
  <c r="P108" i="16" s="1"/>
  <c r="Q108" i="16" s="1"/>
  <c r="N107" i="16"/>
  <c r="O107" i="16" s="1"/>
  <c r="P107" i="16" s="1"/>
  <c r="Q107" i="16" s="1"/>
  <c r="N106" i="16"/>
  <c r="O106" i="16" s="1"/>
  <c r="P106" i="16" s="1"/>
  <c r="Q106" i="16" s="1"/>
  <c r="N105" i="16"/>
  <c r="O105" i="16" s="1"/>
  <c r="P105" i="16" s="1"/>
  <c r="Q105" i="16" s="1"/>
  <c r="N104" i="16"/>
  <c r="O104" i="16" s="1"/>
  <c r="P104" i="16" s="1"/>
  <c r="Q104" i="16" s="1"/>
  <c r="N103" i="16"/>
  <c r="O103" i="16" s="1"/>
  <c r="P103" i="16" s="1"/>
  <c r="Q103" i="16" s="1"/>
  <c r="N102" i="16"/>
  <c r="O102" i="16" s="1"/>
  <c r="P102" i="16" s="1"/>
  <c r="Q102" i="16" s="1"/>
  <c r="N100" i="16"/>
  <c r="O100" i="16" s="1"/>
  <c r="P100" i="16" s="1"/>
  <c r="Q100" i="16" s="1"/>
  <c r="N99" i="16"/>
  <c r="O99" i="16" s="1"/>
  <c r="P99" i="16" s="1"/>
  <c r="Q99" i="16" s="1"/>
  <c r="N97" i="16"/>
  <c r="O97" i="16" s="1"/>
  <c r="P97" i="16" s="1"/>
  <c r="Q97" i="16" s="1"/>
  <c r="N96" i="16"/>
  <c r="O96" i="16" s="1"/>
  <c r="P96" i="16" s="1"/>
  <c r="Q96" i="16" s="1"/>
  <c r="N95" i="16"/>
  <c r="O95" i="16" s="1"/>
  <c r="P95" i="16" s="1"/>
  <c r="Q95" i="16" s="1"/>
  <c r="N94" i="16"/>
  <c r="O94" i="16" s="1"/>
  <c r="P94" i="16" s="1"/>
  <c r="Q94" i="16" s="1"/>
  <c r="N93" i="16"/>
  <c r="O93" i="16" s="1"/>
  <c r="P93" i="16" s="1"/>
  <c r="Q93" i="16" s="1"/>
  <c r="N92" i="16"/>
  <c r="N91" i="16"/>
  <c r="O91" i="16" s="1"/>
  <c r="P91" i="16" s="1"/>
  <c r="Q91" i="16" s="1"/>
  <c r="N90" i="16"/>
  <c r="O90" i="16" s="1"/>
  <c r="P90" i="16" s="1"/>
  <c r="Q90" i="16" s="1"/>
  <c r="M88" i="16"/>
  <c r="L88" i="16"/>
  <c r="K88" i="16"/>
  <c r="J88" i="16"/>
  <c r="I88" i="16"/>
  <c r="O87" i="16"/>
  <c r="P87" i="16" s="1"/>
  <c r="Q87" i="16" s="1"/>
  <c r="P86" i="16"/>
  <c r="O86" i="16"/>
  <c r="O85" i="16"/>
  <c r="O84" i="16"/>
  <c r="O83" i="16"/>
  <c r="P83" i="16" s="1"/>
  <c r="Q83" i="16" s="1"/>
  <c r="P82" i="16"/>
  <c r="O82" i="16"/>
  <c r="O81" i="16"/>
  <c r="P81" i="16" s="1"/>
  <c r="N80" i="16"/>
  <c r="O80" i="16" s="1"/>
  <c r="P80" i="16" s="1"/>
  <c r="O79" i="16"/>
  <c r="O78" i="16"/>
  <c r="P78" i="16" s="1"/>
  <c r="N77" i="16"/>
  <c r="O77" i="16" s="1"/>
  <c r="P77" i="16" s="1"/>
  <c r="N76" i="16"/>
  <c r="O76" i="16" s="1"/>
  <c r="P76" i="16" s="1"/>
  <c r="N75" i="16"/>
  <c r="O75" i="16" s="1"/>
  <c r="P75" i="16" s="1"/>
  <c r="M74" i="16"/>
  <c r="L74" i="16"/>
  <c r="K74" i="16"/>
  <c r="J74" i="16"/>
  <c r="I74" i="16"/>
  <c r="N73" i="16"/>
  <c r="O73" i="16" s="1"/>
  <c r="P73" i="16" s="1"/>
  <c r="N72" i="16"/>
  <c r="O72" i="16" s="1"/>
  <c r="P72" i="16" s="1"/>
  <c r="N71" i="16"/>
  <c r="O71" i="16" s="1"/>
  <c r="P71" i="16" s="1"/>
  <c r="N70" i="16"/>
  <c r="O70" i="16" s="1"/>
  <c r="P70" i="16" s="1"/>
  <c r="N69" i="16"/>
  <c r="O69" i="16" s="1"/>
  <c r="P69" i="16" s="1"/>
  <c r="N68" i="16"/>
  <c r="O68" i="16" s="1"/>
  <c r="P68" i="16" s="1"/>
  <c r="N67" i="16"/>
  <c r="O67" i="16" s="1"/>
  <c r="P67" i="16" s="1"/>
  <c r="N66" i="16"/>
  <c r="O66" i="16" s="1"/>
  <c r="P66" i="16" s="1"/>
  <c r="N65" i="16"/>
  <c r="N62" i="16"/>
  <c r="O62" i="16" s="1"/>
  <c r="P62" i="16" s="1"/>
  <c r="N61" i="16"/>
  <c r="O61" i="16" s="1"/>
  <c r="P61" i="16" s="1"/>
  <c r="M60" i="16"/>
  <c r="L60" i="16"/>
  <c r="K60" i="16"/>
  <c r="J60" i="16"/>
  <c r="I60" i="16"/>
  <c r="N57" i="16"/>
  <c r="O57" i="16" s="1"/>
  <c r="P57" i="16" s="1"/>
  <c r="N56" i="16"/>
  <c r="O56" i="16" s="1"/>
  <c r="P56" i="16" s="1"/>
  <c r="N55" i="16"/>
  <c r="O55" i="16" s="1"/>
  <c r="P55" i="16" s="1"/>
  <c r="N54" i="16"/>
  <c r="O54" i="16" s="1"/>
  <c r="P54" i="16" s="1"/>
  <c r="N53" i="16"/>
  <c r="O53" i="16" s="1"/>
  <c r="P53" i="16" s="1"/>
  <c r="N50" i="16"/>
  <c r="O50" i="16" s="1"/>
  <c r="P50" i="16" s="1"/>
  <c r="O48" i="16"/>
  <c r="N47" i="16"/>
  <c r="O47" i="16" s="1"/>
  <c r="P47" i="16" s="1"/>
  <c r="P44" i="16"/>
  <c r="Q44" i="16" s="1"/>
  <c r="O44" i="16"/>
  <c r="N43" i="16"/>
  <c r="O43" i="16" s="1"/>
  <c r="P43" i="16" s="1"/>
  <c r="O42" i="16"/>
  <c r="P42" i="16" s="1"/>
  <c r="O41" i="16"/>
  <c r="O40" i="16"/>
  <c r="P40" i="16" s="1"/>
  <c r="P39" i="16"/>
  <c r="Q39" i="16" s="1"/>
  <c r="O39" i="16"/>
  <c r="O38" i="16"/>
  <c r="P38" i="16" s="1"/>
  <c r="N36" i="16"/>
  <c r="O36" i="16" s="1"/>
  <c r="P36" i="16" s="1"/>
  <c r="N35" i="16"/>
  <c r="O35" i="16" s="1"/>
  <c r="P35" i="16" s="1"/>
  <c r="N34" i="16"/>
  <c r="O34" i="16" s="1"/>
  <c r="P34" i="16" s="1"/>
  <c r="N32" i="16"/>
  <c r="O32" i="16" s="1"/>
  <c r="P32" i="16" s="1"/>
  <c r="O30" i="16"/>
  <c r="P30" i="16" s="1"/>
  <c r="O29" i="16"/>
  <c r="P29" i="16" s="1"/>
  <c r="N28" i="16"/>
  <c r="O28" i="16" s="1"/>
  <c r="P28" i="16" s="1"/>
  <c r="N27" i="16"/>
  <c r="O27" i="16" s="1"/>
  <c r="P27" i="16" s="1"/>
  <c r="N26" i="16"/>
  <c r="O26" i="16" s="1"/>
  <c r="P26" i="16" s="1"/>
  <c r="N25" i="16"/>
  <c r="O25" i="16" s="1"/>
  <c r="P25" i="16" s="1"/>
  <c r="N23" i="16"/>
  <c r="O23" i="16" s="1"/>
  <c r="P23" i="16" s="1"/>
  <c r="N22" i="16"/>
  <c r="O22" i="16" s="1"/>
  <c r="P22" i="16" s="1"/>
  <c r="N20" i="16"/>
  <c r="O20" i="16" s="1"/>
  <c r="P20" i="16" s="1"/>
  <c r="N19" i="16"/>
  <c r="O19" i="16" s="1"/>
  <c r="P19" i="16" s="1"/>
  <c r="N18" i="16"/>
  <c r="O18" i="16" s="1"/>
  <c r="P18" i="16" s="1"/>
  <c r="O17" i="16"/>
  <c r="P17" i="16" s="1"/>
  <c r="N16" i="16"/>
  <c r="O16" i="16" s="1"/>
  <c r="P16" i="16" s="1"/>
  <c r="N15" i="16"/>
  <c r="O15" i="16" s="1"/>
  <c r="P15" i="16" s="1"/>
  <c r="N14" i="16"/>
  <c r="O14" i="16" s="1"/>
  <c r="P14" i="16" s="1"/>
  <c r="O13" i="16"/>
  <c r="P13" i="16" s="1"/>
  <c r="N11" i="16"/>
  <c r="O11" i="16" s="1"/>
  <c r="P11" i="16" s="1"/>
  <c r="N10" i="16"/>
  <c r="O10" i="16" s="1"/>
  <c r="N9" i="16"/>
  <c r="H8" i="2" l="1"/>
  <c r="H54" i="2"/>
  <c r="Q82" i="16"/>
  <c r="I783" i="16"/>
  <c r="N1201" i="16"/>
  <c r="H56" i="6" s="1"/>
  <c r="P1336" i="16"/>
  <c r="Q1377" i="16"/>
  <c r="N1453" i="16"/>
  <c r="H71" i="6" s="1"/>
  <c r="Q1228" i="16"/>
  <c r="G54" i="2"/>
  <c r="L289" i="16"/>
  <c r="Q62" i="16"/>
  <c r="Q86" i="16"/>
  <c r="Q177" i="16"/>
  <c r="P184" i="16"/>
  <c r="Q184" i="16" s="1"/>
  <c r="P192" i="16"/>
  <c r="Q192" i="16" s="1"/>
  <c r="Q238" i="16"/>
  <c r="Q570" i="16"/>
  <c r="J846" i="16"/>
  <c r="I1531" i="16"/>
  <c r="Q1001" i="16"/>
  <c r="Q1009" i="16"/>
  <c r="Q1013" i="16"/>
  <c r="O1366" i="16"/>
  <c r="G27" i="2"/>
  <c r="Q1004" i="16"/>
  <c r="G47" i="2"/>
  <c r="H53" i="2"/>
  <c r="H52" i="2" s="1"/>
  <c r="Q40" i="16"/>
  <c r="N122" i="16"/>
  <c r="Q188" i="16"/>
  <c r="Q352" i="16"/>
  <c r="P461" i="16"/>
  <c r="Q461" i="16" s="1"/>
  <c r="Q632" i="16"/>
  <c r="P1004" i="16"/>
  <c r="Q1252" i="16"/>
  <c r="Q1258" i="16"/>
  <c r="O1351" i="16"/>
  <c r="Q265" i="16"/>
  <c r="P798" i="16"/>
  <c r="Q798" i="16" s="1"/>
  <c r="H27" i="2"/>
  <c r="H77" i="2" s="1"/>
  <c r="M781" i="16"/>
  <c r="M783" i="16" s="1"/>
  <c r="N1385" i="16"/>
  <c r="H68" i="6" s="1"/>
  <c r="O1055" i="16"/>
  <c r="P659" i="16"/>
  <c r="Q659" i="16" s="1"/>
  <c r="Q176" i="16"/>
  <c r="K289" i="16"/>
  <c r="Q78" i="16"/>
  <c r="Q191" i="16"/>
  <c r="Q351" i="16"/>
  <c r="Q356" i="16"/>
  <c r="P176" i="16"/>
  <c r="Q337" i="16"/>
  <c r="O405" i="16"/>
  <c r="Q477" i="16"/>
  <c r="Q485" i="16"/>
  <c r="Q494" i="16"/>
  <c r="J783" i="16"/>
  <c r="Q568" i="16"/>
  <c r="P610" i="16"/>
  <c r="Q610" i="16" s="1"/>
  <c r="P643" i="16"/>
  <c r="Q643" i="16" s="1"/>
  <c r="I846" i="16"/>
  <c r="P950" i="16"/>
  <c r="Q950" i="16" s="1"/>
  <c r="P1008" i="16"/>
  <c r="Q1008" i="16" s="1"/>
  <c r="Q1142" i="16"/>
  <c r="Q1348" i="16"/>
  <c r="P1355" i="16"/>
  <c r="Q1360" i="16"/>
  <c r="Q1365" i="16"/>
  <c r="Q1373" i="16"/>
  <c r="Q1458" i="16"/>
  <c r="P1525" i="16"/>
  <c r="Q1525" i="16" s="1"/>
  <c r="P490" i="16"/>
  <c r="Q1193" i="16"/>
  <c r="Q1197" i="16"/>
  <c r="Q1318" i="16"/>
  <c r="P436" i="16"/>
  <c r="Q436" i="16" s="1"/>
  <c r="O1453" i="16"/>
  <c r="P1524" i="16"/>
  <c r="Q1524" i="16" s="1"/>
  <c r="Q434" i="16"/>
  <c r="Q472" i="16"/>
  <c r="I289" i="16"/>
  <c r="M289" i="16"/>
  <c r="Q130" i="16"/>
  <c r="Q219" i="16"/>
  <c r="N342" i="16"/>
  <c r="Q347" i="16"/>
  <c r="Q354" i="16"/>
  <c r="Q378" i="16"/>
  <c r="Q481" i="16"/>
  <c r="Q489" i="16"/>
  <c r="L783" i="16"/>
  <c r="Q682" i="16"/>
  <c r="K846" i="16"/>
  <c r="Q1005" i="16"/>
  <c r="Q1317" i="16"/>
  <c r="Q1338" i="16"/>
  <c r="Q1345" i="16"/>
  <c r="Q1357" i="16"/>
  <c r="Q1420" i="16"/>
  <c r="Q1426" i="16"/>
  <c r="Q1432" i="16"/>
  <c r="Q1519" i="16"/>
  <c r="Q403" i="16"/>
  <c r="Q528" i="16"/>
  <c r="P668" i="16"/>
  <c r="Q668" i="16" s="1"/>
  <c r="P1227" i="16"/>
  <c r="Q1227" i="16" s="1"/>
  <c r="K783" i="16"/>
  <c r="L846" i="16"/>
  <c r="Q949" i="16"/>
  <c r="Q1007" i="16"/>
  <c r="Q1143" i="16"/>
  <c r="Q1189" i="16"/>
  <c r="Q1349" i="16"/>
  <c r="Q1374" i="16"/>
  <c r="P700" i="16"/>
  <c r="Q700" i="16" s="1"/>
  <c r="P1460" i="16"/>
  <c r="O1463" i="16"/>
  <c r="O380" i="16"/>
  <c r="N1463" i="16"/>
  <c r="H72" i="6" s="1"/>
  <c r="N1307" i="16"/>
  <c r="O92" i="16"/>
  <c r="O122" i="16" s="1"/>
  <c r="Q142" i="16"/>
  <c r="Q211" i="16"/>
  <c r="Q233" i="16"/>
  <c r="M846" i="16"/>
  <c r="N529" i="16"/>
  <c r="H33" i="6" s="1"/>
  <c r="Q72" i="16"/>
  <c r="Q134" i="16"/>
  <c r="N417" i="16"/>
  <c r="H27" i="6" s="1"/>
  <c r="O490" i="16"/>
  <c r="P1522" i="16"/>
  <c r="Q1210" i="16"/>
  <c r="Q1214" i="16"/>
  <c r="P1214" i="16"/>
  <c r="P1210" i="16"/>
  <c r="P1213" i="16"/>
  <c r="Q1213" i="16" s="1"/>
  <c r="Q983" i="16"/>
  <c r="P983" i="16"/>
  <c r="P780" i="16"/>
  <c r="Q780" i="16" s="1"/>
  <c r="Q763" i="16"/>
  <c r="P763" i="16"/>
  <c r="P753" i="16"/>
  <c r="Q753" i="16" s="1"/>
  <c r="Q670" i="16"/>
  <c r="P674" i="16"/>
  <c r="Q674" i="16" s="1"/>
  <c r="P670" i="16"/>
  <c r="P666" i="16"/>
  <c r="Q666" i="16" s="1"/>
  <c r="P677" i="16"/>
  <c r="Q677" i="16" s="1"/>
  <c r="P673" i="16"/>
  <c r="Q673" i="16" s="1"/>
  <c r="P669" i="16"/>
  <c r="Q669" i="16" s="1"/>
  <c r="P644" i="16"/>
  <c r="Q644" i="16" s="1"/>
  <c r="P597" i="16"/>
  <c r="Q597" i="16" s="1"/>
  <c r="P463" i="16"/>
  <c r="Q463" i="16" s="1"/>
  <c r="P404" i="16"/>
  <c r="Q404" i="16" s="1"/>
  <c r="P400" i="16"/>
  <c r="Q400" i="16" s="1"/>
  <c r="Q109" i="16"/>
  <c r="Q120" i="16"/>
  <c r="P45" i="16"/>
  <c r="Q45" i="16" s="1"/>
  <c r="P59" i="16"/>
  <c r="Q59" i="16" s="1"/>
  <c r="P52" i="16"/>
  <c r="Q52" i="16" s="1"/>
  <c r="P1449" i="16"/>
  <c r="P1453" i="16" s="1"/>
  <c r="P1382" i="16"/>
  <c r="Q1382" i="16" s="1"/>
  <c r="N1215" i="16"/>
  <c r="H57" i="6" s="1"/>
  <c r="N562" i="16"/>
  <c r="H34" i="6" s="1"/>
  <c r="O521" i="16"/>
  <c r="O529" i="16" s="1"/>
  <c r="O361" i="16"/>
  <c r="P361" i="16" s="1"/>
  <c r="N660" i="16"/>
  <c r="H38" i="6" s="1"/>
  <c r="Q49" i="16"/>
  <c r="N701" i="16"/>
  <c r="H40" i="6" s="1"/>
  <c r="Q132" i="16"/>
  <c r="Q140" i="16"/>
  <c r="Q221" i="16"/>
  <c r="Q236" i="16"/>
  <c r="Q1284" i="16"/>
  <c r="Q1292" i="16"/>
  <c r="N272" i="16"/>
  <c r="H19" i="6" s="1"/>
  <c r="Q66" i="16"/>
  <c r="H12" i="6"/>
  <c r="Q124" i="16"/>
  <c r="Q136" i="16"/>
  <c r="Q144" i="16"/>
  <c r="Q213" i="16"/>
  <c r="Q292" i="16"/>
  <c r="Q998" i="16"/>
  <c r="Q1165" i="16"/>
  <c r="Q1173" i="16"/>
  <c r="Q1181" i="16"/>
  <c r="Q1293" i="16"/>
  <c r="Q1361" i="16"/>
  <c r="Q1378" i="16"/>
  <c r="Q1383" i="16"/>
  <c r="Q1409" i="16"/>
  <c r="Q1445" i="16"/>
  <c r="Q1528" i="16"/>
  <c r="Q290" i="16"/>
  <c r="P636" i="16"/>
  <c r="Q636" i="16" s="1"/>
  <c r="P640" i="16"/>
  <c r="Q640" i="16" s="1"/>
  <c r="Q75" i="16"/>
  <c r="Q77" i="16"/>
  <c r="P304" i="16"/>
  <c r="Q304" i="16" s="1"/>
  <c r="P635" i="16"/>
  <c r="Q635" i="16" s="1"/>
  <c r="P639" i="16"/>
  <c r="Q639" i="16" s="1"/>
  <c r="P1167" i="16"/>
  <c r="Q1167" i="16" s="1"/>
  <c r="P1175" i="16"/>
  <c r="Q1175" i="16" s="1"/>
  <c r="P1368" i="16"/>
  <c r="Q1368" i="16" s="1"/>
  <c r="P634" i="16"/>
  <c r="Q634" i="16" s="1"/>
  <c r="P638" i="16"/>
  <c r="Q638" i="16" s="1"/>
  <c r="P642" i="16"/>
  <c r="Q642" i="16" s="1"/>
  <c r="P999" i="16"/>
  <c r="Q999" i="16" s="1"/>
  <c r="Q76" i="16"/>
  <c r="Q181" i="16"/>
  <c r="P296" i="16"/>
  <c r="P312" i="16"/>
  <c r="Q312" i="16" s="1"/>
  <c r="P633" i="16"/>
  <c r="Q633" i="16" s="1"/>
  <c r="P637" i="16"/>
  <c r="Q637" i="16" s="1"/>
  <c r="P641" i="16"/>
  <c r="Q641" i="16" s="1"/>
  <c r="P1118" i="16"/>
  <c r="Q1118" i="16" s="1"/>
  <c r="P1286" i="16"/>
  <c r="Q1286" i="16" s="1"/>
  <c r="Q298" i="16"/>
  <c r="O300" i="16"/>
  <c r="P300" i="16" s="1"/>
  <c r="Q306" i="16"/>
  <c r="O308" i="16"/>
  <c r="P308" i="16" s="1"/>
  <c r="Q314" i="16"/>
  <c r="O316" i="16"/>
  <c r="P316" i="16" s="1"/>
  <c r="O382" i="16"/>
  <c r="P382" i="16" s="1"/>
  <c r="N517" i="16"/>
  <c r="H32" i="6" s="1"/>
  <c r="O684" i="16"/>
  <c r="P684" i="16" s="1"/>
  <c r="Q1120" i="16"/>
  <c r="O1122" i="16"/>
  <c r="P1122" i="16" s="1"/>
  <c r="Q1169" i="16"/>
  <c r="O1171" i="16"/>
  <c r="P1171" i="16" s="1"/>
  <c r="Q1177" i="16"/>
  <c r="O1179" i="16"/>
  <c r="P1179" i="16" s="1"/>
  <c r="O1282" i="16"/>
  <c r="P1282" i="16" s="1"/>
  <c r="Q1288" i="16"/>
  <c r="O1290" i="16"/>
  <c r="P1290" i="16" s="1"/>
  <c r="O1380" i="16"/>
  <c r="O1385" i="16" s="1"/>
  <c r="N1497" i="16"/>
  <c r="H73" i="6" s="1"/>
  <c r="Q756" i="16"/>
  <c r="Q765" i="16"/>
  <c r="Q773" i="16"/>
  <c r="Q901" i="16"/>
  <c r="Q903" i="16"/>
  <c r="Q1021" i="16"/>
  <c r="Q1061" i="16"/>
  <c r="Q1069" i="16"/>
  <c r="Q1077" i="16"/>
  <c r="Q1085" i="16"/>
  <c r="Q1093" i="16"/>
  <c r="Q1101" i="16"/>
  <c r="Q1109" i="16"/>
  <c r="Q1117" i="16"/>
  <c r="N1529" i="16"/>
  <c r="H75" i="6" s="1"/>
  <c r="Q68" i="16"/>
  <c r="Q126" i="16"/>
  <c r="Q131" i="16"/>
  <c r="Q133" i="16"/>
  <c r="Q135" i="16"/>
  <c r="Q137" i="16"/>
  <c r="Q139" i="16"/>
  <c r="Q141" i="16"/>
  <c r="Q143" i="16"/>
  <c r="Q145" i="16"/>
  <c r="Q169" i="16"/>
  <c r="Q215" i="16"/>
  <c r="Q223" i="16"/>
  <c r="Q294" i="16"/>
  <c r="Q302" i="16"/>
  <c r="Q310" i="16"/>
  <c r="Q343" i="16"/>
  <c r="N380" i="16"/>
  <c r="H25" i="6" s="1"/>
  <c r="N405" i="16"/>
  <c r="H26" i="6" s="1"/>
  <c r="Q384" i="16"/>
  <c r="Q584" i="16"/>
  <c r="N821" i="16"/>
  <c r="H46" i="6" s="1"/>
  <c r="Q819" i="16"/>
  <c r="N872" i="16"/>
  <c r="H50" i="6" s="1"/>
  <c r="N959" i="16"/>
  <c r="H51" i="6" s="1"/>
  <c r="Q47" i="16"/>
  <c r="Q70" i="16"/>
  <c r="Q128" i="16"/>
  <c r="Q217" i="16"/>
  <c r="Q225" i="16"/>
  <c r="Q231" i="16"/>
  <c r="Q237" i="16"/>
  <c r="Q239" i="16"/>
  <c r="O350" i="16"/>
  <c r="P350" i="16" s="1"/>
  <c r="N437" i="16"/>
  <c r="H28" i="6" s="1"/>
  <c r="O460" i="16"/>
  <c r="P460" i="16" s="1"/>
  <c r="O578" i="16"/>
  <c r="P578" i="16" s="1"/>
  <c r="O649" i="16"/>
  <c r="O660" i="16" s="1"/>
  <c r="N717" i="16"/>
  <c r="Q760" i="16"/>
  <c r="Q769" i="16"/>
  <c r="Q777" i="16"/>
  <c r="O788" i="16"/>
  <c r="P788" i="16" s="1"/>
  <c r="O790" i="16"/>
  <c r="P790" i="16" s="1"/>
  <c r="O792" i="16"/>
  <c r="P792" i="16" s="1"/>
  <c r="O794" i="16"/>
  <c r="P794" i="16" s="1"/>
  <c r="O796" i="16"/>
  <c r="P796" i="16" s="1"/>
  <c r="Q1057" i="16"/>
  <c r="Q1065" i="16"/>
  <c r="Q1073" i="16"/>
  <c r="Q1081" i="16"/>
  <c r="Q1089" i="16"/>
  <c r="Q1097" i="16"/>
  <c r="Q1105" i="16"/>
  <c r="Q1113" i="16"/>
  <c r="H62" i="6"/>
  <c r="P41" i="16"/>
  <c r="Q41" i="16" s="1"/>
  <c r="P48" i="16"/>
  <c r="Q48" i="16" s="1"/>
  <c r="N74" i="16"/>
  <c r="H10" i="6" s="1"/>
  <c r="O65" i="16"/>
  <c r="P79" i="16"/>
  <c r="O88" i="16"/>
  <c r="N180" i="16"/>
  <c r="H14" i="6" s="1"/>
  <c r="P172" i="16"/>
  <c r="Q172" i="16" s="1"/>
  <c r="P189" i="16"/>
  <c r="Q189" i="16" s="1"/>
  <c r="O272" i="16"/>
  <c r="P261" i="16"/>
  <c r="P272" i="16" s="1"/>
  <c r="O277" i="16"/>
  <c r="P277" i="16" s="1"/>
  <c r="O281" i="16"/>
  <c r="P281" i="16" s="1"/>
  <c r="P286" i="16"/>
  <c r="Q286" i="16" s="1"/>
  <c r="O319" i="16"/>
  <c r="H23" i="6"/>
  <c r="O323" i="16"/>
  <c r="P323" i="16" s="1"/>
  <c r="O327" i="16"/>
  <c r="P327" i="16" s="1"/>
  <c r="O331" i="16"/>
  <c r="P331" i="16" s="1"/>
  <c r="O335" i="16"/>
  <c r="P335" i="16" s="1"/>
  <c r="O363" i="16"/>
  <c r="P363" i="16" s="1"/>
  <c r="P371" i="16"/>
  <c r="P373" i="16"/>
  <c r="Q373" i="16" s="1"/>
  <c r="P375" i="16"/>
  <c r="Q375" i="16" s="1"/>
  <c r="P397" i="16"/>
  <c r="Q397" i="16" s="1"/>
  <c r="P421" i="16"/>
  <c r="P437" i="16" s="1"/>
  <c r="O437" i="16"/>
  <c r="P515" i="16"/>
  <c r="Q515" i="16" s="1"/>
  <c r="Q14" i="16"/>
  <c r="Q18" i="16"/>
  <c r="Q22" i="16"/>
  <c r="Q26" i="16"/>
  <c r="Q30" i="16"/>
  <c r="Q34" i="16"/>
  <c r="Q38" i="16"/>
  <c r="Q43" i="16"/>
  <c r="O60" i="16"/>
  <c r="Q13" i="16"/>
  <c r="Q17" i="16"/>
  <c r="Q21" i="16"/>
  <c r="Q25" i="16"/>
  <c r="Q29" i="16"/>
  <c r="Q33" i="16"/>
  <c r="Q37" i="16"/>
  <c r="N153" i="16"/>
  <c r="H13" i="6" s="1"/>
  <c r="Q155" i="16"/>
  <c r="Q159" i="16"/>
  <c r="Q161" i="16"/>
  <c r="Q163" i="16"/>
  <c r="Q165" i="16"/>
  <c r="Q168" i="16"/>
  <c r="Q179" i="16"/>
  <c r="O193" i="16"/>
  <c r="Q186" i="16"/>
  <c r="Q195" i="16"/>
  <c r="Q199" i="16"/>
  <c r="Q201" i="16"/>
  <c r="Q203" i="16"/>
  <c r="Q205" i="16"/>
  <c r="Q207" i="16"/>
  <c r="Q209" i="16"/>
  <c r="O242" i="16"/>
  <c r="P84" i="16"/>
  <c r="Q84" i="16" s="1"/>
  <c r="P197" i="16"/>
  <c r="P227" i="16"/>
  <c r="Q227" i="16" s="1"/>
  <c r="P240" i="16"/>
  <c r="Q240" i="16" s="1"/>
  <c r="O276" i="16"/>
  <c r="O280" i="16"/>
  <c r="P280" i="16" s="1"/>
  <c r="O322" i="16"/>
  <c r="P322" i="16" s="1"/>
  <c r="O326" i="16"/>
  <c r="P326" i="16" s="1"/>
  <c r="O330" i="16"/>
  <c r="P330" i="16" s="1"/>
  <c r="O334" i="16"/>
  <c r="P334" i="16" s="1"/>
  <c r="P344" i="16"/>
  <c r="Q344" i="16" s="1"/>
  <c r="O362" i="16"/>
  <c r="P362" i="16" s="1"/>
  <c r="P420" i="16"/>
  <c r="Q420" i="16" s="1"/>
  <c r="Q57" i="16"/>
  <c r="Q81" i="16"/>
  <c r="Q174" i="16"/>
  <c r="N242" i="16"/>
  <c r="H17" i="6" s="1"/>
  <c r="Q245" i="16"/>
  <c r="Q248" i="16"/>
  <c r="Q252" i="16"/>
  <c r="Q254" i="16"/>
  <c r="Q259" i="16"/>
  <c r="Q263" i="16"/>
  <c r="Q266" i="16"/>
  <c r="Q268" i="16"/>
  <c r="Q270" i="16"/>
  <c r="Q284" i="16"/>
  <c r="Q359" i="16"/>
  <c r="Q366" i="16"/>
  <c r="Q369" i="16"/>
  <c r="Q377" i="16"/>
  <c r="P185" i="16"/>
  <c r="Q185" i="16" s="1"/>
  <c r="P121" i="16"/>
  <c r="Q121" i="16" s="1"/>
  <c r="P146" i="16"/>
  <c r="Q146" i="16" s="1"/>
  <c r="O275" i="16"/>
  <c r="P275" i="16" s="1"/>
  <c r="O279" i="16"/>
  <c r="P279" i="16" s="1"/>
  <c r="P283" i="16"/>
  <c r="Q283" i="16" s="1"/>
  <c r="O321" i="16"/>
  <c r="P321" i="16" s="1"/>
  <c r="O325" i="16"/>
  <c r="P325" i="16" s="1"/>
  <c r="O329" i="16"/>
  <c r="P329" i="16" s="1"/>
  <c r="O333" i="16"/>
  <c r="P333" i="16" s="1"/>
  <c r="P357" i="16"/>
  <c r="Q357" i="16" s="1"/>
  <c r="P365" i="16"/>
  <c r="Q365" i="16" s="1"/>
  <c r="P372" i="16"/>
  <c r="Q372" i="16" s="1"/>
  <c r="P374" i="16"/>
  <c r="Q374" i="16" s="1"/>
  <c r="P376" i="16"/>
  <c r="Q376" i="16" s="1"/>
  <c r="P419" i="16"/>
  <c r="Q419" i="16" s="1"/>
  <c r="P524" i="16"/>
  <c r="Q524" i="16" s="1"/>
  <c r="Q55" i="16"/>
  <c r="Q147" i="16"/>
  <c r="Q149" i="16"/>
  <c r="Q151" i="16"/>
  <c r="Q11" i="16"/>
  <c r="Q15" i="16"/>
  <c r="Q19" i="16"/>
  <c r="Q23" i="16"/>
  <c r="Q27" i="16"/>
  <c r="Q31" i="16"/>
  <c r="Q35" i="16"/>
  <c r="J289" i="16"/>
  <c r="J1533" i="16" s="1"/>
  <c r="N60" i="16"/>
  <c r="Q154" i="16"/>
  <c r="Q156" i="16"/>
  <c r="Q158" i="16"/>
  <c r="Q160" i="16"/>
  <c r="Q162" i="16"/>
  <c r="Q164" i="16"/>
  <c r="Q166" i="16"/>
  <c r="Q178" i="16"/>
  <c r="Q196" i="16"/>
  <c r="Q198" i="16"/>
  <c r="Q200" i="16"/>
  <c r="Q202" i="16"/>
  <c r="Q204" i="16"/>
  <c r="Q206" i="16"/>
  <c r="Q208" i="16"/>
  <c r="Q210" i="16"/>
  <c r="Q212" i="16"/>
  <c r="Q214" i="16"/>
  <c r="Q216" i="16"/>
  <c r="Q218" i="16"/>
  <c r="Q220" i="16"/>
  <c r="Q222" i="16"/>
  <c r="Q224" i="16"/>
  <c r="Q226" i="16"/>
  <c r="Q229" i="16"/>
  <c r="Q232" i="16"/>
  <c r="Q235" i="16"/>
  <c r="P257" i="16"/>
  <c r="Q255" i="16"/>
  <c r="O257" i="16"/>
  <c r="N287" i="16"/>
  <c r="H20" i="6" s="1"/>
  <c r="N88" i="16"/>
  <c r="H11" i="6" s="1"/>
  <c r="Q80" i="16"/>
  <c r="P157" i="16"/>
  <c r="P180" i="16" s="1"/>
  <c r="O180" i="16"/>
  <c r="O274" i="16"/>
  <c r="P274" i="16" s="1"/>
  <c r="O278" i="16"/>
  <c r="P278" i="16" s="1"/>
  <c r="O282" i="16"/>
  <c r="P282" i="16" s="1"/>
  <c r="O320" i="16"/>
  <c r="P320" i="16" s="1"/>
  <c r="O324" i="16"/>
  <c r="P324" i="16" s="1"/>
  <c r="O328" i="16"/>
  <c r="P328" i="16" s="1"/>
  <c r="O332" i="16"/>
  <c r="P332" i="16" s="1"/>
  <c r="P336" i="16"/>
  <c r="Q336" i="16" s="1"/>
  <c r="P345" i="16"/>
  <c r="Q345" i="16" s="1"/>
  <c r="P353" i="16"/>
  <c r="Q353" i="16" s="1"/>
  <c r="O364" i="16"/>
  <c r="P364" i="16" s="1"/>
  <c r="P398" i="16"/>
  <c r="Q398" i="16" s="1"/>
  <c r="P409" i="16"/>
  <c r="Q409" i="16" s="1"/>
  <c r="O417" i="16"/>
  <c r="P418" i="16"/>
  <c r="Q418" i="16" s="1"/>
  <c r="P516" i="16"/>
  <c r="Q516" i="16" s="1"/>
  <c r="P523" i="16"/>
  <c r="Q523" i="16" s="1"/>
  <c r="Q53" i="16"/>
  <c r="P10" i="16"/>
  <c r="P60" i="16" s="1"/>
  <c r="Q12" i="16"/>
  <c r="Q16" i="16"/>
  <c r="Q20" i="16"/>
  <c r="Q24" i="16"/>
  <c r="Q28" i="16"/>
  <c r="Q32" i="16"/>
  <c r="Q36" i="16"/>
  <c r="Q42" i="16"/>
  <c r="Q46" i="16"/>
  <c r="Q50" i="16"/>
  <c r="Q54" i="16"/>
  <c r="Q56" i="16"/>
  <c r="Q61" i="16"/>
  <c r="Q67" i="16"/>
  <c r="Q69" i="16"/>
  <c r="Q71" i="16"/>
  <c r="Q73" i="16"/>
  <c r="P85" i="16"/>
  <c r="Q85" i="16" s="1"/>
  <c r="Q125" i="16"/>
  <c r="Q127" i="16"/>
  <c r="Q129" i="16"/>
  <c r="Q148" i="16"/>
  <c r="Q150" i="16"/>
  <c r="Q152" i="16"/>
  <c r="O153" i="16"/>
  <c r="Q167" i="16"/>
  <c r="Q173" i="16"/>
  <c r="Q175" i="16"/>
  <c r="P193" i="16"/>
  <c r="Q190" i="16"/>
  <c r="O228" i="16"/>
  <c r="P228" i="16" s="1"/>
  <c r="N230" i="16"/>
  <c r="H16" i="6" s="1"/>
  <c r="P241" i="16"/>
  <c r="Q241" i="16" s="1"/>
  <c r="Q244" i="16"/>
  <c r="Q246" i="16"/>
  <c r="Q250" i="16"/>
  <c r="Q253" i="16"/>
  <c r="Q256" i="16"/>
  <c r="N257" i="16"/>
  <c r="H18" i="6" s="1"/>
  <c r="Q260" i="16"/>
  <c r="Q262" i="16"/>
  <c r="Q264" i="16"/>
  <c r="Q267" i="16"/>
  <c r="Q269" i="16"/>
  <c r="Q271" i="16"/>
  <c r="Q285" i="16"/>
  <c r="Q293" i="16"/>
  <c r="Q370" i="16"/>
  <c r="Q476" i="16"/>
  <c r="O802" i="16"/>
  <c r="P802" i="16" s="1"/>
  <c r="O806" i="16"/>
  <c r="P806" i="16" s="1"/>
  <c r="O810" i="16"/>
  <c r="P810" i="16" s="1"/>
  <c r="O814" i="16"/>
  <c r="P814" i="16" s="1"/>
  <c r="P818" i="16"/>
  <c r="Q818" i="16" s="1"/>
  <c r="O824" i="16"/>
  <c r="P824" i="16" s="1"/>
  <c r="O828" i="16"/>
  <c r="P828" i="16" s="1"/>
  <c r="O832" i="16"/>
  <c r="P832" i="16" s="1"/>
  <c r="O836" i="16"/>
  <c r="P836" i="16" s="1"/>
  <c r="P871" i="16"/>
  <c r="Q871" i="16" s="1"/>
  <c r="O874" i="16"/>
  <c r="P874" i="16" s="1"/>
  <c r="P963" i="16"/>
  <c r="P1088" i="16"/>
  <c r="Q1088" i="16" s="1"/>
  <c r="P1096" i="16"/>
  <c r="Q1096" i="16" s="1"/>
  <c r="P1104" i="16"/>
  <c r="Q1104" i="16" s="1"/>
  <c r="P1112" i="16"/>
  <c r="Q1112" i="16" s="1"/>
  <c r="Q406" i="16"/>
  <c r="Q407" i="16"/>
  <c r="P411" i="16"/>
  <c r="Q411" i="16" s="1"/>
  <c r="Q412" i="16"/>
  <c r="Q413" i="16"/>
  <c r="P416" i="16"/>
  <c r="Q416" i="16" s="1"/>
  <c r="Q435" i="16"/>
  <c r="N466" i="16"/>
  <c r="H29" i="6" s="1"/>
  <c r="Q518" i="16"/>
  <c r="Q519" i="16"/>
  <c r="Q520" i="16"/>
  <c r="P526" i="16"/>
  <c r="Q526" i="16" s="1"/>
  <c r="Q527" i="16"/>
  <c r="P565" i="16"/>
  <c r="Q565" i="16" s="1"/>
  <c r="P566" i="16"/>
  <c r="Q566" i="16" s="1"/>
  <c r="P569" i="16"/>
  <c r="Q572" i="16"/>
  <c r="P574" i="16"/>
  <c r="Q574" i="16" s="1"/>
  <c r="O577" i="16"/>
  <c r="P577" i="16" s="1"/>
  <c r="Q583" i="16"/>
  <c r="P586" i="16"/>
  <c r="Q586" i="16" s="1"/>
  <c r="P615" i="16"/>
  <c r="Q755" i="16"/>
  <c r="Q759" i="16"/>
  <c r="Q764" i="16"/>
  <c r="Q768" i="16"/>
  <c r="Q772" i="16"/>
  <c r="Q776" i="16"/>
  <c r="Q789" i="16"/>
  <c r="Q791" i="16"/>
  <c r="Q793" i="16"/>
  <c r="Q795" i="16"/>
  <c r="Q840" i="16"/>
  <c r="Q843" i="16"/>
  <c r="Q845" i="16"/>
  <c r="Q848" i="16"/>
  <c r="Q852" i="16"/>
  <c r="Q854" i="16"/>
  <c r="Q856" i="16"/>
  <c r="Q858" i="16"/>
  <c r="Q860" i="16"/>
  <c r="Q862" i="16"/>
  <c r="Q864" i="16"/>
  <c r="Q867" i="16"/>
  <c r="N781" i="16"/>
  <c r="H42" i="6" s="1"/>
  <c r="Q721" i="16"/>
  <c r="O801" i="16"/>
  <c r="P801" i="16" s="1"/>
  <c r="O805" i="16"/>
  <c r="P805" i="16" s="1"/>
  <c r="O809" i="16"/>
  <c r="P809" i="16" s="1"/>
  <c r="O813" i="16"/>
  <c r="P813" i="16" s="1"/>
  <c r="O817" i="16"/>
  <c r="P817" i="16" s="1"/>
  <c r="O823" i="16"/>
  <c r="P823" i="16" s="1"/>
  <c r="O827" i="16"/>
  <c r="P827" i="16" s="1"/>
  <c r="O831" i="16"/>
  <c r="P831" i="16" s="1"/>
  <c r="O835" i="16"/>
  <c r="P835" i="16" s="1"/>
  <c r="P839" i="16"/>
  <c r="Q839" i="16" s="1"/>
  <c r="O873" i="16"/>
  <c r="P873" i="16" s="1"/>
  <c r="O339" i="16"/>
  <c r="P339" i="16" s="1"/>
  <c r="O340" i="16"/>
  <c r="P340" i="16" s="1"/>
  <c r="O341" i="16"/>
  <c r="P341" i="16" s="1"/>
  <c r="O348" i="16"/>
  <c r="O349" i="16"/>
  <c r="P349" i="16" s="1"/>
  <c r="N367" i="16"/>
  <c r="H24" i="6" s="1"/>
  <c r="P383" i="16"/>
  <c r="Q387" i="16"/>
  <c r="Q388" i="16"/>
  <c r="Q389" i="16"/>
  <c r="Q390" i="16"/>
  <c r="Q391" i="16"/>
  <c r="Q392" i="16"/>
  <c r="Q393" i="16"/>
  <c r="Q394" i="16"/>
  <c r="Q396" i="16"/>
  <c r="Q408" i="16"/>
  <c r="O438" i="16"/>
  <c r="P438" i="16" s="1"/>
  <c r="O439" i="16"/>
  <c r="P439" i="16" s="1"/>
  <c r="O440" i="16"/>
  <c r="P440" i="16" s="1"/>
  <c r="O441" i="16"/>
  <c r="O442" i="16"/>
  <c r="P442" i="16" s="1"/>
  <c r="O443" i="16"/>
  <c r="P443" i="16" s="1"/>
  <c r="O444" i="16"/>
  <c r="P444" i="16" s="1"/>
  <c r="O445" i="16"/>
  <c r="P445" i="16" s="1"/>
  <c r="O446" i="16"/>
  <c r="P446" i="16" s="1"/>
  <c r="O447" i="16"/>
  <c r="P447" i="16" s="1"/>
  <c r="O448" i="16"/>
  <c r="P448" i="16" s="1"/>
  <c r="O449" i="16"/>
  <c r="P449" i="16" s="1"/>
  <c r="O450" i="16"/>
  <c r="P450" i="16" s="1"/>
  <c r="O451" i="16"/>
  <c r="P451" i="16" s="1"/>
  <c r="O452" i="16"/>
  <c r="P452" i="16" s="1"/>
  <c r="O453" i="16"/>
  <c r="P453" i="16" s="1"/>
  <c r="O454" i="16"/>
  <c r="P454" i="16" s="1"/>
  <c r="O455" i="16"/>
  <c r="P455" i="16" s="1"/>
  <c r="O456" i="16"/>
  <c r="P456" i="16" s="1"/>
  <c r="O457" i="16"/>
  <c r="P457" i="16" s="1"/>
  <c r="O458" i="16"/>
  <c r="P458" i="16" s="1"/>
  <c r="O459" i="16"/>
  <c r="P459" i="16" s="1"/>
  <c r="Q464" i="16"/>
  <c r="Q467" i="16"/>
  <c r="Q468" i="16"/>
  <c r="Q470" i="16"/>
  <c r="N490" i="16"/>
  <c r="H30" i="6" s="1"/>
  <c r="O496" i="16"/>
  <c r="O517" i="16" s="1"/>
  <c r="Q501" i="16"/>
  <c r="Q502" i="16"/>
  <c r="Q503" i="16"/>
  <c r="Q506" i="16"/>
  <c r="Q507" i="16"/>
  <c r="Q508" i="16"/>
  <c r="Q509" i="16"/>
  <c r="Q510" i="16"/>
  <c r="Q511" i="16"/>
  <c r="Q512" i="16"/>
  <c r="Q513" i="16"/>
  <c r="Q514" i="16"/>
  <c r="Q569" i="16"/>
  <c r="Q580" i="16"/>
  <c r="N581" i="16"/>
  <c r="H35" i="6" s="1"/>
  <c r="Q589" i="16"/>
  <c r="Q594" i="16"/>
  <c r="Q599" i="16"/>
  <c r="Q603" i="16"/>
  <c r="Q608" i="16"/>
  <c r="Q614" i="16"/>
  <c r="Q618" i="16"/>
  <c r="Q622" i="16"/>
  <c r="Q626" i="16"/>
  <c r="Q630" i="16"/>
  <c r="Q661" i="16"/>
  <c r="Q665" i="16"/>
  <c r="Q683" i="16"/>
  <c r="Q686" i="16"/>
  <c r="Q690" i="16"/>
  <c r="Q694" i="16"/>
  <c r="Q698" i="16"/>
  <c r="Q702" i="16"/>
  <c r="Q709" i="16"/>
  <c r="O714" i="16"/>
  <c r="O717" i="16" s="1"/>
  <c r="Q725" i="16"/>
  <c r="Q729" i="16"/>
  <c r="Q731" i="16"/>
  <c r="Q732" i="16"/>
  <c r="Q733" i="16"/>
  <c r="Q734" i="16"/>
  <c r="Q735" i="16"/>
  <c r="Q736" i="16"/>
  <c r="Q737" i="16"/>
  <c r="Q738" i="16"/>
  <c r="Q743" i="16"/>
  <c r="Q747" i="16"/>
  <c r="Q751" i="16"/>
  <c r="Q820" i="16"/>
  <c r="N645" i="16"/>
  <c r="H37" i="6" s="1"/>
  <c r="Q615" i="16"/>
  <c r="O800" i="16"/>
  <c r="P800" i="16" s="1"/>
  <c r="O804" i="16"/>
  <c r="P804" i="16" s="1"/>
  <c r="O808" i="16"/>
  <c r="P808" i="16" s="1"/>
  <c r="O812" i="16"/>
  <c r="P812" i="16" s="1"/>
  <c r="O816" i="16"/>
  <c r="P816" i="16" s="1"/>
  <c r="O826" i="16"/>
  <c r="P826" i="16" s="1"/>
  <c r="O830" i="16"/>
  <c r="P830" i="16" s="1"/>
  <c r="O834" i="16"/>
  <c r="P834" i="16" s="1"/>
  <c r="O838" i="16"/>
  <c r="P838" i="16" s="1"/>
  <c r="P1092" i="16"/>
  <c r="Q1092" i="16" s="1"/>
  <c r="P1100" i="16"/>
  <c r="Q1100" i="16" s="1"/>
  <c r="P1108" i="16"/>
  <c r="Q1108" i="16" s="1"/>
  <c r="P1116" i="16"/>
  <c r="Q1116" i="16" s="1"/>
  <c r="I1533" i="16"/>
  <c r="Q371" i="16"/>
  <c r="Q380" i="16" s="1"/>
  <c r="Q465" i="16"/>
  <c r="Q471" i="16"/>
  <c r="Q475" i="16"/>
  <c r="Q480" i="16"/>
  <c r="Q484" i="16"/>
  <c r="Q488" i="16"/>
  <c r="Q491" i="16"/>
  <c r="Q492" i="16"/>
  <c r="Q493" i="16"/>
  <c r="Q590" i="16"/>
  <c r="Q595" i="16"/>
  <c r="Q600" i="16"/>
  <c r="Q604" i="16"/>
  <c r="Q609" i="16"/>
  <c r="Q619" i="16"/>
  <c r="Q623" i="16"/>
  <c r="Q627" i="16"/>
  <c r="Q631" i="16"/>
  <c r="Q647" i="16"/>
  <c r="Q648" i="16"/>
  <c r="Q650" i="16"/>
  <c r="Q651" i="16"/>
  <c r="Q652" i="16"/>
  <c r="Q653" i="16"/>
  <c r="Q654" i="16"/>
  <c r="Q655" i="16"/>
  <c r="Q656" i="16"/>
  <c r="Q657" i="16"/>
  <c r="Q658" i="16"/>
  <c r="Q662" i="16"/>
  <c r="Q679" i="16"/>
  <c r="Q687" i="16"/>
  <c r="Q691" i="16"/>
  <c r="Q695" i="16"/>
  <c r="Q699" i="16"/>
  <c r="Q703" i="16"/>
  <c r="Q705" i="16"/>
  <c r="Q706" i="16"/>
  <c r="Q707" i="16"/>
  <c r="Q718" i="16"/>
  <c r="Q722" i="16"/>
  <c r="Q726" i="16"/>
  <c r="Q730" i="16"/>
  <c r="Q744" i="16"/>
  <c r="Q748" i="16"/>
  <c r="Q752" i="16"/>
  <c r="Q757" i="16"/>
  <c r="Q761" i="16"/>
  <c r="Q766" i="16"/>
  <c r="Q770" i="16"/>
  <c r="Q774" i="16"/>
  <c r="Q778" i="16"/>
  <c r="Q782" i="16"/>
  <c r="Q786" i="16"/>
  <c r="Q842" i="16"/>
  <c r="Q849" i="16"/>
  <c r="Q851" i="16"/>
  <c r="Q853" i="16"/>
  <c r="Q855" i="16"/>
  <c r="Q857" i="16"/>
  <c r="Q859" i="16"/>
  <c r="Q861" i="16"/>
  <c r="Q863" i="16"/>
  <c r="Q865" i="16"/>
  <c r="O803" i="16"/>
  <c r="O807" i="16"/>
  <c r="P807" i="16" s="1"/>
  <c r="O811" i="16"/>
  <c r="P811" i="16" s="1"/>
  <c r="O815" i="16"/>
  <c r="P815" i="16" s="1"/>
  <c r="N844" i="16"/>
  <c r="H47" i="6" s="1"/>
  <c r="O825" i="16"/>
  <c r="O829" i="16"/>
  <c r="P829" i="16" s="1"/>
  <c r="O833" i="16"/>
  <c r="P833" i="16" s="1"/>
  <c r="O837" i="16"/>
  <c r="P837" i="16" s="1"/>
  <c r="O872" i="16"/>
  <c r="P850" i="16"/>
  <c r="P872" i="16" s="1"/>
  <c r="O875" i="16"/>
  <c r="P875" i="16" s="1"/>
  <c r="L1533" i="16"/>
  <c r="Q573" i="16"/>
  <c r="Q579" i="16"/>
  <c r="P585" i="16"/>
  <c r="Q585" i="16" s="1"/>
  <c r="Q587" i="16"/>
  <c r="O588" i="16"/>
  <c r="P588" i="16" s="1"/>
  <c r="Q591" i="16"/>
  <c r="O593" i="16"/>
  <c r="P593" i="16" s="1"/>
  <c r="Q596" i="16"/>
  <c r="O598" i="16"/>
  <c r="P598" i="16" s="1"/>
  <c r="Q601" i="16"/>
  <c r="O602" i="16"/>
  <c r="P602" i="16" s="1"/>
  <c r="Q605" i="16"/>
  <c r="O607" i="16"/>
  <c r="P607" i="16" s="1"/>
  <c r="N611" i="16"/>
  <c r="H36" i="6" s="1"/>
  <c r="O613" i="16"/>
  <c r="P613" i="16" s="1"/>
  <c r="Q616" i="16"/>
  <c r="O617" i="16"/>
  <c r="P617" i="16" s="1"/>
  <c r="Q620" i="16"/>
  <c r="O621" i="16"/>
  <c r="P621" i="16" s="1"/>
  <c r="Q624" i="16"/>
  <c r="O625" i="16"/>
  <c r="P625" i="16" s="1"/>
  <c r="Q628" i="16"/>
  <c r="O629" i="16"/>
  <c r="P629" i="16" s="1"/>
  <c r="P649" i="16"/>
  <c r="P660" i="16" s="1"/>
  <c r="Q663" i="16"/>
  <c r="O664" i="16"/>
  <c r="N678" i="16"/>
  <c r="H39" i="6" s="1"/>
  <c r="Q680" i="16"/>
  <c r="O685" i="16"/>
  <c r="P685" i="16" s="1"/>
  <c r="Q688" i="16"/>
  <c r="O689" i="16"/>
  <c r="P689" i="16" s="1"/>
  <c r="Q692" i="16"/>
  <c r="O693" i="16"/>
  <c r="P693" i="16" s="1"/>
  <c r="Q696" i="16"/>
  <c r="O697" i="16"/>
  <c r="P697" i="16" s="1"/>
  <c r="Q704" i="16"/>
  <c r="P710" i="16"/>
  <c r="Q710" i="16" s="1"/>
  <c r="Q713" i="16"/>
  <c r="Q715" i="16"/>
  <c r="Q719" i="16"/>
  <c r="O720" i="16"/>
  <c r="P720" i="16" s="1"/>
  <c r="Q723" i="16"/>
  <c r="O724" i="16"/>
  <c r="P724" i="16" s="1"/>
  <c r="Q727" i="16"/>
  <c r="O728" i="16"/>
  <c r="P728" i="16" s="1"/>
  <c r="O785" i="16"/>
  <c r="P785" i="16" s="1"/>
  <c r="O787" i="16"/>
  <c r="O799" i="16" s="1"/>
  <c r="N799" i="16"/>
  <c r="H45" i="6" s="1"/>
  <c r="Q902" i="16"/>
  <c r="P1059" i="16"/>
  <c r="O1125" i="16"/>
  <c r="P1125" i="16" s="1"/>
  <c r="O1127" i="16"/>
  <c r="P1127" i="16" s="1"/>
  <c r="O1129" i="16"/>
  <c r="P1129" i="16" s="1"/>
  <c r="O1131" i="16"/>
  <c r="P1131" i="16" s="1"/>
  <c r="O1133" i="16"/>
  <c r="P1133" i="16" s="1"/>
  <c r="O1135" i="16"/>
  <c r="P1135" i="16" s="1"/>
  <c r="O1137" i="16"/>
  <c r="P1137" i="16" s="1"/>
  <c r="O1146" i="16"/>
  <c r="P1146" i="16" s="1"/>
  <c r="O1150" i="16"/>
  <c r="P1150" i="16" s="1"/>
  <c r="O876" i="16"/>
  <c r="O877" i="16"/>
  <c r="P877" i="16" s="1"/>
  <c r="O878" i="16"/>
  <c r="P878" i="16" s="1"/>
  <c r="O879" i="16"/>
  <c r="P879" i="16" s="1"/>
  <c r="O880" i="16"/>
  <c r="P880" i="16" s="1"/>
  <c r="O881" i="16"/>
  <c r="P881" i="16" s="1"/>
  <c r="O882" i="16"/>
  <c r="P882" i="16" s="1"/>
  <c r="O883" i="16"/>
  <c r="P883" i="16" s="1"/>
  <c r="O884" i="16"/>
  <c r="P884" i="16" s="1"/>
  <c r="O885" i="16"/>
  <c r="P885" i="16" s="1"/>
  <c r="O886" i="16"/>
  <c r="P886" i="16" s="1"/>
  <c r="O887" i="16"/>
  <c r="P887" i="16" s="1"/>
  <c r="O888" i="16"/>
  <c r="P888" i="16" s="1"/>
  <c r="O889" i="16"/>
  <c r="P889" i="16" s="1"/>
  <c r="O890" i="16"/>
  <c r="P890" i="16" s="1"/>
  <c r="O891" i="16"/>
  <c r="P891" i="16" s="1"/>
  <c r="O892" i="16"/>
  <c r="P892" i="16" s="1"/>
  <c r="O893" i="16"/>
  <c r="P893" i="16" s="1"/>
  <c r="O894" i="16"/>
  <c r="P894" i="16" s="1"/>
  <c r="O895" i="16"/>
  <c r="P895" i="16" s="1"/>
  <c r="O896" i="16"/>
  <c r="P896" i="16" s="1"/>
  <c r="O897" i="16"/>
  <c r="P897" i="16" s="1"/>
  <c r="O898" i="16"/>
  <c r="P898" i="16" s="1"/>
  <c r="O899" i="16"/>
  <c r="P899" i="16" s="1"/>
  <c r="O900" i="16"/>
  <c r="P900" i="16" s="1"/>
  <c r="N1018" i="16"/>
  <c r="H52" i="6" s="1"/>
  <c r="Q1020" i="16"/>
  <c r="Q1023" i="16"/>
  <c r="Q1031" i="16"/>
  <c r="Q1039" i="16"/>
  <c r="Q1047" i="16"/>
  <c r="Q1056" i="16"/>
  <c r="Q1060" i="16"/>
  <c r="Q1064" i="16"/>
  <c r="Q1068" i="16"/>
  <c r="Q1072" i="16"/>
  <c r="Q1076" i="16"/>
  <c r="Q1080" i="16"/>
  <c r="Q1084" i="16"/>
  <c r="O1145" i="16"/>
  <c r="P1145" i="16" s="1"/>
  <c r="O1149" i="16"/>
  <c r="P1149" i="16" s="1"/>
  <c r="P1152" i="16"/>
  <c r="Q1152" i="16" s="1"/>
  <c r="P1161" i="16"/>
  <c r="Q1161" i="16" s="1"/>
  <c r="Q911" i="16"/>
  <c r="Q915" i="16"/>
  <c r="Q919" i="16"/>
  <c r="Q923" i="16"/>
  <c r="Q927" i="16"/>
  <c r="Q931" i="16"/>
  <c r="Q935" i="16"/>
  <c r="Q939" i="16"/>
  <c r="Q943" i="16"/>
  <c r="Q947" i="16"/>
  <c r="Q953" i="16"/>
  <c r="Q957" i="16"/>
  <c r="Q962" i="16"/>
  <c r="Q967" i="16"/>
  <c r="Q971" i="16"/>
  <c r="Q975" i="16"/>
  <c r="Q979" i="16"/>
  <c r="Q984" i="16"/>
  <c r="Q988" i="16"/>
  <c r="Q992" i="16"/>
  <c r="Q996" i="16"/>
  <c r="Q1006" i="16"/>
  <c r="Q1014" i="16"/>
  <c r="Q1029" i="16"/>
  <c r="Q1037" i="16"/>
  <c r="Q1045" i="16"/>
  <c r="Q1053" i="16"/>
  <c r="N1182" i="16"/>
  <c r="H55" i="6" s="1"/>
  <c r="Q1121" i="16"/>
  <c r="O1126" i="16"/>
  <c r="P1126" i="16" s="1"/>
  <c r="O1128" i="16"/>
  <c r="P1128" i="16" s="1"/>
  <c r="O1130" i="16"/>
  <c r="P1130" i="16" s="1"/>
  <c r="O1132" i="16"/>
  <c r="P1132" i="16" s="1"/>
  <c r="O1134" i="16"/>
  <c r="P1134" i="16" s="1"/>
  <c r="O1136" i="16"/>
  <c r="P1136" i="16" s="1"/>
  <c r="O1144" i="16"/>
  <c r="P1144" i="16" s="1"/>
  <c r="O1148" i="16"/>
  <c r="P1148" i="16" s="1"/>
  <c r="P1157" i="16"/>
  <c r="Q1157" i="16" s="1"/>
  <c r="Q870" i="16"/>
  <c r="Q904" i="16"/>
  <c r="Q905" i="16"/>
  <c r="Q906" i="16"/>
  <c r="Q907" i="16"/>
  <c r="Q908" i="16"/>
  <c r="Q909" i="16"/>
  <c r="Q910" i="16"/>
  <c r="Q912" i="16"/>
  <c r="Q916" i="16"/>
  <c r="Q920" i="16"/>
  <c r="Q924" i="16"/>
  <c r="Q928" i="16"/>
  <c r="Q932" i="16"/>
  <c r="Q936" i="16"/>
  <c r="Q940" i="16"/>
  <c r="Q944" i="16"/>
  <c r="Q948" i="16"/>
  <c r="Q954" i="16"/>
  <c r="Q963" i="16"/>
  <c r="Q968" i="16"/>
  <c r="Q972" i="16"/>
  <c r="Q976" i="16"/>
  <c r="Q980" i="16"/>
  <c r="Q985" i="16"/>
  <c r="Q989" i="16"/>
  <c r="Q993" i="16"/>
  <c r="Q997" i="16"/>
  <c r="Q1026" i="16"/>
  <c r="Q1034" i="16"/>
  <c r="Q1042" i="16"/>
  <c r="Q1050" i="16"/>
  <c r="Q1058" i="16"/>
  <c r="Q1062" i="16"/>
  <c r="Q1066" i="16"/>
  <c r="Q1070" i="16"/>
  <c r="Q1074" i="16"/>
  <c r="Q1078" i="16"/>
  <c r="Q1082" i="16"/>
  <c r="Q1086" i="16"/>
  <c r="Q1090" i="16"/>
  <c r="Q1094" i="16"/>
  <c r="Q1098" i="16"/>
  <c r="Q1102" i="16"/>
  <c r="Q1106" i="16"/>
  <c r="Q1110" i="16"/>
  <c r="Q1114" i="16"/>
  <c r="O1147" i="16"/>
  <c r="P1147" i="16" s="1"/>
  <c r="O1151" i="16"/>
  <c r="P1151" i="16" s="1"/>
  <c r="Q913" i="16"/>
  <c r="O914" i="16"/>
  <c r="P914" i="16" s="1"/>
  <c r="Q917" i="16"/>
  <c r="O918" i="16"/>
  <c r="P918" i="16" s="1"/>
  <c r="Q921" i="16"/>
  <c r="O922" i="16"/>
  <c r="P922" i="16" s="1"/>
  <c r="Q925" i="16"/>
  <c r="O926" i="16"/>
  <c r="P926" i="16" s="1"/>
  <c r="Q929" i="16"/>
  <c r="O930" i="16"/>
  <c r="P930" i="16" s="1"/>
  <c r="Q933" i="16"/>
  <c r="O934" i="16"/>
  <c r="P934" i="16" s="1"/>
  <c r="Q937" i="16"/>
  <c r="O938" i="16"/>
  <c r="P938" i="16" s="1"/>
  <c r="Q941" i="16"/>
  <c r="O942" i="16"/>
  <c r="P942" i="16" s="1"/>
  <c r="Q945" i="16"/>
  <c r="O946" i="16"/>
  <c r="P946" i="16" s="1"/>
  <c r="Q952" i="16"/>
  <c r="Q955" i="16"/>
  <c r="O956" i="16"/>
  <c r="P956" i="16" s="1"/>
  <c r="Q960" i="16"/>
  <c r="O961" i="16"/>
  <c r="P961" i="16" s="1"/>
  <c r="Q964" i="16"/>
  <c r="O966" i="16"/>
  <c r="P966" i="16" s="1"/>
  <c r="Q969" i="16"/>
  <c r="O970" i="16"/>
  <c r="P970" i="16" s="1"/>
  <c r="Q973" i="16"/>
  <c r="O974" i="16"/>
  <c r="P974" i="16" s="1"/>
  <c r="Q977" i="16"/>
  <c r="O978" i="16"/>
  <c r="P978" i="16" s="1"/>
  <c r="Q981" i="16"/>
  <c r="O982" i="16"/>
  <c r="P982" i="16" s="1"/>
  <c r="Q986" i="16"/>
  <c r="O987" i="16"/>
  <c r="P987" i="16" s="1"/>
  <c r="Q990" i="16"/>
  <c r="O991" i="16"/>
  <c r="P991" i="16" s="1"/>
  <c r="Q994" i="16"/>
  <c r="O995" i="16"/>
  <c r="P995" i="16" s="1"/>
  <c r="Q1002" i="16"/>
  <c r="Q1010" i="16"/>
  <c r="Q1016" i="16"/>
  <c r="O1017" i="16"/>
  <c r="P1017" i="16" s="1"/>
  <c r="Q1019" i="16"/>
  <c r="P1022" i="16"/>
  <c r="Q1025" i="16"/>
  <c r="P1030" i="16"/>
  <c r="Q1030" i="16" s="1"/>
  <c r="Q1033" i="16"/>
  <c r="P1038" i="16"/>
  <c r="Q1038" i="16" s="1"/>
  <c r="Q1041" i="16"/>
  <c r="P1046" i="16"/>
  <c r="Q1046" i="16" s="1"/>
  <c r="Q1049" i="16"/>
  <c r="P1054" i="16"/>
  <c r="Q1054" i="16" s="1"/>
  <c r="Q1059" i="16"/>
  <c r="Q1063" i="16"/>
  <c r="Q1067" i="16"/>
  <c r="Q1071" i="16"/>
  <c r="Q1075" i="16"/>
  <c r="Q1079" i="16"/>
  <c r="Q1083" i="16"/>
  <c r="Q1087" i="16"/>
  <c r="Q1091" i="16"/>
  <c r="Q1095" i="16"/>
  <c r="Q1099" i="16"/>
  <c r="Q1103" i="16"/>
  <c r="Q1107" i="16"/>
  <c r="Q1111" i="16"/>
  <c r="Q1115" i="16"/>
  <c r="Q1119" i="16"/>
  <c r="Q1123" i="16"/>
  <c r="Q1153" i="16"/>
  <c r="O1184" i="16"/>
  <c r="P1184" i="16" s="1"/>
  <c r="P1186" i="16"/>
  <c r="P1201" i="16" s="1"/>
  <c r="O1216" i="16"/>
  <c r="P1216" i="16" s="1"/>
  <c r="O1218" i="16"/>
  <c r="P1218" i="16" s="1"/>
  <c r="O1220" i="16"/>
  <c r="P1220" i="16" s="1"/>
  <c r="O1222" i="16"/>
  <c r="P1222" i="16" s="1"/>
  <c r="P1243" i="16"/>
  <c r="Q1243" i="16" s="1"/>
  <c r="O1246" i="16"/>
  <c r="P1246" i="16" s="1"/>
  <c r="P1250" i="16"/>
  <c r="Q1250" i="16" s="1"/>
  <c r="P1255" i="16"/>
  <c r="Q1255" i="16" s="1"/>
  <c r="P1260" i="16"/>
  <c r="Q1260" i="16" s="1"/>
  <c r="P1262" i="16"/>
  <c r="Q1262" i="16" s="1"/>
  <c r="O1265" i="16"/>
  <c r="P1265" i="16" s="1"/>
  <c r="O1269" i="16"/>
  <c r="P1269" i="16" s="1"/>
  <c r="O1273" i="16"/>
  <c r="P1273" i="16" s="1"/>
  <c r="O1297" i="16"/>
  <c r="P1297" i="16" s="1"/>
  <c r="O1301" i="16"/>
  <c r="P1301" i="16" s="1"/>
  <c r="P1304" i="16"/>
  <c r="Q1304" i="16" s="1"/>
  <c r="P1306" i="16"/>
  <c r="Q1306" i="16" s="1"/>
  <c r="O1309" i="16"/>
  <c r="P1309" i="16" s="1"/>
  <c r="P1313" i="16"/>
  <c r="Q1313" i="16" s="1"/>
  <c r="P1315" i="16"/>
  <c r="Q1315" i="16" s="1"/>
  <c r="P1354" i="16"/>
  <c r="Q1354" i="16" s="1"/>
  <c r="P1371" i="16"/>
  <c r="Q1371" i="16" s="1"/>
  <c r="P1380" i="16"/>
  <c r="N1401" i="16"/>
  <c r="H69" i="6" s="1"/>
  <c r="O1389" i="16"/>
  <c r="O1393" i="16"/>
  <c r="P1393" i="16" s="1"/>
  <c r="P1471" i="16"/>
  <c r="Q1471" i="16" s="1"/>
  <c r="P1475" i="16"/>
  <c r="Q1475" i="16" s="1"/>
  <c r="P1479" i="16"/>
  <c r="Q1479" i="16" s="1"/>
  <c r="P1483" i="16"/>
  <c r="Q1483" i="16" s="1"/>
  <c r="P1502" i="16"/>
  <c r="Q1502" i="16" s="1"/>
  <c r="P1506" i="16"/>
  <c r="Q1506" i="16" s="1"/>
  <c r="P1514" i="16"/>
  <c r="Q1514" i="16" s="1"/>
  <c r="P1518" i="16"/>
  <c r="Q1518" i="16" s="1"/>
  <c r="O1203" i="16"/>
  <c r="P1203" i="16" s="1"/>
  <c r="P1205" i="16"/>
  <c r="O1207" i="16"/>
  <c r="P1207" i="16" s="1"/>
  <c r="O1209" i="16"/>
  <c r="P1209" i="16" s="1"/>
  <c r="P1234" i="16"/>
  <c r="Q1234" i="16" s="1"/>
  <c r="O1242" i="16"/>
  <c r="P1242" i="16" s="1"/>
  <c r="O1245" i="16"/>
  <c r="P1245" i="16" s="1"/>
  <c r="O1249" i="16"/>
  <c r="P1249" i="16" s="1"/>
  <c r="O1264" i="16"/>
  <c r="P1264" i="16" s="1"/>
  <c r="O1268" i="16"/>
  <c r="P1268" i="16" s="1"/>
  <c r="O1272" i="16"/>
  <c r="P1272" i="16" s="1"/>
  <c r="O1296" i="16"/>
  <c r="P1296" i="16" s="1"/>
  <c r="O1300" i="16"/>
  <c r="P1300" i="16" s="1"/>
  <c r="O1308" i="16"/>
  <c r="P1308" i="16" s="1"/>
  <c r="O1312" i="16"/>
  <c r="P1312" i="16" s="1"/>
  <c r="P1319" i="16"/>
  <c r="Q1319" i="16" s="1"/>
  <c r="P1346" i="16"/>
  <c r="Q1346" i="16" s="1"/>
  <c r="P1358" i="16"/>
  <c r="Q1358" i="16" s="1"/>
  <c r="P1375" i="16"/>
  <c r="Q1375" i="16" s="1"/>
  <c r="P1384" i="16"/>
  <c r="Q1384" i="16" s="1"/>
  <c r="O1388" i="16"/>
  <c r="P1388" i="16" s="1"/>
  <c r="O1392" i="16"/>
  <c r="P1392" i="16" s="1"/>
  <c r="P1474" i="16"/>
  <c r="Q1474" i="16" s="1"/>
  <c r="P1478" i="16"/>
  <c r="Q1478" i="16" s="1"/>
  <c r="P1482" i="16"/>
  <c r="Q1482" i="16" s="1"/>
  <c r="P1505" i="16"/>
  <c r="Q1505" i="16" s="1"/>
  <c r="O1138" i="16"/>
  <c r="P1138" i="16" s="1"/>
  <c r="O1139" i="16"/>
  <c r="P1139" i="16" s="1"/>
  <c r="O1140" i="16"/>
  <c r="P1140" i="16" s="1"/>
  <c r="O1141" i="16"/>
  <c r="P1141" i="16" s="1"/>
  <c r="Q1154" i="16"/>
  <c r="Q1158" i="16"/>
  <c r="Q1162" i="16"/>
  <c r="Q1166" i="16"/>
  <c r="Q1170" i="16"/>
  <c r="Q1174" i="16"/>
  <c r="Q1178" i="16"/>
  <c r="Q1223" i="16"/>
  <c r="Q1277" i="16"/>
  <c r="Q1279" i="16"/>
  <c r="Q1495" i="16"/>
  <c r="O1185" i="16"/>
  <c r="P1185" i="16" s="1"/>
  <c r="O1217" i="16"/>
  <c r="P1217" i="16" s="1"/>
  <c r="O1219" i="16"/>
  <c r="O1221" i="16"/>
  <c r="P1221" i="16" s="1"/>
  <c r="O1248" i="16"/>
  <c r="P1254" i="16"/>
  <c r="Q1254" i="16" s="1"/>
  <c r="P1256" i="16"/>
  <c r="Q1256" i="16" s="1"/>
  <c r="P1261" i="16"/>
  <c r="Q1261" i="16" s="1"/>
  <c r="N1275" i="16"/>
  <c r="H60" i="6" s="1"/>
  <c r="O1267" i="16"/>
  <c r="O1271" i="16"/>
  <c r="P1271" i="16" s="1"/>
  <c r="O1295" i="16"/>
  <c r="P1295" i="16" s="1"/>
  <c r="O1299" i="16"/>
  <c r="P1299" i="16" s="1"/>
  <c r="P1303" i="16"/>
  <c r="Q1303" i="16" s="1"/>
  <c r="P1305" i="16"/>
  <c r="Q1305" i="16" s="1"/>
  <c r="O1311" i="16"/>
  <c r="P1311" i="16" s="1"/>
  <c r="P1314" i="16"/>
  <c r="Q1314" i="16" s="1"/>
  <c r="P1339" i="16"/>
  <c r="P1340" i="16" s="1"/>
  <c r="Q1339" i="16"/>
  <c r="Q1343" i="16"/>
  <c r="P1350" i="16"/>
  <c r="Q1350" i="16" s="1"/>
  <c r="P1353" i="16"/>
  <c r="Q1353" i="16" s="1"/>
  <c r="Q1355" i="16"/>
  <c r="P1362" i="16"/>
  <c r="Q1362" i="16" s="1"/>
  <c r="P1379" i="16"/>
  <c r="Q1379" i="16" s="1"/>
  <c r="O1387" i="16"/>
  <c r="P1387" i="16" s="1"/>
  <c r="O1391" i="16"/>
  <c r="P1391" i="16" s="1"/>
  <c r="Q1391" i="16" s="1"/>
  <c r="O1395" i="16"/>
  <c r="P1395" i="16" s="1"/>
  <c r="P1473" i="16"/>
  <c r="Q1473" i="16" s="1"/>
  <c r="P1477" i="16"/>
  <c r="Q1477" i="16" s="1"/>
  <c r="P1504" i="16"/>
  <c r="Q1504" i="16" s="1"/>
  <c r="P1516" i="16"/>
  <c r="Q1516" i="16" s="1"/>
  <c r="Q1155" i="16"/>
  <c r="Q1159" i="16"/>
  <c r="Q1163" i="16"/>
  <c r="N1244" i="16"/>
  <c r="H58" i="6" s="1"/>
  <c r="N1263" i="16"/>
  <c r="H59" i="6" s="1"/>
  <c r="Q1530" i="16"/>
  <c r="O1202" i="16"/>
  <c r="P1202" i="16" s="1"/>
  <c r="O1204" i="16"/>
  <c r="P1204" i="16" s="1"/>
  <c r="O1208" i="16"/>
  <c r="P1208" i="16" s="1"/>
  <c r="P1230" i="16"/>
  <c r="Q1230" i="16" s="1"/>
  <c r="P1238" i="16"/>
  <c r="Q1238" i="16" s="1"/>
  <c r="O1247" i="16"/>
  <c r="P1247" i="16" s="1"/>
  <c r="O1266" i="16"/>
  <c r="P1266" i="16" s="1"/>
  <c r="O1270" i="16"/>
  <c r="P1270" i="16" s="1"/>
  <c r="O1274" i="16"/>
  <c r="P1274" i="16" s="1"/>
  <c r="O1294" i="16"/>
  <c r="P1294" i="16" s="1"/>
  <c r="O1298" i="16"/>
  <c r="P1298" i="16" s="1"/>
  <c r="O1302" i="16"/>
  <c r="P1302" i="16" s="1"/>
  <c r="O1310" i="16"/>
  <c r="O1322" i="16" s="1"/>
  <c r="N1322" i="16"/>
  <c r="H63" i="6" s="1"/>
  <c r="Q1336" i="16"/>
  <c r="O1390" i="16"/>
  <c r="P1390" i="16" s="1"/>
  <c r="O1394" i="16"/>
  <c r="P1394" i="16" s="1"/>
  <c r="P1472" i="16"/>
  <c r="Q1472" i="16" s="1"/>
  <c r="P1476" i="16"/>
  <c r="Q1476" i="16" s="1"/>
  <c r="P1480" i="16"/>
  <c r="Q1480" i="16" s="1"/>
  <c r="P1503" i="16"/>
  <c r="Q1503" i="16" s="1"/>
  <c r="P1507" i="16"/>
  <c r="Q1507" i="16" s="1"/>
  <c r="P1515" i="16"/>
  <c r="Q1515" i="16" s="1"/>
  <c r="Q1156" i="16"/>
  <c r="Q1160" i="16"/>
  <c r="Q1164" i="16"/>
  <c r="Q1168" i="16"/>
  <c r="Q1172" i="16"/>
  <c r="Q1176" i="16"/>
  <c r="Q1180" i="16"/>
  <c r="Q1186" i="16"/>
  <c r="Q1188" i="16"/>
  <c r="Q1190" i="16"/>
  <c r="Q1192" i="16"/>
  <c r="Q1194" i="16"/>
  <c r="Q1196" i="16"/>
  <c r="Q1198" i="16"/>
  <c r="Q1200" i="16"/>
  <c r="Q1206" i="16"/>
  <c r="P1226" i="16"/>
  <c r="Q1226" i="16" s="1"/>
  <c r="Q1276" i="16"/>
  <c r="Q1278" i="16"/>
  <c r="Q1496" i="16"/>
  <c r="O1225" i="16"/>
  <c r="P1225" i="16" s="1"/>
  <c r="Q1229" i="16"/>
  <c r="Q1233" i="16"/>
  <c r="Q1237" i="16"/>
  <c r="Q1241" i="16"/>
  <c r="Q1253" i="16"/>
  <c r="Q1259" i="16"/>
  <c r="P1280" i="16"/>
  <c r="O1323" i="16"/>
  <c r="P1323" i="16" s="1"/>
  <c r="O1324" i="16"/>
  <c r="P1324" i="16" s="1"/>
  <c r="O1325" i="16"/>
  <c r="P1325" i="16" s="1"/>
  <c r="O1326" i="16"/>
  <c r="O1327" i="16"/>
  <c r="P1327" i="16" s="1"/>
  <c r="O1328" i="16"/>
  <c r="P1328" i="16" s="1"/>
  <c r="O1329" i="16"/>
  <c r="P1329" i="16" s="1"/>
  <c r="O1330" i="16"/>
  <c r="P1330" i="16" s="1"/>
  <c r="O1331" i="16"/>
  <c r="P1331" i="16" s="1"/>
  <c r="O1332" i="16"/>
  <c r="P1332" i="16" s="1"/>
  <c r="N1333" i="16"/>
  <c r="H67" i="6" s="1"/>
  <c r="P1356" i="16"/>
  <c r="Q1356" i="16" s="1"/>
  <c r="Q1370" i="16"/>
  <c r="Q1396" i="16"/>
  <c r="Q1397" i="16"/>
  <c r="Q1398" i="16"/>
  <c r="Q1399" i="16"/>
  <c r="Q1400" i="16"/>
  <c r="Q1405" i="16"/>
  <c r="Q1411" i="16"/>
  <c r="Q1412" i="16"/>
  <c r="Q1413" i="16"/>
  <c r="Q1414" i="16"/>
  <c r="Q1415" i="16"/>
  <c r="Q1416" i="16"/>
  <c r="P1419" i="16"/>
  <c r="Q1419" i="16" s="1"/>
  <c r="O1423" i="16"/>
  <c r="P1423" i="16" s="1"/>
  <c r="P1424" i="16"/>
  <c r="Q1424" i="16" s="1"/>
  <c r="P1425" i="16"/>
  <c r="Q1425" i="16" s="1"/>
  <c r="O1429" i="16"/>
  <c r="P1429" i="16" s="1"/>
  <c r="Q1439" i="16"/>
  <c r="Q1440" i="16"/>
  <c r="Q1441" i="16"/>
  <c r="O1454" i="16"/>
  <c r="P1454" i="16" s="1"/>
  <c r="O1455" i="16"/>
  <c r="P1455" i="16" s="1"/>
  <c r="O1456" i="16"/>
  <c r="P1456" i="16" s="1"/>
  <c r="P1457" i="16"/>
  <c r="O1464" i="16"/>
  <c r="P1464" i="16" s="1"/>
  <c r="O1465" i="16"/>
  <c r="P1465" i="16" s="1"/>
  <c r="O1466" i="16"/>
  <c r="P1466" i="16" s="1"/>
  <c r="O1467" i="16"/>
  <c r="O1468" i="16"/>
  <c r="P1468" i="16" s="1"/>
  <c r="O1469" i="16"/>
  <c r="P1469" i="16" s="1"/>
  <c r="O1470" i="16"/>
  <c r="P1470" i="16" s="1"/>
  <c r="Q1484" i="16"/>
  <c r="Q1485" i="16"/>
  <c r="Q1486" i="16"/>
  <c r="Q1487" i="16"/>
  <c r="Q1488" i="16"/>
  <c r="Q1489" i="16"/>
  <c r="Q1490" i="16"/>
  <c r="Q1491" i="16"/>
  <c r="Q1492" i="16"/>
  <c r="Q1494" i="16"/>
  <c r="Q1508" i="16"/>
  <c r="Q1509" i="16"/>
  <c r="Q1510" i="16"/>
  <c r="Q1511" i="16"/>
  <c r="Q1512" i="16"/>
  <c r="Q1520" i="16"/>
  <c r="Q1521" i="16"/>
  <c r="Q1523" i="16"/>
  <c r="P1527" i="16"/>
  <c r="Q1527" i="16" s="1"/>
  <c r="O1532" i="16"/>
  <c r="P1532" i="16" s="1"/>
  <c r="Q1406" i="16"/>
  <c r="Q1433" i="16"/>
  <c r="Q1434" i="16"/>
  <c r="Q1435" i="16"/>
  <c r="Q1436" i="16"/>
  <c r="Q1442" i="16"/>
  <c r="Q1446" i="16"/>
  <c r="Q1450" i="16"/>
  <c r="Q1459" i="16"/>
  <c r="Q1460" i="16"/>
  <c r="O1498" i="16"/>
  <c r="P1498" i="16" s="1"/>
  <c r="O1499" i="16"/>
  <c r="P1499" i="16" s="1"/>
  <c r="O1500" i="16"/>
  <c r="O1501" i="16"/>
  <c r="P1501" i="16" s="1"/>
  <c r="O1517" i="16"/>
  <c r="O1529" i="16" s="1"/>
  <c r="O1410" i="16"/>
  <c r="N1513" i="16"/>
  <c r="H74" i="6" s="1"/>
  <c r="O1263" i="16" l="1"/>
  <c r="Q1309" i="16"/>
  <c r="N1548" i="16"/>
  <c r="H9" i="6"/>
  <c r="N1552" i="16"/>
  <c r="H41" i="6"/>
  <c r="N1551" i="16"/>
  <c r="N1540" i="16"/>
  <c r="N1557" i="16" s="1"/>
  <c r="O1497" i="16"/>
  <c r="K1533" i="16"/>
  <c r="M1533" i="16"/>
  <c r="P1055" i="16"/>
  <c r="Q490" i="16"/>
  <c r="P1366" i="16"/>
  <c r="Q1366" i="16"/>
  <c r="Q1351" i="16"/>
  <c r="P581" i="16"/>
  <c r="Q1449" i="16"/>
  <c r="P1351" i="16"/>
  <c r="O821" i="16"/>
  <c r="Q1453" i="16"/>
  <c r="Q1340" i="16"/>
  <c r="Q1218" i="16"/>
  <c r="Q361" i="16"/>
  <c r="P1463" i="16"/>
  <c r="O1307" i="16"/>
  <c r="Q1145" i="16"/>
  <c r="O959" i="16"/>
  <c r="Q684" i="16"/>
  <c r="O844" i="16"/>
  <c r="P1018" i="16"/>
  <c r="Q278" i="16"/>
  <c r="P380" i="16"/>
  <c r="Q296" i="16"/>
  <c r="O1182" i="16"/>
  <c r="P1410" i="16"/>
  <c r="P1438" i="16" s="1"/>
  <c r="O1438" i="16"/>
  <c r="Q1298" i="16"/>
  <c r="Q1295" i="16"/>
  <c r="Q1217" i="16"/>
  <c r="O1333" i="16"/>
  <c r="P1307" i="16"/>
  <c r="Q1201" i="16"/>
  <c r="O1275" i="16"/>
  <c r="Q1245" i="16"/>
  <c r="P405" i="16"/>
  <c r="P92" i="16"/>
  <c r="P122" i="16" s="1"/>
  <c r="O342" i="16"/>
  <c r="O1215" i="16"/>
  <c r="Q1380" i="16"/>
  <c r="Q1385" i="16" s="1"/>
  <c r="P1385" i="16"/>
  <c r="O1513" i="16"/>
  <c r="P1215" i="16"/>
  <c r="O1401" i="16"/>
  <c r="P1182" i="16"/>
  <c r="O1018" i="16"/>
  <c r="Q1522" i="16"/>
  <c r="P521" i="16"/>
  <c r="P529" i="16" s="1"/>
  <c r="Q1388" i="16"/>
  <c r="Q1297" i="16"/>
  <c r="Q1246" i="16"/>
  <c r="Q1150" i="16"/>
  <c r="N846" i="16"/>
  <c r="N783" i="16"/>
  <c r="Q1390" i="16"/>
  <c r="Q1300" i="16"/>
  <c r="Q1269" i="16"/>
  <c r="Q1222" i="16"/>
  <c r="Q830" i="16"/>
  <c r="Q824" i="16"/>
  <c r="Q320" i="16"/>
  <c r="Q261" i="16"/>
  <c r="Q1469" i="16"/>
  <c r="Q835" i="16"/>
  <c r="Q1301" i="16"/>
  <c r="Q1273" i="16"/>
  <c r="Q1265" i="16"/>
  <c r="Q1220" i="16"/>
  <c r="Q1216" i="16"/>
  <c r="Q1184" i="16"/>
  <c r="Q330" i="16"/>
  <c r="Q790" i="16"/>
  <c r="Q1282" i="16"/>
  <c r="Q1410" i="16"/>
  <c r="Q1274" i="16"/>
  <c r="Q1331" i="16"/>
  <c r="Q1311" i="16"/>
  <c r="Q1221" i="16"/>
  <c r="Q1312" i="16"/>
  <c r="Q1264" i="16"/>
  <c r="Q1455" i="16"/>
  <c r="Q1148" i="16"/>
  <c r="P242" i="16"/>
  <c r="P153" i="16"/>
  <c r="Q322" i="16"/>
  <c r="Q1171" i="16"/>
  <c r="Q1225" i="16"/>
  <c r="Q942" i="16"/>
  <c r="Q801" i="16"/>
  <c r="Q308" i="16"/>
  <c r="Q1456" i="16"/>
  <c r="Q1202" i="16"/>
  <c r="Q1454" i="16"/>
  <c r="Q1324" i="16"/>
  <c r="Q1130" i="16"/>
  <c r="Q995" i="16"/>
  <c r="Q938" i="16"/>
  <c r="Q1131" i="16"/>
  <c r="P781" i="16"/>
  <c r="P701" i="16"/>
  <c r="Q808" i="16"/>
  <c r="Q817" i="16"/>
  <c r="Q806" i="16"/>
  <c r="Q796" i="16"/>
  <c r="Q788" i="16"/>
  <c r="Q460" i="16"/>
  <c r="Q1122" i="16"/>
  <c r="Q1466" i="16"/>
  <c r="Q1332" i="16"/>
  <c r="Q1126" i="16"/>
  <c r="Q1017" i="16"/>
  <c r="Q1127" i="16"/>
  <c r="Q833" i="16"/>
  <c r="Q838" i="16"/>
  <c r="Q800" i="16"/>
  <c r="Q873" i="16"/>
  <c r="Q809" i="16"/>
  <c r="Q832" i="16"/>
  <c r="Q300" i="16"/>
  <c r="N1531" i="16"/>
  <c r="Q961" i="16"/>
  <c r="Q922" i="16"/>
  <c r="Q335" i="16"/>
  <c r="Q792" i="16"/>
  <c r="Q578" i="16"/>
  <c r="Q350" i="16"/>
  <c r="Q1179" i="16"/>
  <c r="Q316" i="16"/>
  <c r="Q1290" i="16"/>
  <c r="Q1499" i="16"/>
  <c r="Q1266" i="16"/>
  <c r="Q1323" i="16"/>
  <c r="Q1501" i="16"/>
  <c r="Q1272" i="16"/>
  <c r="Q1207" i="16"/>
  <c r="Q1498" i="16"/>
  <c r="Q1151" i="16"/>
  <c r="Q1134" i="16"/>
  <c r="Q978" i="16"/>
  <c r="Q926" i="16"/>
  <c r="Q1135" i="16"/>
  <c r="Q816" i="16"/>
  <c r="Q827" i="16"/>
  <c r="Q814" i="16"/>
  <c r="Q257" i="16"/>
  <c r="Q153" i="16"/>
  <c r="Q328" i="16"/>
  <c r="Q421" i="16"/>
  <c r="Q327" i="16"/>
  <c r="Q794" i="16"/>
  <c r="Q382" i="16"/>
  <c r="Q193" i="16"/>
  <c r="P876" i="16"/>
  <c r="P959" i="16" s="1"/>
  <c r="P803" i="16"/>
  <c r="P821" i="16" s="1"/>
  <c r="P714" i="16"/>
  <c r="Q383" i="16"/>
  <c r="Q405" i="16" s="1"/>
  <c r="O74" i="16"/>
  <c r="P65" i="16"/>
  <c r="Q891" i="16"/>
  <c r="Q892" i="16"/>
  <c r="Q893" i="16"/>
  <c r="Q877" i="16"/>
  <c r="Q894" i="16"/>
  <c r="Q878" i="16"/>
  <c r="Q720" i="16"/>
  <c r="Q693" i="16"/>
  <c r="Q629" i="16"/>
  <c r="P645" i="16"/>
  <c r="Q598" i="16"/>
  <c r="Q449" i="16"/>
  <c r="Q454" i="16"/>
  <c r="Q438" i="16"/>
  <c r="Q340" i="16"/>
  <c r="Q459" i="16"/>
  <c r="Q443" i="16"/>
  <c r="O581" i="16"/>
  <c r="Q452" i="16"/>
  <c r="P417" i="16"/>
  <c r="Q10" i="16"/>
  <c r="Q60" i="16" s="1"/>
  <c r="Q437" i="16"/>
  <c r="P1500" i="16"/>
  <c r="P1513" i="16" s="1"/>
  <c r="P1467" i="16"/>
  <c r="P1497" i="16" s="1"/>
  <c r="Q1457" i="16"/>
  <c r="Q1463" i="16" s="1"/>
  <c r="P1326" i="16"/>
  <c r="P1333" i="16" s="1"/>
  <c r="P1248" i="16"/>
  <c r="P1263" i="16" s="1"/>
  <c r="P1517" i="16"/>
  <c r="P1529" i="16" s="1"/>
  <c r="P1310" i="16"/>
  <c r="P1322" i="16" s="1"/>
  <c r="P1267" i="16"/>
  <c r="P1275" i="16" s="1"/>
  <c r="Q1205" i="16"/>
  <c r="P825" i="16"/>
  <c r="P844" i="16" s="1"/>
  <c r="P348" i="16"/>
  <c r="P367" i="16" s="1"/>
  <c r="O367" i="16"/>
  <c r="Q1294" i="16"/>
  <c r="Q1247" i="16"/>
  <c r="Q1387" i="16"/>
  <c r="Q1299" i="16"/>
  <c r="Q1271" i="16"/>
  <c r="Q982" i="16"/>
  <c r="Q966" i="16"/>
  <c r="Q1464" i="16"/>
  <c r="Q1394" i="16"/>
  <c r="Q1204" i="16"/>
  <c r="Q1327" i="16"/>
  <c r="Q1185" i="16"/>
  <c r="Q1470" i="16"/>
  <c r="Q1392" i="16"/>
  <c r="Q1308" i="16"/>
  <c r="Q1296" i="16"/>
  <c r="Q1268" i="16"/>
  <c r="Q1249" i="16"/>
  <c r="Q1242" i="16"/>
  <c r="Q1209" i="16"/>
  <c r="Q1532" i="16"/>
  <c r="Q1328" i="16"/>
  <c r="Q1393" i="16"/>
  <c r="Q1147" i="16"/>
  <c r="Q1144" i="16"/>
  <c r="Q1139" i="16"/>
  <c r="Q987" i="16"/>
  <c r="Q970" i="16"/>
  <c r="Q946" i="16"/>
  <c r="Q930" i="16"/>
  <c r="Q914" i="16"/>
  <c r="Q1146" i="16"/>
  <c r="Q895" i="16"/>
  <c r="Q879" i="16"/>
  <c r="Q815" i="16"/>
  <c r="Q807" i="16"/>
  <c r="Q896" i="16"/>
  <c r="Q880" i="16"/>
  <c r="Q649" i="16"/>
  <c r="Q660" i="16" s="1"/>
  <c r="Q897" i="16"/>
  <c r="Q881" i="16"/>
  <c r="O701" i="16"/>
  <c r="Q898" i="16"/>
  <c r="Q882" i="16"/>
  <c r="Q785" i="16"/>
  <c r="Q724" i="16"/>
  <c r="Q697" i="16"/>
  <c r="Q617" i="16"/>
  <c r="Q602" i="16"/>
  <c r="P611" i="16"/>
  <c r="Q453" i="16"/>
  <c r="Q458" i="16"/>
  <c r="Q442" i="16"/>
  <c r="Q333" i="16"/>
  <c r="Q325" i="16"/>
  <c r="Q275" i="16"/>
  <c r="Q577" i="16"/>
  <c r="Q581" i="16" s="1"/>
  <c r="Q447" i="16"/>
  <c r="O230" i="16"/>
  <c r="O645" i="16"/>
  <c r="Q456" i="16"/>
  <c r="Q440" i="16"/>
  <c r="Q339" i="16"/>
  <c r="Q228" i="16"/>
  <c r="Q277" i="16"/>
  <c r="Q157" i="16"/>
  <c r="Q180" i="16" s="1"/>
  <c r="P88" i="16"/>
  <c r="Q1280" i="16"/>
  <c r="O1244" i="16"/>
  <c r="P1219" i="16"/>
  <c r="P1244" i="16" s="1"/>
  <c r="P1389" i="16"/>
  <c r="P1401" i="16" s="1"/>
  <c r="P496" i="16"/>
  <c r="P517" i="16" s="1"/>
  <c r="O466" i="16"/>
  <c r="P441" i="16"/>
  <c r="P466" i="16" s="1"/>
  <c r="P319" i="16"/>
  <c r="P342" i="16" s="1"/>
  <c r="Q1302" i="16"/>
  <c r="Q1270" i="16"/>
  <c r="Q1208" i="16"/>
  <c r="Q1325" i="16"/>
  <c r="Q1395" i="16"/>
  <c r="Q1326" i="16"/>
  <c r="Q1468" i="16"/>
  <c r="Q1465" i="16"/>
  <c r="Q1329" i="16"/>
  <c r="Q1423" i="16"/>
  <c r="Q1203" i="16"/>
  <c r="Q1429" i="16"/>
  <c r="Q1330" i="16"/>
  <c r="Q1138" i="16"/>
  <c r="Q1136" i="16"/>
  <c r="Q1132" i="16"/>
  <c r="Q1128" i="16"/>
  <c r="Q1149" i="16"/>
  <c r="Q1141" i="16"/>
  <c r="Q991" i="16"/>
  <c r="Q974" i="16"/>
  <c r="Q956" i="16"/>
  <c r="Q934" i="16"/>
  <c r="Q918" i="16"/>
  <c r="Q1137" i="16"/>
  <c r="Q1133" i="16"/>
  <c r="Q1129" i="16"/>
  <c r="Q1125" i="16"/>
  <c r="Q899" i="16"/>
  <c r="Q883" i="16"/>
  <c r="Q875" i="16"/>
  <c r="Q837" i="16"/>
  <c r="Q829" i="16"/>
  <c r="Q900" i="16"/>
  <c r="Q884" i="16"/>
  <c r="Q834" i="16"/>
  <c r="Q826" i="16"/>
  <c r="Q812" i="16"/>
  <c r="Q804" i="16"/>
  <c r="Q885" i="16"/>
  <c r="O781" i="16"/>
  <c r="Q417" i="16"/>
  <c r="Q831" i="16"/>
  <c r="Q823" i="16"/>
  <c r="Q813" i="16"/>
  <c r="Q805" i="16"/>
  <c r="Q886" i="16"/>
  <c r="Q728" i="16"/>
  <c r="Q685" i="16"/>
  <c r="Q621" i="16"/>
  <c r="Q607" i="16"/>
  <c r="Q588" i="16"/>
  <c r="Q521" i="16"/>
  <c r="Q529" i="16" s="1"/>
  <c r="Q874" i="16"/>
  <c r="Q836" i="16"/>
  <c r="Q828" i="16"/>
  <c r="Q810" i="16"/>
  <c r="Q802" i="16"/>
  <c r="Q457" i="16"/>
  <c r="Q364" i="16"/>
  <c r="Q332" i="16"/>
  <c r="Q324" i="16"/>
  <c r="Q282" i="16"/>
  <c r="Q274" i="16"/>
  <c r="Q446" i="16"/>
  <c r="Q349" i="16"/>
  <c r="N289" i="16"/>
  <c r="Q451" i="16"/>
  <c r="Q362" i="16"/>
  <c r="Q334" i="16"/>
  <c r="Q326" i="16"/>
  <c r="Q280" i="16"/>
  <c r="P230" i="16"/>
  <c r="Q444" i="16"/>
  <c r="Q341" i="16"/>
  <c r="Q197" i="16"/>
  <c r="Q363" i="16"/>
  <c r="Q331" i="16"/>
  <c r="Q323" i="16"/>
  <c r="P787" i="16"/>
  <c r="P799" i="16" s="1"/>
  <c r="O678" i="16"/>
  <c r="P664" i="16"/>
  <c r="P678" i="16" s="1"/>
  <c r="O287" i="16"/>
  <c r="P276" i="16"/>
  <c r="Q1140" i="16"/>
  <c r="Q1022" i="16"/>
  <c r="Q1055" i="16" s="1"/>
  <c r="Q887" i="16"/>
  <c r="Q811" i="16"/>
  <c r="Q888" i="16"/>
  <c r="Q889" i="16"/>
  <c r="Q890" i="16"/>
  <c r="Q850" i="16"/>
  <c r="Q872" i="16" s="1"/>
  <c r="Q689" i="16"/>
  <c r="Q625" i="16"/>
  <c r="Q613" i="16"/>
  <c r="Q593" i="16"/>
  <c r="O611" i="16"/>
  <c r="Q445" i="16"/>
  <c r="Q450" i="16"/>
  <c r="Q242" i="16"/>
  <c r="Q329" i="16"/>
  <c r="Q321" i="16"/>
  <c r="Q279" i="16"/>
  <c r="Q455" i="16"/>
  <c r="Q439" i="16"/>
  <c r="Q272" i="16"/>
  <c r="Q448" i="16"/>
  <c r="Q348" i="16"/>
  <c r="Q281" i="16"/>
  <c r="Q79" i="16"/>
  <c r="Q88" i="16" s="1"/>
  <c r="Q1215" i="16" l="1"/>
  <c r="Q1333" i="16"/>
  <c r="Q1182" i="16"/>
  <c r="Q1018" i="16"/>
  <c r="Q1438" i="16"/>
  <c r="Q714" i="16"/>
  <c r="Q717" i="16" s="1"/>
  <c r="P717" i="16"/>
  <c r="Q781" i="16"/>
  <c r="Q1307" i="16"/>
  <c r="Q92" i="16"/>
  <c r="Q122" i="16" s="1"/>
  <c r="O846" i="16"/>
  <c r="O289" i="16"/>
  <c r="O783" i="16"/>
  <c r="Q701" i="16"/>
  <c r="Q645" i="16"/>
  <c r="Q1248" i="16"/>
  <c r="Q1263" i="16" s="1"/>
  <c r="Q367" i="16"/>
  <c r="Q803" i="16"/>
  <c r="Q821" i="16" s="1"/>
  <c r="Q441" i="16"/>
  <c r="Q466" i="16" s="1"/>
  <c r="Q611" i="16"/>
  <c r="Q1500" i="16"/>
  <c r="Q1513" i="16" s="1"/>
  <c r="O1531" i="16"/>
  <c r="P783" i="16"/>
  <c r="Q496" i="16"/>
  <c r="Q517" i="16" s="1"/>
  <c r="Q1267" i="16"/>
  <c r="Q1275" i="16" s="1"/>
  <c r="Q1219" i="16"/>
  <c r="Q1244" i="16" s="1"/>
  <c r="Q787" i="16"/>
  <c r="Q799" i="16" s="1"/>
  <c r="Q1310" i="16"/>
  <c r="Q1322" i="16" s="1"/>
  <c r="N1533" i="16"/>
  <c r="N1559" i="16" s="1"/>
  <c r="Q664" i="16"/>
  <c r="Q678" i="16" s="1"/>
  <c r="Q1389" i="16"/>
  <c r="Q1401" i="16" s="1"/>
  <c r="Q1467" i="16"/>
  <c r="Q1497" i="16" s="1"/>
  <c r="Q876" i="16"/>
  <c r="Q959" i="16" s="1"/>
  <c r="Q230" i="16"/>
  <c r="Q1517" i="16"/>
  <c r="Q1529" i="16" s="1"/>
  <c r="P287" i="16"/>
  <c r="Q276" i="16"/>
  <c r="Q287" i="16" s="1"/>
  <c r="Q319" i="16"/>
  <c r="Q342" i="16" s="1"/>
  <c r="P846" i="16"/>
  <c r="Q825" i="16"/>
  <c r="Q844" i="16" s="1"/>
  <c r="P74" i="16"/>
  <c r="Q65" i="16"/>
  <c r="Q74" i="16" s="1"/>
  <c r="O1533" i="16" l="1"/>
  <c r="Q783" i="16"/>
  <c r="Q289" i="16"/>
  <c r="Q1531" i="16"/>
  <c r="Q846" i="16"/>
  <c r="P289" i="16"/>
  <c r="P1531" i="16"/>
  <c r="P1533" i="16" l="1"/>
  <c r="Q1533" i="16"/>
  <c r="H22" i="6" l="1"/>
  <c r="H8" i="6"/>
  <c r="O93" i="8"/>
  <c r="K9" i="9"/>
  <c r="K12" i="9"/>
  <c r="I29" i="4"/>
  <c r="J29" i="4" s="1"/>
  <c r="I36" i="4"/>
  <c r="I37" i="4"/>
  <c r="I38" i="4"/>
  <c r="I39" i="4"/>
  <c r="I40" i="4"/>
  <c r="J40" i="4" s="1"/>
  <c r="I41" i="4"/>
  <c r="I42" i="4"/>
  <c r="I43" i="4"/>
  <c r="I44" i="4"/>
  <c r="J44" i="4" s="1"/>
  <c r="I45" i="4"/>
  <c r="I46" i="4"/>
  <c r="I47" i="4"/>
  <c r="I48" i="4"/>
  <c r="J48" i="4" s="1"/>
  <c r="I49" i="4"/>
  <c r="I50" i="4"/>
  <c r="I51" i="4"/>
  <c r="I35" i="4"/>
  <c r="J35" i="4" s="1"/>
  <c r="J36" i="4"/>
  <c r="J37" i="4"/>
  <c r="J38" i="4"/>
  <c r="J39" i="4"/>
  <c r="J41" i="4"/>
  <c r="J42" i="4"/>
  <c r="J43" i="4"/>
  <c r="J45" i="4"/>
  <c r="J46" i="4"/>
  <c r="J47" i="4"/>
  <c r="J49" i="4"/>
  <c r="J50" i="4"/>
  <c r="J51" i="4"/>
  <c r="I28" i="4"/>
  <c r="H6" i="4"/>
  <c r="L442" i="8"/>
  <c r="N26" i="8"/>
  <c r="N397"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398" i="8"/>
  <c r="J80" i="8"/>
  <c r="N44" i="8"/>
  <c r="J34" i="8"/>
  <c r="N14" i="8"/>
  <c r="J52" i="8"/>
  <c r="N34" i="8"/>
  <c r="L28" i="8"/>
  <c r="J27" i="8"/>
  <c r="N13" i="8"/>
  <c r="J13" i="8"/>
  <c r="O43" i="8"/>
  <c r="J7" i="3" l="1"/>
  <c r="T1543" i="12"/>
  <c r="T1549" i="12" s="1"/>
  <c r="Q763" i="12"/>
  <c r="I20" i="4"/>
  <c r="I21" i="4"/>
  <c r="J21" i="4"/>
  <c r="K21" i="4" s="1"/>
  <c r="I11" i="4"/>
  <c r="J11" i="4" s="1"/>
  <c r="C61" i="3"/>
  <c r="D61" i="3"/>
  <c r="E61" i="3"/>
  <c r="F61" i="3"/>
  <c r="B61" i="3"/>
  <c r="C47" i="3"/>
  <c r="D47" i="3"/>
  <c r="E47" i="3"/>
  <c r="F47" i="3"/>
  <c r="B47" i="3"/>
  <c r="C27" i="3"/>
  <c r="C49" i="3" s="1"/>
  <c r="D27" i="3"/>
  <c r="E27" i="3"/>
  <c r="E49" i="3" s="1"/>
  <c r="F27" i="3"/>
  <c r="F49" i="3" s="1"/>
  <c r="B27" i="3"/>
  <c r="B49" i="3" s="1"/>
  <c r="C16" i="3"/>
  <c r="C18" i="3" s="1"/>
  <c r="D16" i="3"/>
  <c r="D18" i="3" s="1"/>
  <c r="E16" i="3"/>
  <c r="E18" i="3" s="1"/>
  <c r="F16" i="3"/>
  <c r="F18" i="3" s="1"/>
  <c r="F51" i="3" s="1"/>
  <c r="B16" i="3"/>
  <c r="B18" i="3" s="1"/>
  <c r="H32" i="4"/>
  <c r="I32" i="4" s="1"/>
  <c r="J32" i="4" s="1"/>
  <c r="H10" i="4"/>
  <c r="G10" i="3" s="1"/>
  <c r="H10" i="3" s="1"/>
  <c r="I10" i="3" s="1"/>
  <c r="J10" i="3" s="1"/>
  <c r="J21" i="3" s="1"/>
  <c r="H9" i="4"/>
  <c r="I9" i="4" s="1"/>
  <c r="J9" i="4" s="1"/>
  <c r="K9" i="4" s="1"/>
  <c r="D17" i="1"/>
  <c r="E17" i="1"/>
  <c r="F17" i="1"/>
  <c r="G17" i="1"/>
  <c r="H17" i="1"/>
  <c r="I17" i="1"/>
  <c r="J17" i="1"/>
  <c r="K17" i="1"/>
  <c r="L17" i="1"/>
  <c r="C17" i="1"/>
  <c r="L15" i="7"/>
  <c r="M15" i="7" s="1"/>
  <c r="N15" i="7"/>
  <c r="L16" i="7"/>
  <c r="M16" i="7" s="1"/>
  <c r="N16" i="7"/>
  <c r="L17" i="7"/>
  <c r="M17" i="7" s="1"/>
  <c r="N17" i="7"/>
  <c r="L19" i="7"/>
  <c r="M19" i="7" s="1"/>
  <c r="N19" i="7"/>
  <c r="L30" i="7"/>
  <c r="M30" i="7" s="1"/>
  <c r="N30" i="7"/>
  <c r="L31" i="7"/>
  <c r="M31" i="7" s="1"/>
  <c r="N31" i="7"/>
  <c r="L32" i="7"/>
  <c r="M32" i="7" s="1"/>
  <c r="N32" i="7"/>
  <c r="L33" i="7"/>
  <c r="M33" i="7" s="1"/>
  <c r="N33" i="7"/>
  <c r="L34" i="7"/>
  <c r="M34" i="7" s="1"/>
  <c r="N34" i="7"/>
  <c r="L35" i="7"/>
  <c r="M35" i="7" s="1"/>
  <c r="N35" i="7"/>
  <c r="L36" i="7"/>
  <c r="M36" i="7" s="1"/>
  <c r="N36" i="7"/>
  <c r="L37" i="7"/>
  <c r="M37" i="7" s="1"/>
  <c r="N37" i="7"/>
  <c r="L38" i="7"/>
  <c r="M38" i="7" s="1"/>
  <c r="N38" i="7"/>
  <c r="L40" i="7"/>
  <c r="M40" i="7" s="1"/>
  <c r="N40" i="7"/>
  <c r="L41" i="7"/>
  <c r="M41" i="7" s="1"/>
  <c r="N41" i="7"/>
  <c r="L42" i="7"/>
  <c r="M42" i="7" s="1"/>
  <c r="N42" i="7"/>
  <c r="L43" i="7"/>
  <c r="M43" i="7" s="1"/>
  <c r="N43" i="7"/>
  <c r="L44" i="7"/>
  <c r="M44" i="7" s="1"/>
  <c r="N44" i="7"/>
  <c r="L45" i="7"/>
  <c r="M45" i="7" s="1"/>
  <c r="N45" i="7"/>
  <c r="L46" i="7"/>
  <c r="M46" i="7" s="1"/>
  <c r="N46" i="7"/>
  <c r="L47" i="7"/>
  <c r="M47" i="7" s="1"/>
  <c r="N47" i="7"/>
  <c r="L49" i="7"/>
  <c r="M49" i="7" s="1"/>
  <c r="N49" i="7"/>
  <c r="L20" i="7"/>
  <c r="M20" i="7" s="1"/>
  <c r="N20" i="7"/>
  <c r="L21" i="7"/>
  <c r="M21" i="7" s="1"/>
  <c r="N21" i="7"/>
  <c r="L22" i="7"/>
  <c r="M22" i="7" s="1"/>
  <c r="N22" i="7"/>
  <c r="L23" i="7"/>
  <c r="M23" i="7" s="1"/>
  <c r="N23" i="7"/>
  <c r="L24" i="7"/>
  <c r="M24" i="7" s="1"/>
  <c r="N24" i="7"/>
  <c r="L25" i="7"/>
  <c r="M25" i="7" s="1"/>
  <c r="N25" i="7"/>
  <c r="L26" i="7"/>
  <c r="M26" i="7" s="1"/>
  <c r="N26" i="7"/>
  <c r="L27" i="7"/>
  <c r="M27" i="7" s="1"/>
  <c r="N27" i="7"/>
  <c r="L9" i="7"/>
  <c r="M9" i="7" s="1"/>
  <c r="N9" i="7"/>
  <c r="L10" i="7"/>
  <c r="M10" i="7" s="1"/>
  <c r="N10" i="7"/>
  <c r="L12" i="7"/>
  <c r="M12" i="7" s="1"/>
  <c r="N12" i="7"/>
  <c r="L51" i="7"/>
  <c r="M51" i="7" s="1"/>
  <c r="N51" i="7"/>
  <c r="N14" i="7"/>
  <c r="L14" i="7"/>
  <c r="M14" i="7" s="1"/>
  <c r="N39" i="7"/>
  <c r="H28" i="7"/>
  <c r="I28" i="7"/>
  <c r="J28" i="7"/>
  <c r="K28" i="7"/>
  <c r="L28" i="7" s="1"/>
  <c r="M28" i="7" s="1"/>
  <c r="G28" i="7"/>
  <c r="H48" i="7"/>
  <c r="I48" i="7"/>
  <c r="J48" i="7"/>
  <c r="K48" i="7"/>
  <c r="N48" i="7" s="1"/>
  <c r="G48" i="7"/>
  <c r="H39" i="7"/>
  <c r="I39" i="7"/>
  <c r="J39" i="7"/>
  <c r="G39" i="7"/>
  <c r="H18" i="7"/>
  <c r="I18" i="7"/>
  <c r="I50" i="7" s="1"/>
  <c r="J18" i="7"/>
  <c r="K18" i="7"/>
  <c r="L18" i="7" s="1"/>
  <c r="M18" i="7" s="1"/>
  <c r="G18" i="7"/>
  <c r="P760" i="12"/>
  <c r="Q760" i="12" s="1"/>
  <c r="R760" i="12" s="1"/>
  <c r="N458" i="8"/>
  <c r="D52" i="4"/>
  <c r="E52" i="4"/>
  <c r="F52" i="4"/>
  <c r="G52" i="4"/>
  <c r="C52" i="4"/>
  <c r="H45" i="3"/>
  <c r="I45" i="3" s="1"/>
  <c r="J45" i="3" s="1"/>
  <c r="K49" i="4"/>
  <c r="H41" i="3"/>
  <c r="I41" i="3" s="1"/>
  <c r="J41" i="3" s="1"/>
  <c r="K45" i="4"/>
  <c r="H38" i="3"/>
  <c r="K42" i="4"/>
  <c r="K41" i="4"/>
  <c r="H35" i="3"/>
  <c r="H33" i="3"/>
  <c r="I33" i="3" s="1"/>
  <c r="J33" i="3" s="1"/>
  <c r="K37" i="4"/>
  <c r="P1523" i="12"/>
  <c r="P1522" i="12"/>
  <c r="P1521" i="12"/>
  <c r="Q1520" i="12"/>
  <c r="R1519" i="12"/>
  <c r="S1519" i="12" s="1"/>
  <c r="Q1519" i="12"/>
  <c r="Q1518" i="12"/>
  <c r="R1518" i="12" s="1"/>
  <c r="S1518" i="12" s="1"/>
  <c r="Q1517" i="12"/>
  <c r="P1516" i="12"/>
  <c r="Q1515" i="12"/>
  <c r="R1514" i="12"/>
  <c r="S1514" i="12" s="1"/>
  <c r="Q1514" i="12"/>
  <c r="Q1513" i="12"/>
  <c r="R1513" i="12" s="1"/>
  <c r="Q1512" i="12"/>
  <c r="Q1511" i="12"/>
  <c r="Q1510" i="12"/>
  <c r="R1510" i="12" s="1"/>
  <c r="Q1509" i="12"/>
  <c r="R1509" i="12" s="1"/>
  <c r="Q1508" i="12"/>
  <c r="Q1507" i="12"/>
  <c r="Q1506" i="12"/>
  <c r="R1505" i="12"/>
  <c r="Q1505" i="12"/>
  <c r="P1504" i="12"/>
  <c r="Q1504" i="12" s="1"/>
  <c r="R1504" i="12" s="1"/>
  <c r="P1503" i="12"/>
  <c r="Q1503" i="12" s="1"/>
  <c r="R1503" i="12" s="1"/>
  <c r="Q1502" i="12"/>
  <c r="Q1501" i="12"/>
  <c r="R1501" i="12" s="1"/>
  <c r="S1501" i="12" s="1"/>
  <c r="R1500" i="12"/>
  <c r="S1500" i="12" s="1"/>
  <c r="Q1500" i="12"/>
  <c r="Q1499" i="12"/>
  <c r="R1499" i="12" s="1"/>
  <c r="P1498" i="12"/>
  <c r="P1496" i="12"/>
  <c r="Q1496" i="12" s="1"/>
  <c r="R1496" i="12" s="1"/>
  <c r="P1495" i="12"/>
  <c r="P1494" i="12"/>
  <c r="Q1494" i="12" s="1"/>
  <c r="R1494" i="12" s="1"/>
  <c r="P1493" i="12"/>
  <c r="P1492" i="12"/>
  <c r="Q1492" i="12" s="1"/>
  <c r="R1492" i="12" s="1"/>
  <c r="P1491" i="12"/>
  <c r="P1490" i="12"/>
  <c r="Q1490" i="12" s="1"/>
  <c r="R1490" i="12" s="1"/>
  <c r="P1489" i="12"/>
  <c r="P1488" i="12"/>
  <c r="Q1488" i="12" s="1"/>
  <c r="R1488" i="12" s="1"/>
  <c r="P1487" i="12"/>
  <c r="P1486" i="12"/>
  <c r="Q1486" i="12" s="1"/>
  <c r="R1486" i="12" s="1"/>
  <c r="P1485" i="12"/>
  <c r="P1484" i="12"/>
  <c r="Q1484" i="12" s="1"/>
  <c r="R1484" i="12" s="1"/>
  <c r="P1483" i="12"/>
  <c r="P1482" i="12"/>
  <c r="Q1482" i="12" s="1"/>
  <c r="R1482" i="12" s="1"/>
  <c r="P1477" i="12"/>
  <c r="Q1477" i="12" s="1"/>
  <c r="R1477" i="12" s="1"/>
  <c r="P1474" i="12"/>
  <c r="Q1474" i="12" s="1"/>
  <c r="R1474" i="12" s="1"/>
  <c r="S1474" i="12" s="1"/>
  <c r="R1473" i="12"/>
  <c r="P1473" i="12"/>
  <c r="Q1473" i="12" s="1"/>
  <c r="P1471" i="12"/>
  <c r="Q1471" i="12" s="1"/>
  <c r="R1471" i="12" s="1"/>
  <c r="P1470" i="12"/>
  <c r="Q1470" i="12" s="1"/>
  <c r="R1470" i="12" s="1"/>
  <c r="P1469" i="12"/>
  <c r="Q1469" i="12" s="1"/>
  <c r="R1469" i="12" s="1"/>
  <c r="S1469" i="12" s="1"/>
  <c r="R1468" i="12"/>
  <c r="S1468" i="12" s="1"/>
  <c r="P1468" i="12"/>
  <c r="Q1468" i="12" s="1"/>
  <c r="P1467" i="12"/>
  <c r="Q1467" i="12" s="1"/>
  <c r="R1467" i="12" s="1"/>
  <c r="P1466" i="12"/>
  <c r="Q1466" i="12" s="1"/>
  <c r="R1466" i="12" s="1"/>
  <c r="P1465" i="12"/>
  <c r="Q1465" i="12" s="1"/>
  <c r="R1465" i="12" s="1"/>
  <c r="S1465" i="12" s="1"/>
  <c r="R1464" i="12"/>
  <c r="S1464" i="12" s="1"/>
  <c r="P1464" i="12"/>
  <c r="Q1464" i="12" s="1"/>
  <c r="P1463" i="12"/>
  <c r="Q1463" i="12" s="1"/>
  <c r="R1463" i="12" s="1"/>
  <c r="P1462" i="12"/>
  <c r="Q1462" i="12" s="1"/>
  <c r="R1462" i="12" s="1"/>
  <c r="P1461" i="12"/>
  <c r="Q1461" i="12" s="1"/>
  <c r="R1461" i="12" s="1"/>
  <c r="S1461" i="12" s="1"/>
  <c r="P1460" i="12"/>
  <c r="R1459" i="12"/>
  <c r="P1459" i="12"/>
  <c r="Q1459" i="12" s="1"/>
  <c r="P1458" i="12"/>
  <c r="Q1458" i="12" s="1"/>
  <c r="R1458" i="12" s="1"/>
  <c r="P1457" i="12"/>
  <c r="Q1457" i="12" s="1"/>
  <c r="R1457" i="12" s="1"/>
  <c r="S1457" i="12" s="1"/>
  <c r="P1456" i="12"/>
  <c r="Q1456" i="12" s="1"/>
  <c r="R1456" i="12" s="1"/>
  <c r="S1456" i="12" s="1"/>
  <c r="R1454" i="12"/>
  <c r="P1454" i="12"/>
  <c r="Q1454" i="12" s="1"/>
  <c r="P1453" i="12"/>
  <c r="Q1453" i="12" s="1"/>
  <c r="R1453" i="12" s="1"/>
  <c r="P1452" i="12"/>
  <c r="Q1452" i="12" s="1"/>
  <c r="R1452" i="12" s="1"/>
  <c r="S1452" i="12" s="1"/>
  <c r="S1451" i="12"/>
  <c r="R1451" i="12"/>
  <c r="P1451" i="12"/>
  <c r="Q1451" i="12" s="1"/>
  <c r="P1450" i="12"/>
  <c r="Q1450" i="12" s="1"/>
  <c r="R1450" i="12" s="1"/>
  <c r="P1449" i="12"/>
  <c r="Q1449" i="12" s="1"/>
  <c r="R1449" i="12" s="1"/>
  <c r="P1448" i="12"/>
  <c r="Q1448" i="12" s="1"/>
  <c r="R1448" i="12" s="1"/>
  <c r="S1448" i="12" s="1"/>
  <c r="R1447" i="12"/>
  <c r="P1447" i="12"/>
  <c r="Q1447" i="12" s="1"/>
  <c r="P1446" i="12"/>
  <c r="Q1446" i="12" s="1"/>
  <c r="R1446" i="12" s="1"/>
  <c r="P1444" i="12"/>
  <c r="Q1444" i="12" s="1"/>
  <c r="R1444" i="12" s="1"/>
  <c r="P1443" i="12"/>
  <c r="Q1443" i="12" s="1"/>
  <c r="R1443" i="12" s="1"/>
  <c r="S1443" i="12" s="1"/>
  <c r="P1442" i="12"/>
  <c r="R1441" i="12"/>
  <c r="P1441" i="12"/>
  <c r="Q1441" i="12" s="1"/>
  <c r="P1440" i="12"/>
  <c r="Q1440" i="12" s="1"/>
  <c r="R1440" i="12" s="1"/>
  <c r="P1439" i="12"/>
  <c r="Q1439" i="12" s="1"/>
  <c r="R1439" i="12" s="1"/>
  <c r="P1438" i="12"/>
  <c r="R1437" i="12"/>
  <c r="P1437" i="12"/>
  <c r="Q1437" i="12" s="1"/>
  <c r="P1436" i="12"/>
  <c r="T1474" i="12" s="1"/>
  <c r="Q1433" i="12"/>
  <c r="R1433" i="12" s="1"/>
  <c r="P1432" i="12"/>
  <c r="T1433" i="12" s="1"/>
  <c r="S1429" i="12"/>
  <c r="Q1429" i="12"/>
  <c r="R1429" i="12" s="1"/>
  <c r="P1429" i="12"/>
  <c r="P1428" i="12"/>
  <c r="P1427" i="12"/>
  <c r="Q1426" i="12"/>
  <c r="R1425" i="12"/>
  <c r="P1425" i="12"/>
  <c r="Q1425" i="12" s="1"/>
  <c r="P1424" i="12"/>
  <c r="Q1424" i="12" s="1"/>
  <c r="R1424" i="12" s="1"/>
  <c r="R1423" i="12"/>
  <c r="S1423" i="12" s="1"/>
  <c r="Q1423" i="12"/>
  <c r="Q1422" i="12"/>
  <c r="R1422" i="12" s="1"/>
  <c r="Q1421" i="12"/>
  <c r="R1421" i="12" s="1"/>
  <c r="Q1420" i="12"/>
  <c r="R1419" i="12"/>
  <c r="S1419" i="12" s="1"/>
  <c r="Q1419" i="12"/>
  <c r="Q1418" i="12"/>
  <c r="R1417" i="12"/>
  <c r="Q1417" i="12"/>
  <c r="Q1416" i="12"/>
  <c r="R1416" i="12" s="1"/>
  <c r="Q1415" i="12"/>
  <c r="Q1414" i="12"/>
  <c r="Q1413" i="12"/>
  <c r="R1413" i="12" s="1"/>
  <c r="S1412" i="12"/>
  <c r="Q1412" i="12"/>
  <c r="R1412" i="12" s="1"/>
  <c r="R1411" i="12"/>
  <c r="S1411" i="12" s="1"/>
  <c r="Q1411" i="12"/>
  <c r="Q1410" i="12"/>
  <c r="Q1409" i="12"/>
  <c r="R1409" i="12" s="1"/>
  <c r="Q1408" i="12"/>
  <c r="R1408" i="12" s="1"/>
  <c r="Q1407" i="12"/>
  <c r="S1406" i="12"/>
  <c r="R1406" i="12"/>
  <c r="Q1406" i="12"/>
  <c r="Q1405" i="12"/>
  <c r="R1405" i="12" s="1"/>
  <c r="S1404" i="12"/>
  <c r="Q1404" i="12"/>
  <c r="R1404" i="12" s="1"/>
  <c r="Q1403" i="12"/>
  <c r="R1403" i="12" s="1"/>
  <c r="S1403" i="12" s="1"/>
  <c r="Q1402" i="12"/>
  <c r="R1401" i="12"/>
  <c r="Q1401" i="12"/>
  <c r="Q1400" i="12"/>
  <c r="R1400" i="12" s="1"/>
  <c r="S1399" i="12"/>
  <c r="R1399" i="12"/>
  <c r="Q1399" i="12"/>
  <c r="S1398" i="12"/>
  <c r="R1398" i="12"/>
  <c r="Q1398" i="12"/>
  <c r="Q1397" i="12"/>
  <c r="R1397" i="12" s="1"/>
  <c r="S1396" i="12"/>
  <c r="Q1396" i="12"/>
  <c r="R1396" i="12" s="1"/>
  <c r="R1395" i="12"/>
  <c r="S1395" i="12" s="1"/>
  <c r="Q1395" i="12"/>
  <c r="Q1394" i="12"/>
  <c r="R1393" i="12"/>
  <c r="Q1393" i="12"/>
  <c r="Q1392" i="12"/>
  <c r="R1392" i="12" s="1"/>
  <c r="S1391" i="12"/>
  <c r="R1391" i="12"/>
  <c r="Q1391" i="12"/>
  <c r="R1390" i="12"/>
  <c r="Q1390" i="12"/>
  <c r="Q1389" i="12"/>
  <c r="R1389" i="12" s="1"/>
  <c r="Q1388" i="12"/>
  <c r="R1387" i="12"/>
  <c r="S1387" i="12" s="1"/>
  <c r="Q1387" i="12"/>
  <c r="Q1386" i="12"/>
  <c r="Q1385" i="12"/>
  <c r="R1385" i="12" s="1"/>
  <c r="Q1384" i="12"/>
  <c r="R1384" i="12" s="1"/>
  <c r="Q1383" i="12"/>
  <c r="Q1382" i="12"/>
  <c r="Q1381" i="12"/>
  <c r="R1381" i="12" s="1"/>
  <c r="S1380" i="12"/>
  <c r="Q1380" i="12"/>
  <c r="R1380" i="12" s="1"/>
  <c r="R1379" i="12"/>
  <c r="S1379" i="12" s="1"/>
  <c r="Q1379" i="12"/>
  <c r="Q1378" i="12"/>
  <c r="Q1377" i="12"/>
  <c r="R1377" i="12" s="1"/>
  <c r="Q1376" i="12"/>
  <c r="R1376" i="12" s="1"/>
  <c r="Q1375" i="12"/>
  <c r="S1374" i="12"/>
  <c r="R1374" i="12"/>
  <c r="Q1374" i="12"/>
  <c r="Q1373" i="12"/>
  <c r="R1373" i="12" s="1"/>
  <c r="S1372" i="12"/>
  <c r="Q1372" i="12"/>
  <c r="R1372" i="12" s="1"/>
  <c r="Q1371" i="12"/>
  <c r="R1371" i="12" s="1"/>
  <c r="S1371" i="12" s="1"/>
  <c r="Q1370" i="12"/>
  <c r="R1369" i="12"/>
  <c r="Q1369" i="12"/>
  <c r="Q1368" i="12"/>
  <c r="R1368" i="12" s="1"/>
  <c r="S1367" i="12"/>
  <c r="R1367" i="12"/>
  <c r="Q1367" i="12"/>
  <c r="S1366" i="12"/>
  <c r="R1366" i="12"/>
  <c r="Q1366" i="12"/>
  <c r="Q1365" i="12"/>
  <c r="R1365" i="12" s="1"/>
  <c r="S1364" i="12"/>
  <c r="Q1364" i="12"/>
  <c r="R1364" i="12" s="1"/>
  <c r="R1363" i="12"/>
  <c r="S1363" i="12" s="1"/>
  <c r="Q1363" i="12"/>
  <c r="Q1362" i="12"/>
  <c r="R1361" i="12"/>
  <c r="Q1361" i="12"/>
  <c r="Q1360" i="12"/>
  <c r="R1360" i="12" s="1"/>
  <c r="S1359" i="12"/>
  <c r="R1359" i="12"/>
  <c r="Q1359" i="12"/>
  <c r="Q1358" i="12"/>
  <c r="Q1357" i="12"/>
  <c r="R1357" i="12" s="1"/>
  <c r="Q1356" i="12"/>
  <c r="R1355" i="12"/>
  <c r="S1355" i="12" s="1"/>
  <c r="Q1355" i="12"/>
  <c r="Q1354" i="12"/>
  <c r="Q1353" i="12"/>
  <c r="R1353" i="12" s="1"/>
  <c r="Q1352" i="12"/>
  <c r="R1352" i="12" s="1"/>
  <c r="R1351" i="12"/>
  <c r="Q1351" i="12"/>
  <c r="Q1350" i="12"/>
  <c r="Q1349" i="12"/>
  <c r="R1349" i="12" s="1"/>
  <c r="S1348" i="12"/>
  <c r="Q1348" i="12"/>
  <c r="R1348" i="12" s="1"/>
  <c r="Q1347" i="12"/>
  <c r="R1347" i="12" s="1"/>
  <c r="S1347" i="12" s="1"/>
  <c r="Q1346" i="12"/>
  <c r="Q1345" i="12"/>
  <c r="R1345" i="12" s="1"/>
  <c r="Q1344" i="12"/>
  <c r="R1344" i="12" s="1"/>
  <c r="Q1343" i="12"/>
  <c r="S1342" i="12"/>
  <c r="R1342" i="12"/>
  <c r="Q1342" i="12"/>
  <c r="Q1341" i="12"/>
  <c r="R1341" i="12" s="1"/>
  <c r="S1340" i="12"/>
  <c r="Q1340" i="12"/>
  <c r="R1340" i="12" s="1"/>
  <c r="Q1339" i="12"/>
  <c r="R1339" i="12" s="1"/>
  <c r="S1339" i="12" s="1"/>
  <c r="Q1338" i="12"/>
  <c r="R1337" i="12"/>
  <c r="Q1337" i="12"/>
  <c r="Q1336" i="12"/>
  <c r="R1336" i="12" s="1"/>
  <c r="S1335" i="12"/>
  <c r="R1335" i="12"/>
  <c r="Q1335" i="12"/>
  <c r="R1334" i="12"/>
  <c r="S1334" i="12" s="1"/>
  <c r="Q1334" i="12"/>
  <c r="Q1333" i="12"/>
  <c r="R1333" i="12" s="1"/>
  <c r="Q1332" i="12"/>
  <c r="R1332" i="12" s="1"/>
  <c r="R1331" i="12"/>
  <c r="S1331" i="12" s="1"/>
  <c r="Q1331" i="12"/>
  <c r="Q1330" i="12"/>
  <c r="R1329" i="12"/>
  <c r="Q1329" i="12"/>
  <c r="Q1328" i="12"/>
  <c r="R1328" i="12" s="1"/>
  <c r="R1327" i="12"/>
  <c r="S1327" i="12" s="1"/>
  <c r="Q1327" i="12"/>
  <c r="Q1326" i="12"/>
  <c r="Q1325" i="12"/>
  <c r="R1325" i="12" s="1"/>
  <c r="Q1324" i="12"/>
  <c r="R1323" i="12"/>
  <c r="S1323" i="12" s="1"/>
  <c r="Q1323" i="12"/>
  <c r="Q1322" i="12"/>
  <c r="R1321" i="12"/>
  <c r="Q1321" i="12"/>
  <c r="Q1320" i="12"/>
  <c r="R1320" i="12" s="1"/>
  <c r="R1319" i="12"/>
  <c r="Q1319" i="12"/>
  <c r="Q1318" i="12"/>
  <c r="Q1317" i="12"/>
  <c r="R1317" i="12" s="1"/>
  <c r="S1316" i="12"/>
  <c r="Q1316" i="12"/>
  <c r="R1316" i="12" s="1"/>
  <c r="Q1315" i="12"/>
  <c r="R1315" i="12" s="1"/>
  <c r="S1315" i="12" s="1"/>
  <c r="Q1314" i="12"/>
  <c r="Q1313" i="12"/>
  <c r="R1313" i="12" s="1"/>
  <c r="Q1312" i="12"/>
  <c r="R1312" i="12" s="1"/>
  <c r="Q1311" i="12"/>
  <c r="S1310" i="12"/>
  <c r="R1310" i="12"/>
  <c r="Q1310" i="12"/>
  <c r="Q1309" i="12"/>
  <c r="R1309" i="12" s="1"/>
  <c r="S1308" i="12"/>
  <c r="Q1308" i="12"/>
  <c r="R1308" i="12" s="1"/>
  <c r="Q1307" i="12"/>
  <c r="R1307" i="12" s="1"/>
  <c r="S1307" i="12" s="1"/>
  <c r="Q1306" i="12"/>
  <c r="R1305" i="12"/>
  <c r="Q1305" i="12"/>
  <c r="Q1304" i="12"/>
  <c r="R1304" i="12" s="1"/>
  <c r="S1303" i="12"/>
  <c r="R1303" i="12"/>
  <c r="Q1303" i="12"/>
  <c r="R1302" i="12"/>
  <c r="S1302" i="12" s="1"/>
  <c r="Q1302" i="12"/>
  <c r="Q1301" i="12"/>
  <c r="R1301" i="12" s="1"/>
  <c r="Q1300" i="12"/>
  <c r="R1300" i="12" s="1"/>
  <c r="R1299" i="12"/>
  <c r="S1299" i="12" s="1"/>
  <c r="Q1299" i="12"/>
  <c r="Q1298" i="12"/>
  <c r="R1297" i="12"/>
  <c r="Q1297" i="12"/>
  <c r="Q1296" i="12"/>
  <c r="R1296" i="12" s="1"/>
  <c r="R1295" i="12"/>
  <c r="S1295" i="12" s="1"/>
  <c r="Q1295" i="12"/>
  <c r="Q1294" i="12"/>
  <c r="R1294" i="12" s="1"/>
  <c r="Q1293" i="12"/>
  <c r="R1293" i="12" s="1"/>
  <c r="Q1292" i="12"/>
  <c r="R1291" i="12"/>
  <c r="S1291" i="12" s="1"/>
  <c r="Q1291" i="12"/>
  <c r="Q1290" i="12"/>
  <c r="R1289" i="12"/>
  <c r="Q1289" i="12"/>
  <c r="Q1288" i="12"/>
  <c r="R1288" i="12" s="1"/>
  <c r="Q1287" i="12"/>
  <c r="Q1286" i="12"/>
  <c r="Q1285" i="12"/>
  <c r="R1285" i="12" s="1"/>
  <c r="Q1284" i="12"/>
  <c r="R1284" i="12" s="1"/>
  <c r="S1284" i="12" s="1"/>
  <c r="R1283" i="12"/>
  <c r="S1283" i="12" s="1"/>
  <c r="Q1283" i="12"/>
  <c r="Q1282" i="12"/>
  <c r="Q1281" i="12"/>
  <c r="R1281" i="12" s="1"/>
  <c r="Q1280" i="12"/>
  <c r="R1280" i="12" s="1"/>
  <c r="Q1279" i="12"/>
  <c r="S1278" i="12"/>
  <c r="Q1278" i="12"/>
  <c r="R1278" i="12" s="1"/>
  <c r="Q1277" i="12"/>
  <c r="R1277" i="12" s="1"/>
  <c r="S1276" i="12"/>
  <c r="Q1276" i="12"/>
  <c r="R1276" i="12" s="1"/>
  <c r="R1275" i="12"/>
  <c r="S1275" i="12" s="1"/>
  <c r="Q1275" i="12"/>
  <c r="Q1274" i="12"/>
  <c r="Q1273" i="12"/>
  <c r="R1273" i="12" s="1"/>
  <c r="Q1272" i="12"/>
  <c r="R1272" i="12" s="1"/>
  <c r="Q1271" i="12"/>
  <c r="R1271" i="12" s="1"/>
  <c r="S1270" i="12"/>
  <c r="R1270" i="12"/>
  <c r="Q1270" i="12"/>
  <c r="Q1269" i="12"/>
  <c r="R1269" i="12" s="1"/>
  <c r="S1268" i="12"/>
  <c r="Q1268" i="12"/>
  <c r="R1268" i="12" s="1"/>
  <c r="Q1267" i="12"/>
  <c r="R1267" i="12" s="1"/>
  <c r="S1267" i="12" s="1"/>
  <c r="Q1266" i="12"/>
  <c r="R1265" i="12"/>
  <c r="Q1265" i="12"/>
  <c r="Q1264" i="12"/>
  <c r="R1264" i="12" s="1"/>
  <c r="S1263" i="12"/>
  <c r="R1263" i="12"/>
  <c r="Q1263" i="12"/>
  <c r="Q1262" i="12"/>
  <c r="Q1261" i="12"/>
  <c r="R1261" i="12" s="1"/>
  <c r="Q1260" i="12"/>
  <c r="R1260" i="12" s="1"/>
  <c r="R1259" i="12"/>
  <c r="S1259" i="12" s="1"/>
  <c r="Q1259" i="12"/>
  <c r="Q1258" i="12"/>
  <c r="Q1257" i="12"/>
  <c r="R1257" i="12" s="1"/>
  <c r="Q1256" i="12"/>
  <c r="R1256" i="12" s="1"/>
  <c r="Q1255" i="12"/>
  <c r="Q1254" i="12"/>
  <c r="R1254" i="12" s="1"/>
  <c r="Q1253" i="12"/>
  <c r="R1253" i="12" s="1"/>
  <c r="Q1252" i="12"/>
  <c r="Q1251" i="12"/>
  <c r="R1251" i="12" s="1"/>
  <c r="S1251" i="12" s="1"/>
  <c r="Q1250" i="12"/>
  <c r="R1249" i="12"/>
  <c r="Q1249" i="12"/>
  <c r="Q1248" i="12"/>
  <c r="R1248" i="12" s="1"/>
  <c r="Q1247" i="12"/>
  <c r="Q1246" i="12"/>
  <c r="R1246" i="12" s="1"/>
  <c r="Q1245" i="12"/>
  <c r="R1245" i="12" s="1"/>
  <c r="S1244" i="12"/>
  <c r="Q1244" i="12"/>
  <c r="R1244" i="12" s="1"/>
  <c r="Q1243" i="12"/>
  <c r="R1243" i="12" s="1"/>
  <c r="S1243" i="12" s="1"/>
  <c r="Q1242" i="12"/>
  <c r="Q1241" i="12"/>
  <c r="R1241" i="12" s="1"/>
  <c r="Q1240" i="12"/>
  <c r="R1240" i="12" s="1"/>
  <c r="Q1239" i="12"/>
  <c r="R1239" i="12" s="1"/>
  <c r="R1238" i="12"/>
  <c r="S1238" i="12" s="1"/>
  <c r="Q1238" i="12"/>
  <c r="Q1237" i="12"/>
  <c r="R1237" i="12" s="1"/>
  <c r="Q1236" i="12"/>
  <c r="R1236" i="12" s="1"/>
  <c r="Q1235" i="12"/>
  <c r="R1235" i="12" s="1"/>
  <c r="S1235" i="12" s="1"/>
  <c r="Q1234" i="12"/>
  <c r="R1233" i="12"/>
  <c r="Q1233" i="12"/>
  <c r="Q1232" i="12"/>
  <c r="R1232" i="12" s="1"/>
  <c r="S1231" i="12"/>
  <c r="R1231" i="12"/>
  <c r="Q1231" i="12"/>
  <c r="R1230" i="12"/>
  <c r="S1230" i="12" s="1"/>
  <c r="Q1230" i="12"/>
  <c r="Q1229" i="12"/>
  <c r="R1229" i="12" s="1"/>
  <c r="Q1228" i="12"/>
  <c r="R1228" i="12" s="1"/>
  <c r="R1227" i="12"/>
  <c r="S1227" i="12" s="1"/>
  <c r="Q1227" i="12"/>
  <c r="Q1226" i="12"/>
  <c r="R1225" i="12"/>
  <c r="Q1225" i="12"/>
  <c r="Q1224" i="12"/>
  <c r="R1224" i="12" s="1"/>
  <c r="R1223" i="12"/>
  <c r="S1223" i="12" s="1"/>
  <c r="Q1223" i="12"/>
  <c r="Q1222" i="12"/>
  <c r="Q1221" i="12"/>
  <c r="R1221" i="12" s="1"/>
  <c r="Q1220" i="12"/>
  <c r="Q1219" i="12"/>
  <c r="R1219" i="12" s="1"/>
  <c r="S1219" i="12" s="1"/>
  <c r="Q1218" i="12"/>
  <c r="R1217" i="12"/>
  <c r="Q1217" i="12"/>
  <c r="Q1216" i="12"/>
  <c r="R1216" i="12" s="1"/>
  <c r="R1215" i="12"/>
  <c r="Q1215" i="12"/>
  <c r="Q1214" i="12"/>
  <c r="R1214" i="12" s="1"/>
  <c r="Q1213" i="12"/>
  <c r="R1213" i="12" s="1"/>
  <c r="S1212" i="12"/>
  <c r="Q1212" i="12"/>
  <c r="R1212" i="12" s="1"/>
  <c r="R1211" i="12"/>
  <c r="S1211" i="12" s="1"/>
  <c r="Q1211" i="12"/>
  <c r="Q1210" i="12"/>
  <c r="Q1209" i="12"/>
  <c r="R1209" i="12" s="1"/>
  <c r="Q1208" i="12"/>
  <c r="R1208" i="12" s="1"/>
  <c r="S1207" i="12"/>
  <c r="Q1207" i="12"/>
  <c r="R1207" i="12" s="1"/>
  <c r="R1206" i="12"/>
  <c r="S1206" i="12" s="1"/>
  <c r="Q1206" i="12"/>
  <c r="Q1205" i="12"/>
  <c r="R1205" i="12" s="1"/>
  <c r="Q1204" i="12"/>
  <c r="R1204" i="12" s="1"/>
  <c r="Q1203" i="12"/>
  <c r="R1203" i="12" s="1"/>
  <c r="S1203" i="12" s="1"/>
  <c r="Q1202" i="12"/>
  <c r="R1201" i="12"/>
  <c r="Q1201" i="12"/>
  <c r="Q1200" i="12"/>
  <c r="R1200" i="12" s="1"/>
  <c r="S1199" i="12"/>
  <c r="R1199" i="12"/>
  <c r="Q1199" i="12"/>
  <c r="S1198" i="12"/>
  <c r="R1198" i="12"/>
  <c r="Q1198" i="12"/>
  <c r="Q1197" i="12"/>
  <c r="R1197" i="12" s="1"/>
  <c r="S1196" i="12"/>
  <c r="Q1196" i="12"/>
  <c r="R1196" i="12" s="1"/>
  <c r="R1195" i="12"/>
  <c r="S1195" i="12" s="1"/>
  <c r="Q1195" i="12"/>
  <c r="Q1194" i="12"/>
  <c r="R1193" i="12"/>
  <c r="Q1193" i="12"/>
  <c r="Q1192" i="12"/>
  <c r="R1192" i="12" s="1"/>
  <c r="S1191" i="12"/>
  <c r="R1191" i="12"/>
  <c r="Q1191" i="12"/>
  <c r="Q1190" i="12"/>
  <c r="Q1189" i="12"/>
  <c r="R1189" i="12" s="1"/>
  <c r="Q1188" i="12"/>
  <c r="Q1187" i="12"/>
  <c r="R1187" i="12" s="1"/>
  <c r="S1187" i="12" s="1"/>
  <c r="Q1186" i="12"/>
  <c r="Q1185" i="12"/>
  <c r="R1185" i="12" s="1"/>
  <c r="Q1184" i="12"/>
  <c r="R1184" i="12" s="1"/>
  <c r="R1183" i="12"/>
  <c r="Q1183" i="12"/>
  <c r="Q1182" i="12"/>
  <c r="R1182" i="12" s="1"/>
  <c r="Q1181" i="12"/>
  <c r="R1181" i="12" s="1"/>
  <c r="S1180" i="12"/>
  <c r="Q1180" i="12"/>
  <c r="R1180" i="12" s="1"/>
  <c r="R1179" i="12"/>
  <c r="S1179" i="12" s="1"/>
  <c r="Q1179" i="12"/>
  <c r="Q1178" i="12"/>
  <c r="Q1177" i="12"/>
  <c r="R1177" i="12" s="1"/>
  <c r="Q1176" i="12"/>
  <c r="R1176" i="12" s="1"/>
  <c r="S1175" i="12"/>
  <c r="Q1175" i="12"/>
  <c r="R1175" i="12" s="1"/>
  <c r="R1174" i="12"/>
  <c r="S1174" i="12" s="1"/>
  <c r="Q1174" i="12"/>
  <c r="Q1173" i="12"/>
  <c r="R1173" i="12" s="1"/>
  <c r="Q1172" i="12"/>
  <c r="R1172" i="12" s="1"/>
  <c r="Q1171" i="12"/>
  <c r="R1171" i="12" s="1"/>
  <c r="S1171" i="12" s="1"/>
  <c r="Q1170" i="12"/>
  <c r="R1169" i="12"/>
  <c r="Q1169" i="12"/>
  <c r="Q1168" i="12"/>
  <c r="R1168" i="12" s="1"/>
  <c r="R1167" i="12"/>
  <c r="S1167" i="12" s="1"/>
  <c r="Q1167" i="12"/>
  <c r="Q1166" i="12"/>
  <c r="R1166" i="12" s="1"/>
  <c r="Q1165" i="12"/>
  <c r="R1165" i="12" s="1"/>
  <c r="S1164" i="12"/>
  <c r="Q1164" i="12"/>
  <c r="R1164" i="12" s="1"/>
  <c r="R1163" i="12"/>
  <c r="S1163" i="12" s="1"/>
  <c r="Q1163" i="12"/>
  <c r="Q1162" i="12"/>
  <c r="Q1161" i="12"/>
  <c r="R1161" i="12" s="1"/>
  <c r="Q1160" i="12"/>
  <c r="R1160" i="12" s="1"/>
  <c r="Q1159" i="12"/>
  <c r="R1159" i="12" s="1"/>
  <c r="R1158" i="12"/>
  <c r="Q1158" i="12"/>
  <c r="Q1157" i="12"/>
  <c r="R1157" i="12" s="1"/>
  <c r="Q1156" i="12"/>
  <c r="R1155" i="12"/>
  <c r="S1155" i="12" s="1"/>
  <c r="Q1155" i="12"/>
  <c r="Q1154" i="12"/>
  <c r="Q1153" i="12"/>
  <c r="R1153" i="12" s="1"/>
  <c r="Q1152" i="12"/>
  <c r="R1152" i="12" s="1"/>
  <c r="Q1151" i="12"/>
  <c r="S1150" i="12"/>
  <c r="Q1150" i="12"/>
  <c r="R1150" i="12" s="1"/>
  <c r="Q1149" i="12"/>
  <c r="R1149" i="12" s="1"/>
  <c r="S1148" i="12"/>
  <c r="Q1148" i="12"/>
  <c r="R1148" i="12" s="1"/>
  <c r="R1147" i="12"/>
  <c r="S1147" i="12" s="1"/>
  <c r="Q1147" i="12"/>
  <c r="Q1146" i="12"/>
  <c r="Q1145" i="12"/>
  <c r="R1145" i="12" s="1"/>
  <c r="Q1144" i="12"/>
  <c r="R1144" i="12" s="1"/>
  <c r="Q1143" i="12"/>
  <c r="R1143" i="12" s="1"/>
  <c r="S1142" i="12"/>
  <c r="R1142" i="12"/>
  <c r="Q1142" i="12"/>
  <c r="Q1141" i="12"/>
  <c r="R1141" i="12" s="1"/>
  <c r="S1140" i="12"/>
  <c r="Q1140" i="12"/>
  <c r="R1140" i="12" s="1"/>
  <c r="Q1139" i="12"/>
  <c r="R1139" i="12" s="1"/>
  <c r="S1139" i="12" s="1"/>
  <c r="Q1138" i="12"/>
  <c r="R1137" i="12"/>
  <c r="Q1137" i="12"/>
  <c r="Q1136" i="12"/>
  <c r="R1136" i="12" s="1"/>
  <c r="R1135" i="12"/>
  <c r="S1135" i="12" s="1"/>
  <c r="Q1135" i="12"/>
  <c r="Q1134" i="12"/>
  <c r="Q1133" i="12"/>
  <c r="R1133" i="12" s="1"/>
  <c r="Q1132" i="12"/>
  <c r="R1132" i="12" s="1"/>
  <c r="R1131" i="12"/>
  <c r="S1131" i="12" s="1"/>
  <c r="Q1131" i="12"/>
  <c r="Q1130" i="12"/>
  <c r="Q1129" i="12"/>
  <c r="R1129" i="12" s="1"/>
  <c r="P1128" i="12"/>
  <c r="P1127" i="12"/>
  <c r="P1126" i="12"/>
  <c r="Q1126" i="12" s="1"/>
  <c r="Q1125" i="12"/>
  <c r="R1125" i="12" s="1"/>
  <c r="P1125" i="12"/>
  <c r="Q1124" i="12"/>
  <c r="R1124" i="12" s="1"/>
  <c r="P1124" i="12"/>
  <c r="P1123" i="12"/>
  <c r="P1122" i="12"/>
  <c r="Q1122" i="12" s="1"/>
  <c r="P1121" i="12"/>
  <c r="Q1121" i="12" s="1"/>
  <c r="R1121" i="12" s="1"/>
  <c r="Q1120" i="12"/>
  <c r="R1120" i="12" s="1"/>
  <c r="P1120" i="12"/>
  <c r="P1117" i="12"/>
  <c r="P1116" i="12"/>
  <c r="Q1116" i="12" s="1"/>
  <c r="S1115" i="12"/>
  <c r="Q1115" i="12"/>
  <c r="R1115" i="12" s="1"/>
  <c r="P1115" i="12"/>
  <c r="Q1114" i="12"/>
  <c r="R1114" i="12" s="1"/>
  <c r="P1113" i="12"/>
  <c r="S1110" i="12"/>
  <c r="Q1110" i="12"/>
  <c r="R1110" i="12" s="1"/>
  <c r="Q1109" i="12"/>
  <c r="R1109" i="12" s="1"/>
  <c r="S1109" i="12" s="1"/>
  <c r="Q1108" i="12"/>
  <c r="Q1107" i="12"/>
  <c r="R1107" i="12" s="1"/>
  <c r="P1106" i="12"/>
  <c r="Q1105" i="12"/>
  <c r="R1105" i="12" s="1"/>
  <c r="P1104" i="12"/>
  <c r="Q1104" i="12" s="1"/>
  <c r="R1104" i="12" s="1"/>
  <c r="P1102" i="12"/>
  <c r="Q1102" i="12" s="1"/>
  <c r="R1102" i="12" s="1"/>
  <c r="Q1101" i="12"/>
  <c r="R1101" i="12" s="1"/>
  <c r="S1101" i="12" s="1"/>
  <c r="Q1100" i="12"/>
  <c r="R1100" i="12" s="1"/>
  <c r="S1100" i="12" s="1"/>
  <c r="P1099" i="12"/>
  <c r="Q1099" i="12" s="1"/>
  <c r="R1099" i="12" s="1"/>
  <c r="P1098" i="12"/>
  <c r="Q1098" i="12" s="1"/>
  <c r="R1098" i="12" s="1"/>
  <c r="P1097" i="12"/>
  <c r="Q1097" i="12" s="1"/>
  <c r="R1097" i="12" s="1"/>
  <c r="P1096" i="12"/>
  <c r="P1095" i="12"/>
  <c r="Q1095" i="12" s="1"/>
  <c r="R1095" i="12" s="1"/>
  <c r="Q1094" i="12"/>
  <c r="R1094" i="12" s="1"/>
  <c r="P1094" i="12"/>
  <c r="P1093" i="12"/>
  <c r="Q1093" i="12" s="1"/>
  <c r="R1093" i="12" s="1"/>
  <c r="P1092" i="12"/>
  <c r="R1091" i="12"/>
  <c r="P1091" i="12"/>
  <c r="Q1091" i="12" s="1"/>
  <c r="P1090" i="12"/>
  <c r="Q1090" i="12" s="1"/>
  <c r="R1090" i="12" s="1"/>
  <c r="P1089" i="12"/>
  <c r="Q1089" i="12" s="1"/>
  <c r="R1089" i="12" s="1"/>
  <c r="Q1088" i="12"/>
  <c r="R1088" i="12" s="1"/>
  <c r="R1087" i="12"/>
  <c r="Q1087" i="12"/>
  <c r="Q1086" i="12"/>
  <c r="Q1085" i="12"/>
  <c r="R1085" i="12" s="1"/>
  <c r="S1085" i="12" s="1"/>
  <c r="S1084" i="12"/>
  <c r="Q1084" i="12"/>
  <c r="R1084" i="12" s="1"/>
  <c r="Q1083" i="12"/>
  <c r="P1083" i="12"/>
  <c r="P1079" i="12"/>
  <c r="Q1079" i="12" s="1"/>
  <c r="Q1078" i="12"/>
  <c r="R1078" i="12" s="1"/>
  <c r="P1078" i="12"/>
  <c r="P1077" i="12"/>
  <c r="R1076" i="12"/>
  <c r="Q1076" i="12"/>
  <c r="P1076" i="12"/>
  <c r="Q1075" i="12"/>
  <c r="Q1074" i="12"/>
  <c r="Q1073" i="12"/>
  <c r="S1072" i="12"/>
  <c r="Q1072" i="12"/>
  <c r="R1072" i="12" s="1"/>
  <c r="P1072" i="12"/>
  <c r="Q1071" i="12"/>
  <c r="R1071" i="12" s="1"/>
  <c r="P1071" i="12"/>
  <c r="P1070" i="12"/>
  <c r="P1069" i="12"/>
  <c r="Q1069" i="12" s="1"/>
  <c r="P1068" i="12"/>
  <c r="Q1068" i="12" s="1"/>
  <c r="P1067" i="12"/>
  <c r="Q1067" i="12" s="1"/>
  <c r="P1066" i="12"/>
  <c r="Q1066" i="12" s="1"/>
  <c r="R1066" i="12" s="1"/>
  <c r="P1065" i="12"/>
  <c r="Q1065" i="12" s="1"/>
  <c r="R1065" i="12" s="1"/>
  <c r="P1064" i="12"/>
  <c r="Q1064" i="12" s="1"/>
  <c r="R1064" i="12" s="1"/>
  <c r="P1063" i="12"/>
  <c r="Q1063" i="12" s="1"/>
  <c r="R1063" i="12" s="1"/>
  <c r="P1062" i="12"/>
  <c r="Q1062" i="12" s="1"/>
  <c r="R1062" i="12" s="1"/>
  <c r="P1061" i="12"/>
  <c r="Q1061" i="12" s="1"/>
  <c r="R1061" i="12" s="1"/>
  <c r="P1060" i="12"/>
  <c r="Q1060" i="12" s="1"/>
  <c r="R1060" i="12" s="1"/>
  <c r="P1059" i="12"/>
  <c r="Q1059" i="12" s="1"/>
  <c r="R1059" i="12" s="1"/>
  <c r="P1058" i="12"/>
  <c r="Q1058" i="12" s="1"/>
  <c r="R1058" i="12" s="1"/>
  <c r="P1057" i="12"/>
  <c r="Q1057" i="12" s="1"/>
  <c r="R1057" i="12" s="1"/>
  <c r="Q1056" i="12"/>
  <c r="S1055" i="12"/>
  <c r="Q1055" i="12"/>
  <c r="R1055" i="12" s="1"/>
  <c r="P1055" i="12"/>
  <c r="Q1054" i="12"/>
  <c r="R1054" i="12" s="1"/>
  <c r="P1054" i="12"/>
  <c r="P1053" i="12"/>
  <c r="Q1053" i="12" s="1"/>
  <c r="P1052" i="12"/>
  <c r="Q1052" i="12" s="1"/>
  <c r="P1051" i="12"/>
  <c r="Q1051" i="12" s="1"/>
  <c r="P1050" i="12"/>
  <c r="Q1050" i="12" s="1"/>
  <c r="P1049" i="12"/>
  <c r="Q1049" i="12" s="1"/>
  <c r="P1048" i="12"/>
  <c r="Q1048" i="12" s="1"/>
  <c r="P1047" i="12"/>
  <c r="Q1047" i="12" s="1"/>
  <c r="P1046" i="12"/>
  <c r="Q1046" i="12" s="1"/>
  <c r="P1045" i="12"/>
  <c r="Q1045" i="12" s="1"/>
  <c r="P1044" i="12"/>
  <c r="Q1044" i="12" s="1"/>
  <c r="P1043" i="12"/>
  <c r="Q1043" i="12" s="1"/>
  <c r="P1042" i="12"/>
  <c r="Q1042" i="12" s="1"/>
  <c r="P1041" i="12"/>
  <c r="Q1041" i="12" s="1"/>
  <c r="P1038" i="12"/>
  <c r="Q1038" i="12" s="1"/>
  <c r="P1037" i="12"/>
  <c r="Q1037" i="12" s="1"/>
  <c r="P1036" i="12"/>
  <c r="Q1036" i="12" s="1"/>
  <c r="P1035" i="12"/>
  <c r="Q1035" i="12" s="1"/>
  <c r="R1035" i="12" s="1"/>
  <c r="P1034" i="12"/>
  <c r="Q1034" i="12" s="1"/>
  <c r="R1034" i="12" s="1"/>
  <c r="P1033" i="12"/>
  <c r="Q1033" i="12" s="1"/>
  <c r="R1033" i="12" s="1"/>
  <c r="P1032" i="12"/>
  <c r="Q1032" i="12" s="1"/>
  <c r="R1032" i="12" s="1"/>
  <c r="P1031" i="12"/>
  <c r="Q1031" i="12" s="1"/>
  <c r="R1031" i="12" s="1"/>
  <c r="P1030" i="12"/>
  <c r="Q1030" i="12" s="1"/>
  <c r="R1030" i="12" s="1"/>
  <c r="P1029" i="12"/>
  <c r="Q1029" i="12" s="1"/>
  <c r="R1029" i="12" s="1"/>
  <c r="P1028" i="12"/>
  <c r="Q1028" i="12" s="1"/>
  <c r="R1028" i="12" s="1"/>
  <c r="Q1027" i="12"/>
  <c r="R1027" i="12" s="1"/>
  <c r="S1026" i="12"/>
  <c r="R1026" i="12"/>
  <c r="Q1026" i="12"/>
  <c r="Q1025" i="12"/>
  <c r="R1025" i="12" s="1"/>
  <c r="P1025" i="12"/>
  <c r="Q1024" i="12"/>
  <c r="Q1023" i="12"/>
  <c r="R1023" i="12" s="1"/>
  <c r="S1022" i="12"/>
  <c r="Q1022" i="12"/>
  <c r="R1022" i="12" s="1"/>
  <c r="R1021" i="12"/>
  <c r="S1021" i="12" s="1"/>
  <c r="Q1021" i="12"/>
  <c r="R1020" i="12"/>
  <c r="Q1020" i="12"/>
  <c r="Q1019" i="12"/>
  <c r="R1019" i="12" s="1"/>
  <c r="P1017" i="12"/>
  <c r="Q1017" i="12" s="1"/>
  <c r="R1017" i="12" s="1"/>
  <c r="P1016" i="12"/>
  <c r="Q1016" i="12" s="1"/>
  <c r="R1016" i="12" s="1"/>
  <c r="P1015" i="12"/>
  <c r="Q1015" i="12" s="1"/>
  <c r="R1015" i="12" s="1"/>
  <c r="P1014" i="12"/>
  <c r="Q1014" i="12" s="1"/>
  <c r="R1014" i="12" s="1"/>
  <c r="P1013" i="12"/>
  <c r="Q1013" i="12" s="1"/>
  <c r="R1013" i="12" s="1"/>
  <c r="P1012" i="12"/>
  <c r="P1011" i="12"/>
  <c r="P1010" i="12"/>
  <c r="P1009" i="12"/>
  <c r="P1008" i="12"/>
  <c r="R1006" i="12"/>
  <c r="S1006" i="12" s="1"/>
  <c r="Q1006" i="12"/>
  <c r="Q1005" i="12"/>
  <c r="R1005" i="12" s="1"/>
  <c r="P1005" i="12"/>
  <c r="Q1004" i="12"/>
  <c r="R1004" i="12" s="1"/>
  <c r="P1004" i="12"/>
  <c r="Q1003" i="12"/>
  <c r="R1003" i="12" s="1"/>
  <c r="P1003" i="12"/>
  <c r="Q1002" i="12"/>
  <c r="R1002" i="12" s="1"/>
  <c r="P1002" i="12"/>
  <c r="S1001" i="12"/>
  <c r="P1001" i="12"/>
  <c r="Q1001" i="12" s="1"/>
  <c r="R1001" i="12" s="1"/>
  <c r="P1000" i="12"/>
  <c r="Q1000" i="12" s="1"/>
  <c r="R1000" i="12" s="1"/>
  <c r="P999" i="12"/>
  <c r="P998" i="12"/>
  <c r="Q998" i="12" s="1"/>
  <c r="R998" i="12" s="1"/>
  <c r="S997" i="12"/>
  <c r="P997" i="12"/>
  <c r="Q997" i="12" s="1"/>
  <c r="R997" i="12" s="1"/>
  <c r="P996" i="12"/>
  <c r="Q996" i="12" s="1"/>
  <c r="R996" i="12" s="1"/>
  <c r="S995" i="12"/>
  <c r="R995" i="12"/>
  <c r="Q995" i="12"/>
  <c r="R994" i="12"/>
  <c r="Q994" i="12"/>
  <c r="P994" i="12"/>
  <c r="P993" i="12"/>
  <c r="Q993" i="12" s="1"/>
  <c r="R992" i="12"/>
  <c r="P992" i="12"/>
  <c r="Q992" i="12" s="1"/>
  <c r="Q991" i="12"/>
  <c r="R991" i="12" s="1"/>
  <c r="P991" i="12"/>
  <c r="P990" i="12"/>
  <c r="Q990" i="12" s="1"/>
  <c r="Q989" i="12"/>
  <c r="R989" i="12" s="1"/>
  <c r="P989" i="12"/>
  <c r="P988" i="12"/>
  <c r="R987" i="12"/>
  <c r="Q987" i="12"/>
  <c r="P987" i="12"/>
  <c r="R986" i="12"/>
  <c r="Q986" i="12"/>
  <c r="P986" i="12"/>
  <c r="P985" i="12"/>
  <c r="P984" i="12"/>
  <c r="R983" i="12"/>
  <c r="Q983" i="12"/>
  <c r="P983" i="12"/>
  <c r="Q982" i="12"/>
  <c r="R982" i="12" s="1"/>
  <c r="P982" i="12"/>
  <c r="P981" i="12"/>
  <c r="P980" i="12"/>
  <c r="P979" i="12"/>
  <c r="P978" i="12"/>
  <c r="P977" i="12"/>
  <c r="P976" i="12"/>
  <c r="P975" i="12"/>
  <c r="P974" i="12"/>
  <c r="P973" i="12"/>
  <c r="P972" i="12"/>
  <c r="P971" i="12"/>
  <c r="P970" i="12"/>
  <c r="P968" i="12"/>
  <c r="P967" i="12"/>
  <c r="P966" i="12"/>
  <c r="P965" i="12"/>
  <c r="P963" i="12"/>
  <c r="P962" i="12"/>
  <c r="P961" i="12"/>
  <c r="P960" i="12"/>
  <c r="P959" i="12"/>
  <c r="P958" i="12"/>
  <c r="Q957" i="12"/>
  <c r="Q955" i="12"/>
  <c r="R955" i="12" s="1"/>
  <c r="R954" i="12"/>
  <c r="S954" i="12" s="1"/>
  <c r="Q954" i="12"/>
  <c r="Q953" i="12"/>
  <c r="R953" i="12" s="1"/>
  <c r="P952" i="12"/>
  <c r="P951" i="12"/>
  <c r="Q950" i="12"/>
  <c r="Q949" i="12"/>
  <c r="R949" i="12" s="1"/>
  <c r="P949" i="12"/>
  <c r="Q947" i="12"/>
  <c r="R947" i="12" s="1"/>
  <c r="R946" i="12"/>
  <c r="S946" i="12" s="1"/>
  <c r="Q946" i="12"/>
  <c r="P945" i="12"/>
  <c r="Q944" i="12"/>
  <c r="R944" i="12" s="1"/>
  <c r="P944" i="12"/>
  <c r="Q943" i="12"/>
  <c r="R943" i="12" s="1"/>
  <c r="P943" i="12"/>
  <c r="P942" i="12"/>
  <c r="Q942" i="12" s="1"/>
  <c r="R942" i="12" s="1"/>
  <c r="S941" i="12"/>
  <c r="Q941" i="12"/>
  <c r="R941" i="12" s="1"/>
  <c r="P941" i="12"/>
  <c r="P940" i="12"/>
  <c r="Q940" i="12" s="1"/>
  <c r="R940" i="12" s="1"/>
  <c r="P939" i="12"/>
  <c r="Q939" i="12" s="1"/>
  <c r="R939" i="12" s="1"/>
  <c r="Q938" i="12"/>
  <c r="R938" i="12" s="1"/>
  <c r="P938" i="12"/>
  <c r="P937" i="12"/>
  <c r="Q936" i="12"/>
  <c r="R936" i="12" s="1"/>
  <c r="P936" i="12"/>
  <c r="Q935" i="12"/>
  <c r="R935" i="12" s="1"/>
  <c r="P935" i="12"/>
  <c r="Q934" i="12"/>
  <c r="R934" i="12" s="1"/>
  <c r="Q933" i="12"/>
  <c r="Q932" i="12"/>
  <c r="R932" i="12" s="1"/>
  <c r="P931" i="12"/>
  <c r="Q930" i="12"/>
  <c r="R930" i="12" s="1"/>
  <c r="S930" i="12" s="1"/>
  <c r="Q929" i="12"/>
  <c r="R929" i="12" s="1"/>
  <c r="Q928" i="12"/>
  <c r="Q921" i="12"/>
  <c r="R921" i="12" s="1"/>
  <c r="P921" i="12"/>
  <c r="P920" i="12"/>
  <c r="Q919" i="12"/>
  <c r="R919" i="12" s="1"/>
  <c r="P919" i="12"/>
  <c r="Q917" i="12"/>
  <c r="R917" i="12" s="1"/>
  <c r="P917" i="12"/>
  <c r="S917" i="12" s="1"/>
  <c r="P916" i="12"/>
  <c r="Q916" i="12" s="1"/>
  <c r="R916" i="12" s="1"/>
  <c r="S915" i="12"/>
  <c r="Q915" i="12"/>
  <c r="R915" i="12" s="1"/>
  <c r="P915" i="12"/>
  <c r="P914" i="12"/>
  <c r="Q914" i="12" s="1"/>
  <c r="R914" i="12" s="1"/>
  <c r="P913" i="12"/>
  <c r="Q913" i="12" s="1"/>
  <c r="R913" i="12" s="1"/>
  <c r="Q912" i="12"/>
  <c r="R912" i="12" s="1"/>
  <c r="R911" i="12"/>
  <c r="S911" i="12" s="1"/>
  <c r="Q911" i="12"/>
  <c r="P910" i="12"/>
  <c r="Q910" i="12" s="1"/>
  <c r="R910" i="12" s="1"/>
  <c r="P909" i="12"/>
  <c r="Q909" i="12" s="1"/>
  <c r="R909" i="12" s="1"/>
  <c r="Q908" i="12"/>
  <c r="R908" i="12" s="1"/>
  <c r="P908" i="12"/>
  <c r="Q907" i="12"/>
  <c r="R907" i="12" s="1"/>
  <c r="P906" i="12"/>
  <c r="P905" i="12"/>
  <c r="P904" i="12"/>
  <c r="P903" i="12"/>
  <c r="P902" i="12"/>
  <c r="P901" i="12"/>
  <c r="P900" i="12"/>
  <c r="P899" i="12"/>
  <c r="P898" i="12"/>
  <c r="P897" i="12"/>
  <c r="P896" i="12"/>
  <c r="P895" i="12"/>
  <c r="P894" i="12"/>
  <c r="P892" i="12"/>
  <c r="P891" i="12"/>
  <c r="P890" i="12"/>
  <c r="P889" i="12"/>
  <c r="P888" i="12"/>
  <c r="P887" i="12"/>
  <c r="P886" i="12"/>
  <c r="R885" i="12"/>
  <c r="Q885" i="12"/>
  <c r="P884" i="12"/>
  <c r="Q882" i="12"/>
  <c r="R882" i="12" s="1"/>
  <c r="P882" i="12"/>
  <c r="Q880" i="12"/>
  <c r="R880" i="12" s="1"/>
  <c r="P880" i="12"/>
  <c r="P878" i="12"/>
  <c r="Q878" i="12" s="1"/>
  <c r="R878" i="12" s="1"/>
  <c r="S877" i="12"/>
  <c r="Q877" i="12"/>
  <c r="R877" i="12" s="1"/>
  <c r="Q876" i="12"/>
  <c r="R876" i="12" s="1"/>
  <c r="S876" i="12" s="1"/>
  <c r="S875" i="12"/>
  <c r="Q875" i="12"/>
  <c r="R875" i="12" s="1"/>
  <c r="P875" i="12"/>
  <c r="P874" i="12"/>
  <c r="Q874" i="12" s="1"/>
  <c r="R874" i="12" s="1"/>
  <c r="P873" i="12"/>
  <c r="Q873" i="12" s="1"/>
  <c r="R873" i="12" s="1"/>
  <c r="Q872" i="12"/>
  <c r="R872" i="12" s="1"/>
  <c r="P872" i="12"/>
  <c r="P871" i="12"/>
  <c r="Q869" i="12"/>
  <c r="R869" i="12" s="1"/>
  <c r="P869" i="12"/>
  <c r="Q868" i="12"/>
  <c r="R868" i="12" s="1"/>
  <c r="P868" i="12"/>
  <c r="S868" i="12" s="1"/>
  <c r="Q867" i="12"/>
  <c r="R867" i="12" s="1"/>
  <c r="P866" i="12"/>
  <c r="P865" i="12"/>
  <c r="P864" i="12"/>
  <c r="P863" i="12"/>
  <c r="P862" i="12"/>
  <c r="P861" i="12"/>
  <c r="P860" i="12"/>
  <c r="P859" i="12"/>
  <c r="P858" i="12"/>
  <c r="P857" i="12"/>
  <c r="P856" i="12"/>
  <c r="P855" i="12"/>
  <c r="P854" i="12"/>
  <c r="P853" i="12"/>
  <c r="P852" i="12"/>
  <c r="P851" i="12"/>
  <c r="P850" i="12"/>
  <c r="P849" i="12"/>
  <c r="P848" i="12"/>
  <c r="P847" i="12"/>
  <c r="P846" i="12"/>
  <c r="P845" i="12"/>
  <c r="P844" i="12"/>
  <c r="P843" i="12"/>
  <c r="P842" i="12"/>
  <c r="P841" i="12"/>
  <c r="P840" i="12"/>
  <c r="P839" i="12"/>
  <c r="Q838" i="12"/>
  <c r="Q837" i="12"/>
  <c r="R837" i="12" s="1"/>
  <c r="Q836" i="12"/>
  <c r="R836" i="12" s="1"/>
  <c r="S836" i="12" s="1"/>
  <c r="Q835" i="12"/>
  <c r="R835" i="12" s="1"/>
  <c r="R834" i="12"/>
  <c r="Q834" i="12"/>
  <c r="Q833" i="12"/>
  <c r="R833" i="12" s="1"/>
  <c r="Q832" i="12"/>
  <c r="R832" i="12" s="1"/>
  <c r="S832" i="12" s="1"/>
  <c r="Q831" i="12"/>
  <c r="R831" i="12" s="1"/>
  <c r="R830" i="12"/>
  <c r="Q830" i="12"/>
  <c r="Q829" i="12"/>
  <c r="R829" i="12" s="1"/>
  <c r="P828" i="12"/>
  <c r="P827" i="12"/>
  <c r="P826" i="12"/>
  <c r="P825" i="12"/>
  <c r="P824" i="12"/>
  <c r="R823" i="12"/>
  <c r="S823" i="12" s="1"/>
  <c r="Q823" i="12"/>
  <c r="Q822" i="12"/>
  <c r="R822" i="12" s="1"/>
  <c r="P822" i="12"/>
  <c r="P821" i="12"/>
  <c r="P820" i="12"/>
  <c r="Q820" i="12" s="1"/>
  <c r="R820" i="12" s="1"/>
  <c r="S819" i="12"/>
  <c r="Q819" i="12"/>
  <c r="R819" i="12" s="1"/>
  <c r="P819" i="12"/>
  <c r="P818" i="12"/>
  <c r="Q818" i="12" s="1"/>
  <c r="R818" i="12" s="1"/>
  <c r="P817" i="12"/>
  <c r="Q817" i="12" s="1"/>
  <c r="R817" i="12" s="1"/>
  <c r="P816" i="12"/>
  <c r="Q816" i="12" s="1"/>
  <c r="R816" i="12" s="1"/>
  <c r="P815" i="12"/>
  <c r="Q814" i="12"/>
  <c r="R814" i="12" s="1"/>
  <c r="P814" i="12"/>
  <c r="Q813" i="12"/>
  <c r="R813" i="12" s="1"/>
  <c r="P813" i="12"/>
  <c r="S813" i="12" s="1"/>
  <c r="P812" i="12"/>
  <c r="Q812" i="12" s="1"/>
  <c r="R812" i="12" s="1"/>
  <c r="Q811" i="12"/>
  <c r="R811" i="12" s="1"/>
  <c r="P811" i="12"/>
  <c r="Q810" i="12"/>
  <c r="R810" i="12" s="1"/>
  <c r="P810" i="12"/>
  <c r="S809" i="12"/>
  <c r="P809" i="12"/>
  <c r="Q809" i="12" s="1"/>
  <c r="R809" i="12" s="1"/>
  <c r="Q808" i="12"/>
  <c r="R808" i="12" s="1"/>
  <c r="P808" i="12"/>
  <c r="Q807" i="12"/>
  <c r="R807" i="12" s="1"/>
  <c r="P807" i="12"/>
  <c r="Q806" i="12"/>
  <c r="R806" i="12" s="1"/>
  <c r="Q805" i="12"/>
  <c r="P804" i="12"/>
  <c r="Q804" i="12" s="1"/>
  <c r="R804" i="12" s="1"/>
  <c r="Q803" i="12"/>
  <c r="R803" i="12" s="1"/>
  <c r="P803" i="12"/>
  <c r="S803" i="12" s="1"/>
  <c r="Q802" i="12"/>
  <c r="R802" i="12" s="1"/>
  <c r="P802" i="12"/>
  <c r="P801" i="12"/>
  <c r="Q801" i="12" s="1"/>
  <c r="P800" i="12"/>
  <c r="Q800" i="12" s="1"/>
  <c r="R800" i="12" s="1"/>
  <c r="Q799" i="12"/>
  <c r="R799" i="12" s="1"/>
  <c r="P799" i="12"/>
  <c r="Q798" i="12"/>
  <c r="R798" i="12" s="1"/>
  <c r="P798" i="12"/>
  <c r="P797" i="12"/>
  <c r="P796" i="12"/>
  <c r="Q796" i="12" s="1"/>
  <c r="R796" i="12" s="1"/>
  <c r="Q795" i="12"/>
  <c r="R795" i="12" s="1"/>
  <c r="P795" i="12"/>
  <c r="S795" i="12" s="1"/>
  <c r="Q793" i="12"/>
  <c r="R793" i="12" s="1"/>
  <c r="P793" i="12"/>
  <c r="P792" i="12"/>
  <c r="Q792" i="12" s="1"/>
  <c r="P791" i="12"/>
  <c r="Q791" i="12" s="1"/>
  <c r="R791" i="12" s="1"/>
  <c r="Q790" i="12"/>
  <c r="R790" i="12" s="1"/>
  <c r="P790" i="12"/>
  <c r="Q789" i="12"/>
  <c r="R789" i="12" s="1"/>
  <c r="P789" i="12"/>
  <c r="P788" i="12"/>
  <c r="P787" i="12"/>
  <c r="Q787" i="12" s="1"/>
  <c r="R787" i="12" s="1"/>
  <c r="Q786" i="12"/>
  <c r="R786" i="12" s="1"/>
  <c r="P786" i="12"/>
  <c r="S786" i="12" s="1"/>
  <c r="Q785" i="12"/>
  <c r="R785" i="12" s="1"/>
  <c r="P785" i="12"/>
  <c r="P784" i="12"/>
  <c r="Q784" i="12" s="1"/>
  <c r="P783" i="12"/>
  <c r="Q783" i="12" s="1"/>
  <c r="R783" i="12" s="1"/>
  <c r="Q782" i="12"/>
  <c r="R782" i="12" s="1"/>
  <c r="P782" i="12"/>
  <c r="Q781" i="12"/>
  <c r="R781" i="12" s="1"/>
  <c r="P781" i="12"/>
  <c r="P780" i="12"/>
  <c r="P779" i="12"/>
  <c r="Q779" i="12" s="1"/>
  <c r="R779" i="12" s="1"/>
  <c r="Q778" i="12"/>
  <c r="R778" i="12" s="1"/>
  <c r="Q777" i="12"/>
  <c r="R777" i="12" s="1"/>
  <c r="S777" i="12" s="1"/>
  <c r="Q776" i="12"/>
  <c r="R776" i="12" s="1"/>
  <c r="Q775" i="12"/>
  <c r="R775" i="12" s="1"/>
  <c r="Q774" i="12"/>
  <c r="R774" i="12" s="1"/>
  <c r="Q773" i="12"/>
  <c r="R773" i="12" s="1"/>
  <c r="S773" i="12" s="1"/>
  <c r="Q772" i="12"/>
  <c r="R772" i="12" s="1"/>
  <c r="P771" i="12"/>
  <c r="P770" i="12"/>
  <c r="P769" i="12"/>
  <c r="P768" i="12"/>
  <c r="P767" i="12"/>
  <c r="P766" i="12"/>
  <c r="P765" i="12"/>
  <c r="P764" i="12"/>
  <c r="Q762" i="12"/>
  <c r="R762" i="12" s="1"/>
  <c r="Q761" i="12"/>
  <c r="R761" i="12" s="1"/>
  <c r="P761" i="12"/>
  <c r="S761" i="12" s="1"/>
  <c r="S759" i="12"/>
  <c r="Q759" i="12"/>
  <c r="R759" i="12" s="1"/>
  <c r="R758" i="12"/>
  <c r="S758" i="12" s="1"/>
  <c r="Q758" i="12"/>
  <c r="P757" i="12"/>
  <c r="Q756" i="12"/>
  <c r="R756" i="12" s="1"/>
  <c r="R755" i="12"/>
  <c r="Q755" i="12"/>
  <c r="Q754" i="12"/>
  <c r="R754" i="12" s="1"/>
  <c r="Q753" i="12"/>
  <c r="R753" i="12" s="1"/>
  <c r="S753" i="12" s="1"/>
  <c r="P752" i="12"/>
  <c r="Q752" i="12" s="1"/>
  <c r="R752" i="12" s="1"/>
  <c r="Q751" i="12"/>
  <c r="R751" i="12" s="1"/>
  <c r="P751" i="12"/>
  <c r="Q750" i="12"/>
  <c r="R750" i="12" s="1"/>
  <c r="P750" i="12"/>
  <c r="P749" i="12"/>
  <c r="P748" i="12"/>
  <c r="Q748" i="12" s="1"/>
  <c r="R748" i="12" s="1"/>
  <c r="Q747" i="12"/>
  <c r="R747" i="12" s="1"/>
  <c r="P747" i="12"/>
  <c r="S747" i="12" s="1"/>
  <c r="Q746" i="12"/>
  <c r="R746" i="12" s="1"/>
  <c r="P746" i="12"/>
  <c r="P745" i="12"/>
  <c r="Q745" i="12" s="1"/>
  <c r="P744" i="12"/>
  <c r="Q744" i="12" s="1"/>
  <c r="R744" i="12" s="1"/>
  <c r="Q743" i="12"/>
  <c r="R743" i="12" s="1"/>
  <c r="P743" i="12"/>
  <c r="S743" i="12" s="1"/>
  <c r="Q742" i="12"/>
  <c r="R742" i="12" s="1"/>
  <c r="P742" i="12"/>
  <c r="P741" i="12"/>
  <c r="P740" i="12"/>
  <c r="Q740" i="12" s="1"/>
  <c r="R740" i="12" s="1"/>
  <c r="Q739" i="12"/>
  <c r="R739" i="12" s="1"/>
  <c r="P739" i="12"/>
  <c r="S739" i="12" s="1"/>
  <c r="Q738" i="12"/>
  <c r="R738" i="12" s="1"/>
  <c r="P738" i="12"/>
  <c r="P737" i="12"/>
  <c r="Q737" i="12" s="1"/>
  <c r="P736" i="12"/>
  <c r="Q736" i="12" s="1"/>
  <c r="R736" i="12" s="1"/>
  <c r="Q735" i="12"/>
  <c r="R735" i="12" s="1"/>
  <c r="P735" i="12"/>
  <c r="S735" i="12" s="1"/>
  <c r="Q734" i="12"/>
  <c r="R734" i="12" s="1"/>
  <c r="P734" i="12"/>
  <c r="P733" i="12"/>
  <c r="P732" i="12"/>
  <c r="Q732" i="12" s="1"/>
  <c r="R732" i="12" s="1"/>
  <c r="Q731" i="12"/>
  <c r="R731" i="12" s="1"/>
  <c r="P731" i="12"/>
  <c r="S731" i="12" s="1"/>
  <c r="Q730" i="12"/>
  <c r="R730" i="12" s="1"/>
  <c r="P730" i="12"/>
  <c r="P729" i="12"/>
  <c r="Q729" i="12" s="1"/>
  <c r="P728" i="12"/>
  <c r="Q728" i="12" s="1"/>
  <c r="R728" i="12" s="1"/>
  <c r="Q727" i="12"/>
  <c r="R727" i="12" s="1"/>
  <c r="P727" i="12"/>
  <c r="S727" i="12" s="1"/>
  <c r="Q726" i="12"/>
  <c r="R726" i="12" s="1"/>
  <c r="P726" i="12"/>
  <c r="P723" i="12"/>
  <c r="Q722" i="12"/>
  <c r="R722" i="12" s="1"/>
  <c r="S722" i="12" s="1"/>
  <c r="P721" i="12"/>
  <c r="Q721" i="12" s="1"/>
  <c r="R721" i="12" s="1"/>
  <c r="Q720" i="12"/>
  <c r="R720" i="12" s="1"/>
  <c r="P720" i="12"/>
  <c r="S720" i="12" s="1"/>
  <c r="Q719" i="12"/>
  <c r="R719" i="12" s="1"/>
  <c r="P719" i="12"/>
  <c r="P718" i="12"/>
  <c r="Q718" i="12" s="1"/>
  <c r="P717" i="12"/>
  <c r="Q717" i="12" s="1"/>
  <c r="R717" i="12" s="1"/>
  <c r="Q716" i="12"/>
  <c r="R716" i="12" s="1"/>
  <c r="P716" i="12"/>
  <c r="S716" i="12" s="1"/>
  <c r="Q715" i="12"/>
  <c r="R715" i="12" s="1"/>
  <c r="P715" i="12"/>
  <c r="S714" i="12"/>
  <c r="Q714" i="12"/>
  <c r="R714" i="12" s="1"/>
  <c r="P713" i="12"/>
  <c r="P712" i="12"/>
  <c r="P711" i="12"/>
  <c r="P710" i="12"/>
  <c r="P709" i="12"/>
  <c r="P708" i="12"/>
  <c r="P707" i="12"/>
  <c r="P706" i="12"/>
  <c r="P705" i="12"/>
  <c r="T723" i="12" s="1"/>
  <c r="Q702" i="12"/>
  <c r="R702" i="12" s="1"/>
  <c r="P701" i="12"/>
  <c r="Q701" i="12" s="1"/>
  <c r="R701" i="12" s="1"/>
  <c r="P700" i="12"/>
  <c r="Q700" i="12" s="1"/>
  <c r="R700" i="12" s="1"/>
  <c r="S700" i="12" s="1"/>
  <c r="P699" i="12"/>
  <c r="Q696" i="12"/>
  <c r="R696" i="12" s="1"/>
  <c r="Q695" i="12"/>
  <c r="R694" i="12"/>
  <c r="Q694" i="12"/>
  <c r="S694" i="12" s="1"/>
  <c r="Q693" i="12"/>
  <c r="R693" i="12" s="1"/>
  <c r="Q692" i="12"/>
  <c r="R692" i="12" s="1"/>
  <c r="Q691" i="12"/>
  <c r="R691" i="12" s="1"/>
  <c r="S691" i="12" s="1"/>
  <c r="Q690" i="12"/>
  <c r="R690" i="12" s="1"/>
  <c r="R689" i="12"/>
  <c r="Q689" i="12"/>
  <c r="Q688" i="12"/>
  <c r="R688" i="12" s="1"/>
  <c r="R687" i="12"/>
  <c r="Q687" i="12"/>
  <c r="S687" i="12" s="1"/>
  <c r="Q686" i="12"/>
  <c r="R686" i="12" s="1"/>
  <c r="S686" i="12" s="1"/>
  <c r="Q685" i="12"/>
  <c r="R685" i="12" s="1"/>
  <c r="S684" i="12"/>
  <c r="Q684" i="12"/>
  <c r="R684" i="12" s="1"/>
  <c r="R683" i="12"/>
  <c r="S683" i="12" s="1"/>
  <c r="Q683" i="12"/>
  <c r="Q682" i="12"/>
  <c r="R682" i="12" s="1"/>
  <c r="P682" i="12"/>
  <c r="Q681" i="12"/>
  <c r="R681" i="12" s="1"/>
  <c r="Q680" i="12"/>
  <c r="R680" i="12" s="1"/>
  <c r="Q679" i="12"/>
  <c r="R679" i="12" s="1"/>
  <c r="P678" i="12"/>
  <c r="Q678" i="12" s="1"/>
  <c r="R678" i="12" s="1"/>
  <c r="R677" i="12"/>
  <c r="Q677" i="12"/>
  <c r="S677" i="12" s="1"/>
  <c r="P676" i="12"/>
  <c r="Q676" i="12" s="1"/>
  <c r="R676" i="12" s="1"/>
  <c r="S676" i="12" s="1"/>
  <c r="Q675" i="12"/>
  <c r="R675" i="12" s="1"/>
  <c r="S675" i="12" s="1"/>
  <c r="Q674" i="12"/>
  <c r="R674" i="12" s="1"/>
  <c r="Q673" i="12"/>
  <c r="R673" i="12" s="1"/>
  <c r="R672" i="12"/>
  <c r="Q672" i="12"/>
  <c r="S672" i="12" s="1"/>
  <c r="R671" i="12"/>
  <c r="S671" i="12" s="1"/>
  <c r="Q671" i="12"/>
  <c r="Q670" i="12"/>
  <c r="R670" i="12" s="1"/>
  <c r="P669" i="12"/>
  <c r="Q669" i="12" s="1"/>
  <c r="R669" i="12" s="1"/>
  <c r="P668" i="12"/>
  <c r="Q668" i="12" s="1"/>
  <c r="R668" i="12" s="1"/>
  <c r="P667" i="12"/>
  <c r="Q667" i="12" s="1"/>
  <c r="R667" i="12" s="1"/>
  <c r="Q666" i="12"/>
  <c r="R666" i="12" s="1"/>
  <c r="R665" i="12"/>
  <c r="Q665" i="12"/>
  <c r="S665" i="12" s="1"/>
  <c r="R664" i="12"/>
  <c r="S664" i="12" s="1"/>
  <c r="Q664" i="12"/>
  <c r="Q663" i="12"/>
  <c r="R663" i="12" s="1"/>
  <c r="P662" i="12"/>
  <c r="Q662" i="12" s="1"/>
  <c r="R662" i="12" s="1"/>
  <c r="P661" i="12"/>
  <c r="Q661" i="12" s="1"/>
  <c r="R661" i="12" s="1"/>
  <c r="Q660" i="12"/>
  <c r="R660" i="12" s="1"/>
  <c r="Q659" i="12"/>
  <c r="R659" i="12" s="1"/>
  <c r="S659" i="12" s="1"/>
  <c r="Q658" i="12"/>
  <c r="R658" i="12" s="1"/>
  <c r="S658" i="12" s="1"/>
  <c r="P657" i="12"/>
  <c r="Q657" i="12" s="1"/>
  <c r="R657" i="12" s="1"/>
  <c r="P656" i="12"/>
  <c r="Q656" i="12" s="1"/>
  <c r="R656" i="12" s="1"/>
  <c r="P655" i="12"/>
  <c r="Q655" i="12" s="1"/>
  <c r="R655" i="12" s="1"/>
  <c r="P654" i="12"/>
  <c r="Q653" i="12"/>
  <c r="R653" i="12" s="1"/>
  <c r="P652" i="12"/>
  <c r="Q652" i="12" s="1"/>
  <c r="R652" i="12" s="1"/>
  <c r="P651" i="12"/>
  <c r="Q651" i="12" s="1"/>
  <c r="R651" i="12" s="1"/>
  <c r="P650" i="12"/>
  <c r="Q650" i="12" s="1"/>
  <c r="R650" i="12" s="1"/>
  <c r="P649" i="12"/>
  <c r="Q649" i="12" s="1"/>
  <c r="R649" i="12" s="1"/>
  <c r="P648" i="12"/>
  <c r="Q648" i="12" s="1"/>
  <c r="R648" i="12" s="1"/>
  <c r="P647" i="12"/>
  <c r="Q647" i="12" s="1"/>
  <c r="R647" i="12" s="1"/>
  <c r="P646" i="12"/>
  <c r="Q646" i="12" s="1"/>
  <c r="R646" i="12" s="1"/>
  <c r="P645" i="12"/>
  <c r="Q645" i="12" s="1"/>
  <c r="R645" i="12" s="1"/>
  <c r="Q644" i="12"/>
  <c r="R644" i="12" s="1"/>
  <c r="R643" i="12"/>
  <c r="Q643" i="12"/>
  <c r="S643" i="12" s="1"/>
  <c r="P640" i="12"/>
  <c r="Q640" i="12" s="1"/>
  <c r="P639" i="12"/>
  <c r="Q639" i="12" s="1"/>
  <c r="P638" i="12"/>
  <c r="Q638" i="12" s="1"/>
  <c r="P637" i="12"/>
  <c r="Q637" i="12" s="1"/>
  <c r="P636" i="12"/>
  <c r="Q636" i="12" s="1"/>
  <c r="P635" i="12"/>
  <c r="Q635" i="12" s="1"/>
  <c r="P634" i="12"/>
  <c r="Q634" i="12" s="1"/>
  <c r="P633" i="12"/>
  <c r="Q633" i="12" s="1"/>
  <c r="P632" i="12"/>
  <c r="Q632" i="12" s="1"/>
  <c r="P631" i="12"/>
  <c r="Q631" i="12" s="1"/>
  <c r="P630" i="12"/>
  <c r="Q630" i="12" s="1"/>
  <c r="P629" i="12"/>
  <c r="Q629" i="12" s="1"/>
  <c r="P628" i="12"/>
  <c r="Q628" i="12" s="1"/>
  <c r="P627" i="12"/>
  <c r="Q626" i="12"/>
  <c r="R625" i="12"/>
  <c r="Q625" i="12"/>
  <c r="S625" i="12" s="1"/>
  <c r="R624" i="12"/>
  <c r="Q624" i="12"/>
  <c r="Q623" i="12"/>
  <c r="R623" i="12" s="1"/>
  <c r="R622" i="12"/>
  <c r="Q622" i="12"/>
  <c r="S622" i="12" s="1"/>
  <c r="Q621" i="12"/>
  <c r="Q620" i="12"/>
  <c r="Q619" i="12"/>
  <c r="R619" i="12" s="1"/>
  <c r="Q618" i="12"/>
  <c r="R617" i="12"/>
  <c r="Q617" i="12"/>
  <c r="S617" i="12" s="1"/>
  <c r="R616" i="12"/>
  <c r="Q616" i="12"/>
  <c r="Q615" i="12"/>
  <c r="R615" i="12" s="1"/>
  <c r="R614" i="12"/>
  <c r="Q614" i="12"/>
  <c r="S614" i="12" s="1"/>
  <c r="Q613" i="12"/>
  <c r="R613" i="12" s="1"/>
  <c r="S613" i="12" s="1"/>
  <c r="Q612" i="12"/>
  <c r="R612" i="12" s="1"/>
  <c r="Q611" i="12"/>
  <c r="R611" i="12" s="1"/>
  <c r="Q610" i="12"/>
  <c r="R609" i="12"/>
  <c r="Q609" i="12"/>
  <c r="S609" i="12" s="1"/>
  <c r="R608" i="12"/>
  <c r="Q608" i="12"/>
  <c r="P606" i="12"/>
  <c r="Q606" i="12" s="1"/>
  <c r="R606" i="12" s="1"/>
  <c r="P605" i="12"/>
  <c r="Q605" i="12" s="1"/>
  <c r="R605" i="12" s="1"/>
  <c r="Q604" i="12"/>
  <c r="R604" i="12" s="1"/>
  <c r="R603" i="12"/>
  <c r="Q603" i="12"/>
  <c r="S603" i="12" s="1"/>
  <c r="P602" i="12"/>
  <c r="Q602" i="12" s="1"/>
  <c r="R602" i="12" s="1"/>
  <c r="S602" i="12" s="1"/>
  <c r="P601" i="12"/>
  <c r="Q601" i="12" s="1"/>
  <c r="P600" i="12"/>
  <c r="Q600" i="12" s="1"/>
  <c r="P599" i="12"/>
  <c r="Q599" i="12" s="1"/>
  <c r="R598" i="12"/>
  <c r="S598" i="12" s="1"/>
  <c r="Q598" i="12"/>
  <c r="Q597" i="12"/>
  <c r="R597" i="12" s="1"/>
  <c r="Q596" i="12"/>
  <c r="R596" i="12" s="1"/>
  <c r="Q595" i="12"/>
  <c r="R595" i="12" s="1"/>
  <c r="S595" i="12" s="1"/>
  <c r="Q594" i="12"/>
  <c r="R594" i="12" s="1"/>
  <c r="S594" i="12" s="1"/>
  <c r="Q593" i="12"/>
  <c r="R593" i="12" s="1"/>
  <c r="Q592" i="12"/>
  <c r="R592" i="12" s="1"/>
  <c r="Q591" i="12"/>
  <c r="R591" i="12" s="1"/>
  <c r="S591" i="12" s="1"/>
  <c r="R590" i="12"/>
  <c r="S590" i="12" s="1"/>
  <c r="Q590" i="12"/>
  <c r="Q589" i="12"/>
  <c r="R589" i="12" s="1"/>
  <c r="Q588" i="12"/>
  <c r="R588" i="12" s="1"/>
  <c r="Q587" i="12"/>
  <c r="R587" i="12" s="1"/>
  <c r="S587" i="12" s="1"/>
  <c r="Q586" i="12"/>
  <c r="R586" i="12" s="1"/>
  <c r="S586" i="12" s="1"/>
  <c r="Q585" i="12"/>
  <c r="R585" i="12" s="1"/>
  <c r="Q584" i="12"/>
  <c r="R584" i="12" s="1"/>
  <c r="Q583" i="12"/>
  <c r="R583" i="12" s="1"/>
  <c r="S583" i="12" s="1"/>
  <c r="R582" i="12"/>
  <c r="S582" i="12" s="1"/>
  <c r="Q582" i="12"/>
  <c r="Q581" i="12"/>
  <c r="R581" i="12" s="1"/>
  <c r="P581" i="12"/>
  <c r="Q580" i="12"/>
  <c r="R580" i="12" s="1"/>
  <c r="P580" i="12"/>
  <c r="Q579" i="12"/>
  <c r="R579" i="12" s="1"/>
  <c r="P579" i="12"/>
  <c r="Q578" i="12"/>
  <c r="R578" i="12" s="1"/>
  <c r="P578" i="12"/>
  <c r="Q577" i="12"/>
  <c r="R577" i="12" s="1"/>
  <c r="P577" i="12"/>
  <c r="Q576" i="12"/>
  <c r="R576" i="12" s="1"/>
  <c r="P576" i="12"/>
  <c r="Q575" i="12"/>
  <c r="R575" i="12" s="1"/>
  <c r="P575" i="12"/>
  <c r="Q574" i="12"/>
  <c r="R574" i="12" s="1"/>
  <c r="P574" i="12"/>
  <c r="Q573" i="12"/>
  <c r="R573" i="12" s="1"/>
  <c r="P573" i="12"/>
  <c r="Q572" i="12"/>
  <c r="R572" i="12" s="1"/>
  <c r="P572" i="12"/>
  <c r="P571" i="12"/>
  <c r="Q571" i="12" s="1"/>
  <c r="R571" i="12" s="1"/>
  <c r="P570" i="12"/>
  <c r="Q570" i="12" s="1"/>
  <c r="R570" i="12" s="1"/>
  <c r="P569" i="12"/>
  <c r="Q569" i="12" s="1"/>
  <c r="R569" i="12" s="1"/>
  <c r="P568" i="12"/>
  <c r="Q568" i="12" s="1"/>
  <c r="R568" i="12" s="1"/>
  <c r="P567" i="12"/>
  <c r="Q567" i="12" s="1"/>
  <c r="R567" i="12" s="1"/>
  <c r="P566" i="12"/>
  <c r="Q566" i="12" s="1"/>
  <c r="R566" i="12" s="1"/>
  <c r="P565" i="12"/>
  <c r="Q565" i="12" s="1"/>
  <c r="R565" i="12" s="1"/>
  <c r="P564" i="12"/>
  <c r="P563" i="12"/>
  <c r="P562" i="12"/>
  <c r="P561" i="12"/>
  <c r="P560" i="12"/>
  <c r="P559" i="12"/>
  <c r="P558" i="12"/>
  <c r="P557" i="12"/>
  <c r="P556" i="12"/>
  <c r="P555" i="12"/>
  <c r="P554" i="12"/>
  <c r="P553" i="12"/>
  <c r="P552" i="12"/>
  <c r="P551" i="12"/>
  <c r="P550" i="12"/>
  <c r="P549" i="12"/>
  <c r="Q548" i="12"/>
  <c r="R548" i="12" s="1"/>
  <c r="S547" i="12"/>
  <c r="Q547" i="12"/>
  <c r="R547" i="12" s="1"/>
  <c r="P546" i="12"/>
  <c r="Q546" i="12" s="1"/>
  <c r="R546" i="12" s="1"/>
  <c r="P545" i="12"/>
  <c r="P544" i="12"/>
  <c r="P543" i="12"/>
  <c r="P542" i="12"/>
  <c r="P541" i="12"/>
  <c r="P540" i="12"/>
  <c r="P539" i="12"/>
  <c r="P538" i="12"/>
  <c r="P537" i="12"/>
  <c r="P536" i="12"/>
  <c r="P535" i="12"/>
  <c r="P534" i="12"/>
  <c r="P533" i="12"/>
  <c r="P532" i="12"/>
  <c r="P531" i="12"/>
  <c r="P530" i="12"/>
  <c r="Q529" i="12"/>
  <c r="R529" i="12" s="1"/>
  <c r="S529" i="12" s="1"/>
  <c r="P528" i="12"/>
  <c r="Q528" i="12" s="1"/>
  <c r="R528" i="12" s="1"/>
  <c r="Q527" i="12"/>
  <c r="R527" i="12" s="1"/>
  <c r="P527" i="12"/>
  <c r="S527" i="12" s="1"/>
  <c r="Q526" i="12"/>
  <c r="R526" i="12" s="1"/>
  <c r="P526" i="12"/>
  <c r="P525" i="12"/>
  <c r="P524" i="12"/>
  <c r="Q524" i="12" s="1"/>
  <c r="R524" i="12" s="1"/>
  <c r="Q523" i="12"/>
  <c r="R523" i="12" s="1"/>
  <c r="P523" i="12"/>
  <c r="S523" i="12" s="1"/>
  <c r="Q522" i="12"/>
  <c r="R522" i="12" s="1"/>
  <c r="P522" i="12"/>
  <c r="P521" i="12"/>
  <c r="P520" i="12"/>
  <c r="Q520" i="12" s="1"/>
  <c r="R520" i="12" s="1"/>
  <c r="Q519" i="12"/>
  <c r="R519" i="12" s="1"/>
  <c r="P519" i="12"/>
  <c r="S519" i="12" s="1"/>
  <c r="Q518" i="12"/>
  <c r="R518" i="12" s="1"/>
  <c r="P518" i="12"/>
  <c r="P517" i="12"/>
  <c r="P516" i="12"/>
  <c r="Q516" i="12" s="1"/>
  <c r="R516" i="12" s="1"/>
  <c r="Q515" i="12"/>
  <c r="R515" i="12" s="1"/>
  <c r="P515" i="12"/>
  <c r="Q514" i="12"/>
  <c r="R514" i="12" s="1"/>
  <c r="P514" i="12"/>
  <c r="S513" i="12"/>
  <c r="P513" i="12"/>
  <c r="Q513" i="12" s="1"/>
  <c r="R513" i="12" s="1"/>
  <c r="P512" i="12"/>
  <c r="Q512" i="12" s="1"/>
  <c r="R512" i="12" s="1"/>
  <c r="Q511" i="12"/>
  <c r="R511" i="12" s="1"/>
  <c r="P511" i="12"/>
  <c r="S511" i="12" s="1"/>
  <c r="Q510" i="12"/>
  <c r="R510" i="12" s="1"/>
  <c r="P510" i="12"/>
  <c r="P509" i="12"/>
  <c r="Q509" i="12" s="1"/>
  <c r="R509" i="12" s="1"/>
  <c r="P508" i="12"/>
  <c r="Q508" i="12" s="1"/>
  <c r="R508" i="12" s="1"/>
  <c r="Q507" i="12"/>
  <c r="R507" i="12" s="1"/>
  <c r="P507" i="12"/>
  <c r="Q506" i="12"/>
  <c r="R506" i="12" s="1"/>
  <c r="P506" i="12"/>
  <c r="S505" i="12"/>
  <c r="P505" i="12"/>
  <c r="Q505" i="12" s="1"/>
  <c r="R505" i="12" s="1"/>
  <c r="P504" i="12"/>
  <c r="Q504" i="12" s="1"/>
  <c r="R504" i="12" s="1"/>
  <c r="Q503" i="12"/>
  <c r="R503" i="12" s="1"/>
  <c r="P503" i="12"/>
  <c r="S503" i="12" s="1"/>
  <c r="Q502" i="12"/>
  <c r="R502" i="12" s="1"/>
  <c r="P502" i="12"/>
  <c r="P501" i="12"/>
  <c r="Q501" i="12" s="1"/>
  <c r="P500" i="12"/>
  <c r="P499" i="12"/>
  <c r="Q499" i="12" s="1"/>
  <c r="R499" i="12" s="1"/>
  <c r="Q498" i="12"/>
  <c r="R498" i="12" s="1"/>
  <c r="P498" i="12"/>
  <c r="P497" i="12"/>
  <c r="Q497" i="12" s="1"/>
  <c r="P496" i="12"/>
  <c r="P495" i="12"/>
  <c r="Q495" i="12" s="1"/>
  <c r="R495" i="12" s="1"/>
  <c r="Q494" i="12"/>
  <c r="R494" i="12" s="1"/>
  <c r="P494" i="12"/>
  <c r="P493" i="12"/>
  <c r="Q493" i="12" s="1"/>
  <c r="P492" i="12"/>
  <c r="P491" i="12"/>
  <c r="Q491" i="12" s="1"/>
  <c r="R491" i="12" s="1"/>
  <c r="Q490" i="12"/>
  <c r="R490" i="12" s="1"/>
  <c r="P490" i="12"/>
  <c r="P489" i="12"/>
  <c r="Q489" i="12" s="1"/>
  <c r="Q488" i="12"/>
  <c r="R488" i="12" s="1"/>
  <c r="R487" i="12"/>
  <c r="S487" i="12" s="1"/>
  <c r="Q487" i="12"/>
  <c r="Q486" i="12"/>
  <c r="R486" i="12" s="1"/>
  <c r="S486" i="12" s="1"/>
  <c r="P486" i="12"/>
  <c r="Q485" i="12"/>
  <c r="R485" i="12" s="1"/>
  <c r="S485" i="12" s="1"/>
  <c r="P485" i="12"/>
  <c r="Q484" i="12"/>
  <c r="R484" i="12" s="1"/>
  <c r="S484" i="12" s="1"/>
  <c r="P484" i="12"/>
  <c r="Q483" i="12"/>
  <c r="R483" i="12" s="1"/>
  <c r="S483" i="12" s="1"/>
  <c r="P483" i="12"/>
  <c r="Q482" i="12"/>
  <c r="R482" i="12" s="1"/>
  <c r="S482" i="12" s="1"/>
  <c r="P482" i="12"/>
  <c r="Q481" i="12"/>
  <c r="R481" i="12" s="1"/>
  <c r="S481" i="12" s="1"/>
  <c r="P481" i="12"/>
  <c r="Q480" i="12"/>
  <c r="R480" i="12" s="1"/>
  <c r="S480" i="12" s="1"/>
  <c r="P480" i="12"/>
  <c r="Q479" i="12"/>
  <c r="R479" i="12" s="1"/>
  <c r="S479" i="12" s="1"/>
  <c r="P479" i="12"/>
  <c r="Q476" i="12"/>
  <c r="R476" i="12" s="1"/>
  <c r="S476" i="12" s="1"/>
  <c r="P476" i="12"/>
  <c r="R475" i="12"/>
  <c r="S475" i="12" s="1"/>
  <c r="P475" i="12"/>
  <c r="Q475" i="12" s="1"/>
  <c r="S474" i="12"/>
  <c r="Q474" i="12"/>
  <c r="R474" i="12" s="1"/>
  <c r="Q473" i="12"/>
  <c r="P471" i="12"/>
  <c r="Q471" i="12" s="1"/>
  <c r="R471" i="12" s="1"/>
  <c r="Q470" i="12"/>
  <c r="R470" i="12" s="1"/>
  <c r="P470" i="12"/>
  <c r="P469" i="12"/>
  <c r="Q469" i="12" s="1"/>
  <c r="R469" i="12" s="1"/>
  <c r="P468" i="12"/>
  <c r="Q468" i="12" s="1"/>
  <c r="R468" i="12" s="1"/>
  <c r="P467" i="12"/>
  <c r="Q467" i="12" s="1"/>
  <c r="R467" i="12" s="1"/>
  <c r="Q466" i="12"/>
  <c r="R466" i="12" s="1"/>
  <c r="P466" i="12"/>
  <c r="P465" i="12"/>
  <c r="Q465" i="12" s="1"/>
  <c r="R465" i="12" s="1"/>
  <c r="P464" i="12"/>
  <c r="Q464" i="12" s="1"/>
  <c r="R464" i="12" s="1"/>
  <c r="P463" i="12"/>
  <c r="Q463" i="12" s="1"/>
  <c r="R463" i="12" s="1"/>
  <c r="Q462" i="12"/>
  <c r="R462" i="12" s="1"/>
  <c r="P462" i="12"/>
  <c r="P461" i="12"/>
  <c r="Q461" i="12" s="1"/>
  <c r="R461" i="12" s="1"/>
  <c r="P460" i="12"/>
  <c r="Q460" i="12" s="1"/>
  <c r="R460" i="12" s="1"/>
  <c r="P459" i="12"/>
  <c r="Q459" i="12" s="1"/>
  <c r="R459" i="12" s="1"/>
  <c r="Q458" i="12"/>
  <c r="R458" i="12" s="1"/>
  <c r="P458" i="12"/>
  <c r="P457" i="12"/>
  <c r="Q457" i="12" s="1"/>
  <c r="R457" i="12" s="1"/>
  <c r="P456" i="12"/>
  <c r="Q456" i="12" s="1"/>
  <c r="R456" i="12" s="1"/>
  <c r="Q455" i="12"/>
  <c r="R455" i="12" s="1"/>
  <c r="P454" i="12"/>
  <c r="Q454" i="12" s="1"/>
  <c r="Q453" i="12"/>
  <c r="R453" i="12" s="1"/>
  <c r="P453" i="12"/>
  <c r="P452" i="12"/>
  <c r="Q452" i="12" s="1"/>
  <c r="R452" i="12" s="1"/>
  <c r="P451" i="12"/>
  <c r="Q451" i="12" s="1"/>
  <c r="R451" i="12" s="1"/>
  <c r="Q450" i="12"/>
  <c r="P449" i="12"/>
  <c r="Q449" i="12" s="1"/>
  <c r="R449" i="12" s="1"/>
  <c r="R448" i="12"/>
  <c r="S448" i="12" s="1"/>
  <c r="P448" i="12"/>
  <c r="Q448" i="12" s="1"/>
  <c r="Q447" i="12"/>
  <c r="R447" i="12" s="1"/>
  <c r="Q446" i="12"/>
  <c r="P446" i="12"/>
  <c r="P444" i="12"/>
  <c r="Q444" i="12" s="1"/>
  <c r="Q443" i="12"/>
  <c r="P443" i="12"/>
  <c r="R440" i="12"/>
  <c r="Q440" i="12"/>
  <c r="S440" i="12" s="1"/>
  <c r="R439" i="12"/>
  <c r="Q439" i="12"/>
  <c r="R438" i="12"/>
  <c r="Q438" i="12"/>
  <c r="S437" i="12"/>
  <c r="Q437" i="12"/>
  <c r="R437" i="12" s="1"/>
  <c r="Q436" i="12"/>
  <c r="R436" i="12" s="1"/>
  <c r="S436" i="12" s="1"/>
  <c r="Q435" i="12"/>
  <c r="R435" i="12" s="1"/>
  <c r="S435" i="12" s="1"/>
  <c r="Q434" i="12"/>
  <c r="R434" i="12" s="1"/>
  <c r="Q433" i="12"/>
  <c r="R433" i="12" s="1"/>
  <c r="R432" i="12"/>
  <c r="Q432" i="12"/>
  <c r="S432" i="12" s="1"/>
  <c r="R431" i="12"/>
  <c r="Q431" i="12"/>
  <c r="R430" i="12"/>
  <c r="Q430" i="12"/>
  <c r="S429" i="12"/>
  <c r="Q429" i="12"/>
  <c r="R429" i="12" s="1"/>
  <c r="Q428" i="12"/>
  <c r="Q427" i="12"/>
  <c r="R427" i="12" s="1"/>
  <c r="S427" i="12" s="1"/>
  <c r="Q426" i="12"/>
  <c r="R426" i="12" s="1"/>
  <c r="Q425" i="12"/>
  <c r="R425" i="12" s="1"/>
  <c r="P424" i="12"/>
  <c r="Q424" i="12" s="1"/>
  <c r="R424" i="12" s="1"/>
  <c r="S424" i="12" s="1"/>
  <c r="R423" i="12"/>
  <c r="S423" i="12" s="1"/>
  <c r="Q423" i="12"/>
  <c r="Q422" i="12"/>
  <c r="R422" i="12" s="1"/>
  <c r="Q421" i="12"/>
  <c r="R421" i="12" s="1"/>
  <c r="Q420" i="12"/>
  <c r="R420" i="12" s="1"/>
  <c r="Q419" i="12"/>
  <c r="R419" i="12" s="1"/>
  <c r="S419" i="12" s="1"/>
  <c r="Q417" i="12"/>
  <c r="R417" i="12" s="1"/>
  <c r="S417" i="12" s="1"/>
  <c r="Q416" i="12"/>
  <c r="R416" i="12" s="1"/>
  <c r="P415" i="12"/>
  <c r="Q415" i="12" s="1"/>
  <c r="R415" i="12" s="1"/>
  <c r="P414" i="12"/>
  <c r="Q414" i="12" s="1"/>
  <c r="Q413" i="12"/>
  <c r="R413" i="12" s="1"/>
  <c r="P413" i="12"/>
  <c r="P412" i="12"/>
  <c r="Q412" i="12" s="1"/>
  <c r="R412" i="12" s="1"/>
  <c r="P411" i="12"/>
  <c r="Q411" i="12" s="1"/>
  <c r="R411" i="12" s="1"/>
  <c r="P410" i="12"/>
  <c r="Q410" i="12" s="1"/>
  <c r="Q409" i="12"/>
  <c r="R409" i="12" s="1"/>
  <c r="P409" i="12"/>
  <c r="P408" i="12"/>
  <c r="Q408" i="12" s="1"/>
  <c r="R408" i="12" s="1"/>
  <c r="P407" i="12"/>
  <c r="Q407" i="12" s="1"/>
  <c r="R407" i="12" s="1"/>
  <c r="P406" i="12"/>
  <c r="Q406" i="12" s="1"/>
  <c r="Q405" i="12"/>
  <c r="R405" i="12" s="1"/>
  <c r="P405" i="12"/>
  <c r="P404" i="12"/>
  <c r="Q404" i="12" s="1"/>
  <c r="R404" i="12" s="1"/>
  <c r="P403" i="12"/>
  <c r="Q403" i="12" s="1"/>
  <c r="R403" i="12" s="1"/>
  <c r="P402" i="12"/>
  <c r="Q402" i="12" s="1"/>
  <c r="Q401" i="12"/>
  <c r="R401" i="12" s="1"/>
  <c r="P401" i="12"/>
  <c r="P400" i="12"/>
  <c r="Q400" i="12" s="1"/>
  <c r="R400" i="12" s="1"/>
  <c r="P399" i="12"/>
  <c r="Q399" i="12" s="1"/>
  <c r="R399" i="12" s="1"/>
  <c r="P398" i="12"/>
  <c r="Q398" i="12" s="1"/>
  <c r="Q397" i="12"/>
  <c r="R397" i="12" s="1"/>
  <c r="P397" i="12"/>
  <c r="P396" i="12"/>
  <c r="Q396" i="12" s="1"/>
  <c r="R396" i="12" s="1"/>
  <c r="Q395" i="12"/>
  <c r="R395" i="12" s="1"/>
  <c r="R394" i="12"/>
  <c r="P394" i="12"/>
  <c r="Q394" i="12" s="1"/>
  <c r="P393" i="12"/>
  <c r="Q393" i="12" s="1"/>
  <c r="R393" i="12" s="1"/>
  <c r="Q390" i="12"/>
  <c r="R390" i="12" s="1"/>
  <c r="R389" i="12"/>
  <c r="Q389" i="12"/>
  <c r="S389" i="12" s="1"/>
  <c r="R388" i="12"/>
  <c r="Q388" i="12"/>
  <c r="R387" i="12"/>
  <c r="Q387" i="12"/>
  <c r="P386" i="12"/>
  <c r="Q386" i="12" s="1"/>
  <c r="P385" i="12"/>
  <c r="P384" i="12"/>
  <c r="Q384" i="12" s="1"/>
  <c r="R384" i="12" s="1"/>
  <c r="Q383" i="12"/>
  <c r="R383" i="12" s="1"/>
  <c r="P383" i="12"/>
  <c r="P382" i="12"/>
  <c r="Q382" i="12" s="1"/>
  <c r="P381" i="12"/>
  <c r="P380" i="12"/>
  <c r="Q380" i="12" s="1"/>
  <c r="R380" i="12" s="1"/>
  <c r="Q379" i="12"/>
  <c r="R379" i="12" s="1"/>
  <c r="P379" i="12"/>
  <c r="P378" i="12"/>
  <c r="Q378" i="12" s="1"/>
  <c r="P377" i="12"/>
  <c r="P376" i="12"/>
  <c r="Q376" i="12" s="1"/>
  <c r="R376" i="12" s="1"/>
  <c r="P375" i="12"/>
  <c r="Q375" i="12" s="1"/>
  <c r="R375" i="12" s="1"/>
  <c r="P374" i="12"/>
  <c r="Q374" i="12" s="1"/>
  <c r="R374" i="12" s="1"/>
  <c r="P373" i="12"/>
  <c r="Q373" i="12" s="1"/>
  <c r="R373" i="12" s="1"/>
  <c r="P372" i="12"/>
  <c r="Q372" i="12" s="1"/>
  <c r="R372" i="12" s="1"/>
  <c r="P371" i="12"/>
  <c r="Q371" i="12" s="1"/>
  <c r="R371" i="12" s="1"/>
  <c r="P370" i="12"/>
  <c r="Q370" i="12" s="1"/>
  <c r="R370" i="12" s="1"/>
  <c r="P369" i="12"/>
  <c r="Q369" i="12" s="1"/>
  <c r="R369" i="12" s="1"/>
  <c r="P368" i="12"/>
  <c r="Q368" i="12" s="1"/>
  <c r="R368" i="12" s="1"/>
  <c r="P367" i="12"/>
  <c r="Q367" i="12" s="1"/>
  <c r="R367" i="12" s="1"/>
  <c r="P366" i="12"/>
  <c r="Q366" i="12" s="1"/>
  <c r="R366" i="12" s="1"/>
  <c r="P365" i="12"/>
  <c r="Q365" i="12" s="1"/>
  <c r="R365" i="12" s="1"/>
  <c r="P364" i="12"/>
  <c r="Q364" i="12" s="1"/>
  <c r="R364" i="12" s="1"/>
  <c r="P363" i="12"/>
  <c r="Q363" i="12" s="1"/>
  <c r="R363" i="12" s="1"/>
  <c r="P362" i="12"/>
  <c r="Q362" i="12" s="1"/>
  <c r="R362" i="12" s="1"/>
  <c r="P361" i="12"/>
  <c r="Q361" i="12" s="1"/>
  <c r="R361" i="12" s="1"/>
  <c r="P360" i="12"/>
  <c r="Q360" i="12" s="1"/>
  <c r="R360" i="12" s="1"/>
  <c r="P359" i="12"/>
  <c r="Q359" i="12" s="1"/>
  <c r="R359" i="12" s="1"/>
  <c r="P358" i="12"/>
  <c r="Q358" i="12" s="1"/>
  <c r="R358" i="12" s="1"/>
  <c r="P357" i="12"/>
  <c r="Q357" i="12" s="1"/>
  <c r="R357" i="12" s="1"/>
  <c r="P356" i="12"/>
  <c r="Q356" i="12" s="1"/>
  <c r="R356" i="12" s="1"/>
  <c r="P355" i="12"/>
  <c r="Q355" i="12" s="1"/>
  <c r="R355" i="12" s="1"/>
  <c r="P354" i="12"/>
  <c r="Q354" i="12" s="1"/>
  <c r="R354" i="12" s="1"/>
  <c r="P353" i="12"/>
  <c r="Q353" i="12" s="1"/>
  <c r="R353" i="12" s="1"/>
  <c r="P352" i="12"/>
  <c r="Q352" i="12" s="1"/>
  <c r="R352" i="12" s="1"/>
  <c r="P351" i="12"/>
  <c r="Q351" i="12" s="1"/>
  <c r="R351" i="12" s="1"/>
  <c r="P350" i="12"/>
  <c r="Q350" i="12" s="1"/>
  <c r="R350" i="12" s="1"/>
  <c r="P349" i="12"/>
  <c r="Q349" i="12" s="1"/>
  <c r="R349" i="12" s="1"/>
  <c r="P348" i="12"/>
  <c r="Q348" i="12" s="1"/>
  <c r="R348" i="12" s="1"/>
  <c r="P347" i="12"/>
  <c r="Q347" i="12" s="1"/>
  <c r="R347" i="12" s="1"/>
  <c r="P346" i="12"/>
  <c r="Q346" i="12" s="1"/>
  <c r="R346" i="12" s="1"/>
  <c r="P345" i="12"/>
  <c r="Q345" i="12" s="1"/>
  <c r="R345" i="12" s="1"/>
  <c r="P344" i="12"/>
  <c r="Q344" i="12" s="1"/>
  <c r="R344" i="12" s="1"/>
  <c r="P343" i="12"/>
  <c r="Q343" i="12" s="1"/>
  <c r="R343" i="12" s="1"/>
  <c r="P342" i="12"/>
  <c r="Q342" i="12" s="1"/>
  <c r="R342" i="12" s="1"/>
  <c r="P341" i="12"/>
  <c r="Q341" i="12" s="1"/>
  <c r="R341" i="12" s="1"/>
  <c r="P340" i="12"/>
  <c r="Q340" i="12" s="1"/>
  <c r="R340" i="12" s="1"/>
  <c r="P339" i="12"/>
  <c r="Q339" i="12" s="1"/>
  <c r="R339" i="12" s="1"/>
  <c r="P338" i="12"/>
  <c r="Q338" i="12" s="1"/>
  <c r="R338" i="12" s="1"/>
  <c r="P337" i="12"/>
  <c r="Q337" i="12" s="1"/>
  <c r="R337" i="12" s="1"/>
  <c r="P336" i="12"/>
  <c r="Q336" i="12" s="1"/>
  <c r="R336" i="12" s="1"/>
  <c r="P335" i="12"/>
  <c r="Q335" i="12" s="1"/>
  <c r="R335" i="12" s="1"/>
  <c r="P334" i="12"/>
  <c r="Q334" i="12" s="1"/>
  <c r="R334" i="12" s="1"/>
  <c r="P333" i="12"/>
  <c r="Q333" i="12" s="1"/>
  <c r="R333" i="12" s="1"/>
  <c r="P332" i="12"/>
  <c r="Q332" i="12" s="1"/>
  <c r="R332" i="12" s="1"/>
  <c r="P331" i="12"/>
  <c r="Q331" i="12" s="1"/>
  <c r="R331" i="12" s="1"/>
  <c r="P330" i="12"/>
  <c r="Q330" i="12" s="1"/>
  <c r="R330" i="12" s="1"/>
  <c r="P329" i="12"/>
  <c r="Q329" i="12" s="1"/>
  <c r="R329" i="12" s="1"/>
  <c r="P328" i="12"/>
  <c r="Q328" i="12" s="1"/>
  <c r="R328" i="12" s="1"/>
  <c r="P327" i="12"/>
  <c r="Q327" i="12" s="1"/>
  <c r="R327" i="12" s="1"/>
  <c r="P326" i="12"/>
  <c r="Q326" i="12" s="1"/>
  <c r="R326" i="12" s="1"/>
  <c r="P325" i="12"/>
  <c r="Q325" i="12" s="1"/>
  <c r="R325" i="12" s="1"/>
  <c r="P324" i="12"/>
  <c r="Q324" i="12" s="1"/>
  <c r="R324" i="12" s="1"/>
  <c r="P323" i="12"/>
  <c r="Q323" i="12" s="1"/>
  <c r="R323" i="12" s="1"/>
  <c r="P322" i="12"/>
  <c r="Q322" i="12" s="1"/>
  <c r="R322" i="12" s="1"/>
  <c r="P321" i="12"/>
  <c r="Q321" i="12" s="1"/>
  <c r="R321" i="12" s="1"/>
  <c r="P320" i="12"/>
  <c r="Q320" i="12" s="1"/>
  <c r="R320" i="12" s="1"/>
  <c r="P319" i="12"/>
  <c r="Q319" i="12" s="1"/>
  <c r="R319" i="12" s="1"/>
  <c r="P318" i="12"/>
  <c r="Q318" i="12" s="1"/>
  <c r="R318" i="12" s="1"/>
  <c r="P317" i="12"/>
  <c r="Q317" i="12" s="1"/>
  <c r="R317" i="12" s="1"/>
  <c r="P316" i="12"/>
  <c r="Q316" i="12" s="1"/>
  <c r="R316" i="12" s="1"/>
  <c r="P315" i="12"/>
  <c r="Q315" i="12" s="1"/>
  <c r="R315" i="12" s="1"/>
  <c r="P314" i="12"/>
  <c r="Q314" i="12" s="1"/>
  <c r="R314" i="12" s="1"/>
  <c r="Q311" i="12"/>
  <c r="R311" i="12" s="1"/>
  <c r="R310" i="12"/>
  <c r="S310" i="12" s="1"/>
  <c r="Q310" i="12"/>
  <c r="Q309" i="12"/>
  <c r="R309" i="12" s="1"/>
  <c r="S309" i="12" s="1"/>
  <c r="Q308" i="12"/>
  <c r="Q307" i="12"/>
  <c r="R307" i="12" s="1"/>
  <c r="R306" i="12"/>
  <c r="S306" i="12" s="1"/>
  <c r="Q306" i="12"/>
  <c r="Q305" i="12"/>
  <c r="R305" i="12" s="1"/>
  <c r="S305" i="12" s="1"/>
  <c r="Q304" i="12"/>
  <c r="Q303" i="12"/>
  <c r="R303" i="12" s="1"/>
  <c r="R302" i="12"/>
  <c r="S302" i="12" s="1"/>
  <c r="Q302" i="12"/>
  <c r="Q301" i="12"/>
  <c r="R301" i="12" s="1"/>
  <c r="S301" i="12" s="1"/>
  <c r="Q300" i="12"/>
  <c r="Q299" i="12"/>
  <c r="R299" i="12" s="1"/>
  <c r="R298" i="12"/>
  <c r="S298" i="12" s="1"/>
  <c r="Q298" i="12"/>
  <c r="Q297" i="12"/>
  <c r="R297" i="12" s="1"/>
  <c r="S297" i="12" s="1"/>
  <c r="Q296" i="12"/>
  <c r="Q295" i="12"/>
  <c r="R295" i="12" s="1"/>
  <c r="R294" i="12"/>
  <c r="S294" i="12" s="1"/>
  <c r="Q294" i="12"/>
  <c r="Q293" i="12"/>
  <c r="R293" i="12" s="1"/>
  <c r="S293" i="12" s="1"/>
  <c r="Q292" i="12"/>
  <c r="Q291" i="12"/>
  <c r="R291" i="12" s="1"/>
  <c r="R290" i="12"/>
  <c r="S290" i="12" s="1"/>
  <c r="Q290" i="12"/>
  <c r="Q289" i="12"/>
  <c r="R289" i="12" s="1"/>
  <c r="S289" i="12" s="1"/>
  <c r="P288" i="12"/>
  <c r="P287" i="12"/>
  <c r="P286" i="12"/>
  <c r="P285" i="12"/>
  <c r="P284" i="12"/>
  <c r="P283" i="12"/>
  <c r="P282" i="12"/>
  <c r="R281" i="12"/>
  <c r="Q281" i="12"/>
  <c r="Q280" i="12"/>
  <c r="R280" i="12" s="1"/>
  <c r="Q279" i="12"/>
  <c r="R279" i="12" s="1"/>
  <c r="S279" i="12" s="1"/>
  <c r="Q278" i="12"/>
  <c r="R278" i="12" s="1"/>
  <c r="S278" i="12" s="1"/>
  <c r="R277" i="12"/>
  <c r="Q277" i="12"/>
  <c r="Q276" i="12"/>
  <c r="R276" i="12" s="1"/>
  <c r="P275" i="12"/>
  <c r="Q275" i="12" s="1"/>
  <c r="R275" i="12" s="1"/>
  <c r="P274" i="12"/>
  <c r="Q274" i="12" s="1"/>
  <c r="R274" i="12" s="1"/>
  <c r="Q273" i="12"/>
  <c r="R273" i="12" s="1"/>
  <c r="S273" i="12" s="1"/>
  <c r="P272" i="12"/>
  <c r="Q272" i="12" s="1"/>
  <c r="R272" i="12" s="1"/>
  <c r="S272" i="12" s="1"/>
  <c r="P271" i="12"/>
  <c r="Q271" i="12" s="1"/>
  <c r="R271" i="12" s="1"/>
  <c r="S271" i="12" s="1"/>
  <c r="P270" i="12"/>
  <c r="Q270" i="12" s="1"/>
  <c r="R270" i="12" s="1"/>
  <c r="S270" i="12" s="1"/>
  <c r="P269" i="12"/>
  <c r="Q269" i="12" s="1"/>
  <c r="R269" i="12" s="1"/>
  <c r="S269" i="12" s="1"/>
  <c r="Q268" i="12"/>
  <c r="R268" i="12" s="1"/>
  <c r="S268" i="12" s="1"/>
  <c r="P267" i="12"/>
  <c r="P266" i="12"/>
  <c r="P265" i="12"/>
  <c r="P264" i="12"/>
  <c r="P263" i="12"/>
  <c r="P262" i="12"/>
  <c r="P261" i="12"/>
  <c r="P260" i="12"/>
  <c r="P259" i="12"/>
  <c r="Q258" i="12"/>
  <c r="R258" i="12" s="1"/>
  <c r="S258" i="12" s="1"/>
  <c r="P257" i="12"/>
  <c r="Q257" i="12" s="1"/>
  <c r="R257" i="12" s="1"/>
  <c r="P256" i="12"/>
  <c r="Q256" i="12" s="1"/>
  <c r="R256" i="12" s="1"/>
  <c r="P255" i="12"/>
  <c r="Q255" i="12" s="1"/>
  <c r="R255" i="12" s="1"/>
  <c r="P254" i="12"/>
  <c r="Q254" i="12" s="1"/>
  <c r="R254" i="12" s="1"/>
  <c r="P253" i="12"/>
  <c r="Q253" i="12" s="1"/>
  <c r="R253" i="12" s="1"/>
  <c r="P252" i="12"/>
  <c r="Q252" i="12" s="1"/>
  <c r="R252" i="12" s="1"/>
  <c r="P251" i="12"/>
  <c r="Q251" i="12" s="1"/>
  <c r="R251" i="12" s="1"/>
  <c r="P250" i="12"/>
  <c r="Q250" i="12" s="1"/>
  <c r="R250" i="12" s="1"/>
  <c r="P249" i="12"/>
  <c r="Q249" i="12" s="1"/>
  <c r="R249" i="12" s="1"/>
  <c r="P248" i="12"/>
  <c r="Q248" i="12" s="1"/>
  <c r="R248" i="12" s="1"/>
  <c r="P247" i="12"/>
  <c r="Q247" i="12" s="1"/>
  <c r="R247" i="12" s="1"/>
  <c r="P246" i="12"/>
  <c r="Q246" i="12" s="1"/>
  <c r="R246" i="12" s="1"/>
  <c r="P245" i="12"/>
  <c r="T311" i="12" s="1"/>
  <c r="Q244" i="12"/>
  <c r="R244" i="12" s="1"/>
  <c r="Q241" i="12"/>
  <c r="R241" i="12" s="1"/>
  <c r="P241" i="12"/>
  <c r="Q239" i="12"/>
  <c r="R239" i="12" s="1"/>
  <c r="P239" i="12"/>
  <c r="Q238" i="12"/>
  <c r="R238" i="12" s="1"/>
  <c r="P238" i="12"/>
  <c r="Q237" i="12"/>
  <c r="R237" i="12" s="1"/>
  <c r="P236" i="12"/>
  <c r="Q236" i="12" s="1"/>
  <c r="R236" i="12" s="1"/>
  <c r="P235" i="12"/>
  <c r="Q235" i="12" s="1"/>
  <c r="R235" i="12" s="1"/>
  <c r="P234" i="12"/>
  <c r="Q234" i="12" s="1"/>
  <c r="R234" i="12" s="1"/>
  <c r="P233" i="12"/>
  <c r="Q233" i="12" s="1"/>
  <c r="R233" i="12" s="1"/>
  <c r="P232" i="12"/>
  <c r="Q232" i="12" s="1"/>
  <c r="R232" i="12" s="1"/>
  <c r="P231" i="12"/>
  <c r="Q231" i="12" s="1"/>
  <c r="R231" i="12" s="1"/>
  <c r="Q230" i="12"/>
  <c r="R230" i="12" s="1"/>
  <c r="S230" i="12" s="1"/>
  <c r="P229" i="12"/>
  <c r="Q229" i="12" s="1"/>
  <c r="R229" i="12" s="1"/>
  <c r="S229" i="12" s="1"/>
  <c r="P228" i="12"/>
  <c r="Q228" i="12" s="1"/>
  <c r="R228" i="12" s="1"/>
  <c r="S228" i="12" s="1"/>
  <c r="Q227" i="12"/>
  <c r="R227" i="12" s="1"/>
  <c r="S227" i="12" s="1"/>
  <c r="P226" i="12"/>
  <c r="P225" i="12"/>
  <c r="P224" i="12"/>
  <c r="P223" i="12"/>
  <c r="P222" i="12"/>
  <c r="P221" i="12"/>
  <c r="P220" i="12"/>
  <c r="P219" i="12"/>
  <c r="P218" i="12"/>
  <c r="P217" i="12"/>
  <c r="P216" i="12"/>
  <c r="P215" i="12"/>
  <c r="P214" i="12"/>
  <c r="P213" i="12"/>
  <c r="P212" i="12"/>
  <c r="Q211" i="12"/>
  <c r="Q210" i="12"/>
  <c r="R210" i="12" s="1"/>
  <c r="R209" i="12"/>
  <c r="S209" i="12" s="1"/>
  <c r="Q209" i="12"/>
  <c r="Q208" i="12"/>
  <c r="R208" i="12" s="1"/>
  <c r="S208" i="12" s="1"/>
  <c r="Q207" i="12"/>
  <c r="P206" i="12"/>
  <c r="Q206" i="12" s="1"/>
  <c r="R206" i="12" s="1"/>
  <c r="P205" i="12"/>
  <c r="Q205" i="12" s="1"/>
  <c r="R205" i="12" s="1"/>
  <c r="P204" i="12"/>
  <c r="P203" i="12"/>
  <c r="P202" i="12"/>
  <c r="P201" i="12"/>
  <c r="P200" i="12"/>
  <c r="P199" i="12"/>
  <c r="P198" i="12"/>
  <c r="P197" i="12"/>
  <c r="P196" i="12"/>
  <c r="P195" i="12"/>
  <c r="P194" i="12"/>
  <c r="P193" i="12"/>
  <c r="P192" i="12"/>
  <c r="P191" i="12"/>
  <c r="P190" i="12"/>
  <c r="P189" i="12"/>
  <c r="P188" i="12"/>
  <c r="P187" i="12"/>
  <c r="P186" i="12"/>
  <c r="P185" i="12"/>
  <c r="P184" i="12"/>
  <c r="P183" i="12"/>
  <c r="P182" i="12"/>
  <c r="P181" i="12"/>
  <c r="P180" i="12"/>
  <c r="P179" i="12"/>
  <c r="Q179" i="12" s="1"/>
  <c r="R179" i="12" s="1"/>
  <c r="Q178" i="12"/>
  <c r="R178" i="12" s="1"/>
  <c r="Q177" i="12"/>
  <c r="R176" i="12"/>
  <c r="Q176" i="12"/>
  <c r="S176" i="12" s="1"/>
  <c r="R175" i="12"/>
  <c r="Q175" i="12"/>
  <c r="Q174" i="12"/>
  <c r="R174" i="12" s="1"/>
  <c r="R173" i="12"/>
  <c r="S173" i="12" s="1"/>
  <c r="Q173" i="12"/>
  <c r="Q172" i="12"/>
  <c r="Q171" i="12"/>
  <c r="Q170" i="12"/>
  <c r="R170" i="12" s="1"/>
  <c r="Q169" i="12"/>
  <c r="R169" i="12" s="1"/>
  <c r="S169" i="12" s="1"/>
  <c r="R168" i="12"/>
  <c r="S168" i="12" s="1"/>
  <c r="Q168" i="12"/>
  <c r="R167" i="12"/>
  <c r="Q167" i="12"/>
  <c r="Q166" i="12"/>
  <c r="R166" i="12" s="1"/>
  <c r="R165" i="12"/>
  <c r="Q165" i="12"/>
  <c r="S165" i="12" s="1"/>
  <c r="Q164" i="12"/>
  <c r="R164" i="12" s="1"/>
  <c r="S164" i="12" s="1"/>
  <c r="Q163" i="12"/>
  <c r="Q162" i="12"/>
  <c r="R162" i="12" s="1"/>
  <c r="Q161" i="12"/>
  <c r="R160" i="12"/>
  <c r="Q160" i="12"/>
  <c r="S160" i="12" s="1"/>
  <c r="R159" i="12"/>
  <c r="Q159" i="12"/>
  <c r="Q158" i="12"/>
  <c r="R158" i="12" s="1"/>
  <c r="R157" i="12"/>
  <c r="S157" i="12" s="1"/>
  <c r="Q157" i="12"/>
  <c r="Q156" i="12"/>
  <c r="Q155" i="12"/>
  <c r="Q154" i="12"/>
  <c r="R154" i="12" s="1"/>
  <c r="Q153" i="12"/>
  <c r="R153" i="12" s="1"/>
  <c r="S153" i="12" s="1"/>
  <c r="R152" i="12"/>
  <c r="S152" i="12" s="1"/>
  <c r="Q152" i="12"/>
  <c r="R151" i="12"/>
  <c r="Q151" i="12"/>
  <c r="Q150" i="12"/>
  <c r="R150" i="12" s="1"/>
  <c r="R149" i="12"/>
  <c r="Q149" i="12"/>
  <c r="S149" i="12" s="1"/>
  <c r="Q148" i="12"/>
  <c r="R148" i="12" s="1"/>
  <c r="S148" i="12" s="1"/>
  <c r="Q147" i="12"/>
  <c r="R147" i="12" s="1"/>
  <c r="Q146" i="12"/>
  <c r="R146" i="12" s="1"/>
  <c r="Q145" i="12"/>
  <c r="R144" i="12"/>
  <c r="Q144" i="12"/>
  <c r="S144" i="12" s="1"/>
  <c r="R143" i="12"/>
  <c r="Q143" i="12"/>
  <c r="Q142" i="12"/>
  <c r="R142" i="12" s="1"/>
  <c r="R141" i="12"/>
  <c r="S141" i="12" s="1"/>
  <c r="Q141" i="12"/>
  <c r="Q140" i="12"/>
  <c r="Q139" i="12"/>
  <c r="Q138" i="12"/>
  <c r="R138" i="12" s="1"/>
  <c r="Q137" i="12"/>
  <c r="R137" i="12" s="1"/>
  <c r="S137" i="12" s="1"/>
  <c r="R136" i="12"/>
  <c r="S136" i="12" s="1"/>
  <c r="Q136" i="12"/>
  <c r="R135" i="12"/>
  <c r="Q135" i="12"/>
  <c r="Q134" i="12"/>
  <c r="R134" i="12" s="1"/>
  <c r="R133" i="12"/>
  <c r="Q133" i="12"/>
  <c r="S133" i="12" s="1"/>
  <c r="Q132" i="12"/>
  <c r="R132" i="12" s="1"/>
  <c r="S132" i="12" s="1"/>
  <c r="Q131" i="12"/>
  <c r="R131" i="12" s="1"/>
  <c r="P130" i="12"/>
  <c r="Q129" i="12"/>
  <c r="R129" i="12" s="1"/>
  <c r="P128" i="12"/>
  <c r="Q128" i="12" s="1"/>
  <c r="R128" i="12" s="1"/>
  <c r="P127" i="12"/>
  <c r="Q127" i="12" s="1"/>
  <c r="R127" i="12" s="1"/>
  <c r="P126" i="12"/>
  <c r="Q126" i="12" s="1"/>
  <c r="R126" i="12" s="1"/>
  <c r="P125" i="12"/>
  <c r="Q125" i="12" s="1"/>
  <c r="R125" i="12" s="1"/>
  <c r="P124" i="12"/>
  <c r="Q124" i="12" s="1"/>
  <c r="R124" i="12" s="1"/>
  <c r="P123" i="12"/>
  <c r="Q123" i="12" s="1"/>
  <c r="R123" i="12" s="1"/>
  <c r="P122" i="12"/>
  <c r="Q122" i="12" s="1"/>
  <c r="R122" i="12" s="1"/>
  <c r="P121" i="12"/>
  <c r="Q121" i="12" s="1"/>
  <c r="R121" i="12" s="1"/>
  <c r="P120" i="12"/>
  <c r="Q120" i="12" s="1"/>
  <c r="R120" i="12" s="1"/>
  <c r="P119" i="12"/>
  <c r="Q119" i="12" s="1"/>
  <c r="R119" i="12" s="1"/>
  <c r="P118" i="12"/>
  <c r="Q118" i="12" s="1"/>
  <c r="R118" i="12" s="1"/>
  <c r="P117" i="12"/>
  <c r="Q117" i="12" s="1"/>
  <c r="R117" i="12" s="1"/>
  <c r="P116" i="12"/>
  <c r="Q116" i="12" s="1"/>
  <c r="R116" i="12" s="1"/>
  <c r="P115" i="12"/>
  <c r="Q115" i="12" s="1"/>
  <c r="R115" i="12" s="1"/>
  <c r="P113" i="12"/>
  <c r="Q113" i="12" s="1"/>
  <c r="R113" i="12" s="1"/>
  <c r="P112" i="12"/>
  <c r="Q112" i="12" s="1"/>
  <c r="R112" i="12" s="1"/>
  <c r="P111" i="12"/>
  <c r="Q111" i="12" s="1"/>
  <c r="R111" i="12" s="1"/>
  <c r="P110" i="12"/>
  <c r="Q110" i="12" s="1"/>
  <c r="R110" i="12" s="1"/>
  <c r="P109" i="12"/>
  <c r="Q109" i="12" s="1"/>
  <c r="R109" i="12" s="1"/>
  <c r="P108" i="12"/>
  <c r="Q108" i="12" s="1"/>
  <c r="R108" i="12" s="1"/>
  <c r="P107" i="12"/>
  <c r="Q107" i="12" s="1"/>
  <c r="R107" i="12" s="1"/>
  <c r="P106" i="12"/>
  <c r="Q106" i="12" s="1"/>
  <c r="R106" i="12" s="1"/>
  <c r="P105" i="12"/>
  <c r="Q105" i="12" s="1"/>
  <c r="R105" i="12" s="1"/>
  <c r="P104" i="12"/>
  <c r="Q104" i="12" s="1"/>
  <c r="R104" i="12" s="1"/>
  <c r="P103" i="12"/>
  <c r="Q103" i="12" s="1"/>
  <c r="R103" i="12" s="1"/>
  <c r="P102" i="12"/>
  <c r="Q102" i="12" s="1"/>
  <c r="R102" i="12" s="1"/>
  <c r="P101" i="12"/>
  <c r="Q101" i="12" s="1"/>
  <c r="R101" i="12" s="1"/>
  <c r="P100" i="12"/>
  <c r="Q100" i="12" s="1"/>
  <c r="R100" i="12" s="1"/>
  <c r="P99" i="12"/>
  <c r="Q99" i="12" s="1"/>
  <c r="R99" i="12" s="1"/>
  <c r="P98" i="12"/>
  <c r="Q98" i="12" s="1"/>
  <c r="R98" i="12" s="1"/>
  <c r="P97" i="12"/>
  <c r="Q97" i="12" s="1"/>
  <c r="R97" i="12" s="1"/>
  <c r="P95" i="12"/>
  <c r="Q95" i="12" s="1"/>
  <c r="R95" i="12" s="1"/>
  <c r="P94" i="12"/>
  <c r="Q94" i="12" s="1"/>
  <c r="R94" i="12" s="1"/>
  <c r="P93" i="12"/>
  <c r="Q93" i="12" s="1"/>
  <c r="R93" i="12" s="1"/>
  <c r="Q91" i="12"/>
  <c r="P90" i="12"/>
  <c r="P87" i="12"/>
  <c r="Q87" i="12" s="1"/>
  <c r="R87" i="12" s="1"/>
  <c r="P86" i="12"/>
  <c r="Q86" i="12" s="1"/>
  <c r="R86" i="12" s="1"/>
  <c r="R85" i="12"/>
  <c r="S85" i="12" s="1"/>
  <c r="Q85" i="12"/>
  <c r="Q84" i="12"/>
  <c r="Q83" i="12"/>
  <c r="P82" i="12"/>
  <c r="P81" i="12"/>
  <c r="P80" i="12"/>
  <c r="Q80" i="12" s="1"/>
  <c r="R80" i="12" s="1"/>
  <c r="P79" i="12"/>
  <c r="P78" i="12"/>
  <c r="Q78" i="12" s="1"/>
  <c r="R78" i="12" s="1"/>
  <c r="P77" i="12"/>
  <c r="Q76" i="12"/>
  <c r="R76" i="12" s="1"/>
  <c r="Q75" i="12"/>
  <c r="R75" i="12" s="1"/>
  <c r="S75" i="12" s="1"/>
  <c r="R74" i="12"/>
  <c r="S74" i="12" s="1"/>
  <c r="Q74" i="12"/>
  <c r="R72" i="12"/>
  <c r="Q72" i="12"/>
  <c r="Q71" i="12"/>
  <c r="R71" i="12" s="1"/>
  <c r="R70" i="12"/>
  <c r="Q70" i="12"/>
  <c r="S70" i="12" s="1"/>
  <c r="Q69" i="12"/>
  <c r="R69" i="12" s="1"/>
  <c r="S69" i="12" s="1"/>
  <c r="Q68" i="12"/>
  <c r="R68" i="12" s="1"/>
  <c r="Q67" i="12"/>
  <c r="R67" i="12" s="1"/>
  <c r="Q66" i="12"/>
  <c r="P65" i="12"/>
  <c r="P64" i="12"/>
  <c r="P63" i="12"/>
  <c r="R62" i="12"/>
  <c r="Q62" i="12"/>
  <c r="S62" i="12" s="1"/>
  <c r="R59" i="12"/>
  <c r="Q59" i="12"/>
  <c r="Q58" i="12"/>
  <c r="R58" i="12" s="1"/>
  <c r="P57" i="12"/>
  <c r="Q57" i="12" s="1"/>
  <c r="R57" i="12" s="1"/>
  <c r="P56" i="12"/>
  <c r="Q56" i="12" s="1"/>
  <c r="R56" i="12" s="1"/>
  <c r="P55" i="12"/>
  <c r="Q55" i="12" s="1"/>
  <c r="R55" i="12" s="1"/>
  <c r="P54" i="12"/>
  <c r="Q54" i="12" s="1"/>
  <c r="R54" i="12" s="1"/>
  <c r="P53" i="12"/>
  <c r="Q53" i="12" s="1"/>
  <c r="R53" i="12" s="1"/>
  <c r="P52" i="12"/>
  <c r="Q52" i="12" s="1"/>
  <c r="R52" i="12" s="1"/>
  <c r="P51" i="12"/>
  <c r="Q51" i="12" s="1"/>
  <c r="R51" i="12" s="1"/>
  <c r="P50" i="12"/>
  <c r="Q50" i="12" s="1"/>
  <c r="R50" i="12" s="1"/>
  <c r="P49" i="12"/>
  <c r="Q49" i="12" s="1"/>
  <c r="R49" i="12" s="1"/>
  <c r="P48" i="12"/>
  <c r="Q48" i="12" s="1"/>
  <c r="R48" i="12" s="1"/>
  <c r="P47" i="12"/>
  <c r="Q47" i="12" s="1"/>
  <c r="R47" i="12" s="1"/>
  <c r="P46" i="12"/>
  <c r="Q46" i="12" s="1"/>
  <c r="R46" i="12" s="1"/>
  <c r="P45" i="12"/>
  <c r="Q45" i="12" s="1"/>
  <c r="R45" i="12" s="1"/>
  <c r="P44" i="12"/>
  <c r="Q44" i="12" s="1"/>
  <c r="R44" i="12" s="1"/>
  <c r="P43" i="12"/>
  <c r="Q43" i="12" s="1"/>
  <c r="R43" i="12" s="1"/>
  <c r="P42" i="12"/>
  <c r="Q42" i="12" s="1"/>
  <c r="R42" i="12" s="1"/>
  <c r="P41" i="12"/>
  <c r="Q41" i="12" s="1"/>
  <c r="R41" i="12" s="1"/>
  <c r="Q40" i="12"/>
  <c r="R40" i="12" s="1"/>
  <c r="S40" i="12" s="1"/>
  <c r="P39" i="12"/>
  <c r="Q39" i="12" s="1"/>
  <c r="R39" i="12" s="1"/>
  <c r="P38" i="12"/>
  <c r="Q38" i="12" s="1"/>
  <c r="R38" i="12" s="1"/>
  <c r="P37" i="12"/>
  <c r="Q37" i="12" s="1"/>
  <c r="R37" i="12" s="1"/>
  <c r="P36" i="12"/>
  <c r="Q36" i="12" s="1"/>
  <c r="R36" i="12" s="1"/>
  <c r="P35" i="12"/>
  <c r="Q35" i="12" s="1"/>
  <c r="R35" i="12" s="1"/>
  <c r="P34" i="12"/>
  <c r="Q34" i="12" s="1"/>
  <c r="R34" i="12" s="1"/>
  <c r="P33" i="12"/>
  <c r="Q33" i="12" s="1"/>
  <c r="R33" i="12" s="1"/>
  <c r="P32" i="12"/>
  <c r="Q32" i="12" s="1"/>
  <c r="R32" i="12" s="1"/>
  <c r="P31" i="12"/>
  <c r="Q31" i="12" s="1"/>
  <c r="R31" i="12" s="1"/>
  <c r="P30" i="12"/>
  <c r="Q30" i="12" s="1"/>
  <c r="R30" i="12" s="1"/>
  <c r="P29" i="12"/>
  <c r="Q29" i="12" s="1"/>
  <c r="R29" i="12" s="1"/>
  <c r="P28" i="12"/>
  <c r="Q28" i="12" s="1"/>
  <c r="R28" i="12" s="1"/>
  <c r="P27" i="12"/>
  <c r="Q27" i="12" s="1"/>
  <c r="R27" i="12" s="1"/>
  <c r="P26" i="12"/>
  <c r="Q26" i="12" s="1"/>
  <c r="R26" i="12" s="1"/>
  <c r="P25" i="12"/>
  <c r="Q25" i="12" s="1"/>
  <c r="R25" i="12" s="1"/>
  <c r="P24" i="12"/>
  <c r="Q24" i="12" s="1"/>
  <c r="R24" i="12" s="1"/>
  <c r="P23" i="12"/>
  <c r="Q23" i="12" s="1"/>
  <c r="R23" i="12" s="1"/>
  <c r="P22" i="12"/>
  <c r="Q22" i="12" s="1"/>
  <c r="R22" i="12" s="1"/>
  <c r="P21" i="12"/>
  <c r="Q21" i="12" s="1"/>
  <c r="R21" i="12" s="1"/>
  <c r="P20" i="12"/>
  <c r="Q20" i="12" s="1"/>
  <c r="R20" i="12" s="1"/>
  <c r="P19" i="12"/>
  <c r="Q19" i="12" s="1"/>
  <c r="R19" i="12" s="1"/>
  <c r="P18" i="12"/>
  <c r="Q18" i="12" s="1"/>
  <c r="R18" i="12" s="1"/>
  <c r="P17" i="12"/>
  <c r="Q17" i="12" s="1"/>
  <c r="R17" i="12" s="1"/>
  <c r="P16" i="12"/>
  <c r="Q16" i="12" s="1"/>
  <c r="R16" i="12" s="1"/>
  <c r="P15" i="12"/>
  <c r="Q15" i="12" s="1"/>
  <c r="R15" i="12" s="1"/>
  <c r="P12" i="12"/>
  <c r="Q12" i="12" s="1"/>
  <c r="R12" i="12" s="1"/>
  <c r="P9" i="12"/>
  <c r="Q9" i="12" s="1"/>
  <c r="R9" i="12" s="1"/>
  <c r="D22" i="6"/>
  <c r="E22" i="6"/>
  <c r="F22" i="6"/>
  <c r="G22" i="6"/>
  <c r="C22" i="6"/>
  <c r="S15" i="12" l="1"/>
  <c r="S16" i="12"/>
  <c r="S17" i="12"/>
  <c r="S18" i="12"/>
  <c r="S19" i="12"/>
  <c r="S20" i="12"/>
  <c r="S21" i="12"/>
  <c r="S22" i="12"/>
  <c r="S23" i="12"/>
  <c r="S24" i="12"/>
  <c r="S25" i="12"/>
  <c r="S26" i="12"/>
  <c r="S27" i="12"/>
  <c r="S28" i="12"/>
  <c r="S29" i="12"/>
  <c r="S30" i="12"/>
  <c r="S31" i="12"/>
  <c r="S32" i="12"/>
  <c r="S33" i="12"/>
  <c r="S34" i="12"/>
  <c r="S35" i="12"/>
  <c r="S36" i="12"/>
  <c r="S37" i="12"/>
  <c r="S38" i="12"/>
  <c r="S39" i="12"/>
  <c r="Q63" i="12"/>
  <c r="R63" i="12" s="1"/>
  <c r="Q64" i="12"/>
  <c r="R64" i="12" s="1"/>
  <c r="Q65" i="12"/>
  <c r="R65" i="12" s="1"/>
  <c r="R66" i="12"/>
  <c r="S66" i="12" s="1"/>
  <c r="S72" i="12"/>
  <c r="Q82" i="12"/>
  <c r="R82" i="12" s="1"/>
  <c r="R84" i="12"/>
  <c r="S84" i="12" s="1"/>
  <c r="Q90" i="12"/>
  <c r="R90" i="12" s="1"/>
  <c r="R91" i="12"/>
  <c r="S91" i="12" s="1"/>
  <c r="S135" i="12"/>
  <c r="R140" i="12"/>
  <c r="S140" i="12" s="1"/>
  <c r="R145" i="12"/>
  <c r="S145" i="12" s="1"/>
  <c r="S151" i="12"/>
  <c r="R156" i="12"/>
  <c r="S156" i="12" s="1"/>
  <c r="R161" i="12"/>
  <c r="S161" i="12" s="1"/>
  <c r="R163" i="12"/>
  <c r="S163" i="12" s="1"/>
  <c r="S167" i="12"/>
  <c r="R172" i="12"/>
  <c r="S172" i="12" s="1"/>
  <c r="R177" i="12"/>
  <c r="S177" i="12" s="1"/>
  <c r="Q181" i="12"/>
  <c r="R181" i="12" s="1"/>
  <c r="Q183" i="12"/>
  <c r="R183" i="12" s="1"/>
  <c r="Q185" i="12"/>
  <c r="R185" i="12" s="1"/>
  <c r="Q187" i="12"/>
  <c r="R187" i="12" s="1"/>
  <c r="Q189" i="12"/>
  <c r="R189" i="12" s="1"/>
  <c r="Q191" i="12"/>
  <c r="R191" i="12" s="1"/>
  <c r="Q193" i="12"/>
  <c r="R193" i="12" s="1"/>
  <c r="Q195" i="12"/>
  <c r="R195" i="12" s="1"/>
  <c r="Q197" i="12"/>
  <c r="R197" i="12" s="1"/>
  <c r="Q199" i="12"/>
  <c r="R199" i="12" s="1"/>
  <c r="Q201" i="12"/>
  <c r="R201" i="12" s="1"/>
  <c r="Q203" i="12"/>
  <c r="R203" i="12" s="1"/>
  <c r="R207" i="12"/>
  <c r="S207" i="12" s="1"/>
  <c r="Q245" i="12"/>
  <c r="R245" i="12" s="1"/>
  <c r="S281" i="12"/>
  <c r="R296" i="12"/>
  <c r="S296" i="12" s="1"/>
  <c r="R304" i="12"/>
  <c r="S304" i="12" s="1"/>
  <c r="R473" i="12"/>
  <c r="S473" i="12" s="1"/>
  <c r="Q500" i="12"/>
  <c r="R500" i="12" s="1"/>
  <c r="S68" i="12"/>
  <c r="S80" i="12"/>
  <c r="S131" i="12"/>
  <c r="S179" i="12"/>
  <c r="Q381" i="12"/>
  <c r="R381" i="12" s="1"/>
  <c r="S390" i="12"/>
  <c r="S401" i="12"/>
  <c r="S409" i="12"/>
  <c r="R428" i="12"/>
  <c r="S428" i="12" s="1"/>
  <c r="S433" i="12"/>
  <c r="S439" i="12"/>
  <c r="R444" i="12"/>
  <c r="S444" i="12" s="1"/>
  <c r="S447" i="12"/>
  <c r="R450" i="12"/>
  <c r="S450" i="12" s="1"/>
  <c r="S515" i="12"/>
  <c r="S78" i="12"/>
  <c r="S147" i="12"/>
  <c r="S59" i="12"/>
  <c r="Q77" i="12"/>
  <c r="R77" i="12" s="1"/>
  <c r="Q79" i="12"/>
  <c r="R79" i="12" s="1"/>
  <c r="Q81" i="12"/>
  <c r="R81" i="12" s="1"/>
  <c r="R83" i="12"/>
  <c r="S83" i="12" s="1"/>
  <c r="Q130" i="12"/>
  <c r="R130" i="12" s="1"/>
  <c r="R139" i="12"/>
  <c r="S139" i="12" s="1"/>
  <c r="S143" i="12"/>
  <c r="R155" i="12"/>
  <c r="S155" i="12" s="1"/>
  <c r="S159" i="12"/>
  <c r="R171" i="12"/>
  <c r="S171" i="12" s="1"/>
  <c r="S175" i="12"/>
  <c r="Q180" i="12"/>
  <c r="R180" i="12" s="1"/>
  <c r="Q182" i="12"/>
  <c r="R182" i="12" s="1"/>
  <c r="Q184" i="12"/>
  <c r="R184" i="12" s="1"/>
  <c r="Q186" i="12"/>
  <c r="R186" i="12" s="1"/>
  <c r="Q188" i="12"/>
  <c r="R188" i="12" s="1"/>
  <c r="Q190" i="12"/>
  <c r="R190" i="12" s="1"/>
  <c r="Q192" i="12"/>
  <c r="R192" i="12" s="1"/>
  <c r="Q194" i="12"/>
  <c r="R194" i="12" s="1"/>
  <c r="Q196" i="12"/>
  <c r="R196" i="12" s="1"/>
  <c r="Q198" i="12"/>
  <c r="R198" i="12" s="1"/>
  <c r="Q200" i="12"/>
  <c r="R200" i="12" s="1"/>
  <c r="Q202" i="12"/>
  <c r="R202" i="12" s="1"/>
  <c r="Q204" i="12"/>
  <c r="R204" i="12" s="1"/>
  <c r="R211" i="12"/>
  <c r="S211" i="12" s="1"/>
  <c r="S277" i="12"/>
  <c r="R292" i="12"/>
  <c r="S292" i="12" s="1"/>
  <c r="R300" i="12"/>
  <c r="S300" i="12" s="1"/>
  <c r="R308" i="12"/>
  <c r="S308" i="12" s="1"/>
  <c r="Q492" i="12"/>
  <c r="R492" i="12" s="1"/>
  <c r="R718" i="12"/>
  <c r="S718" i="12"/>
  <c r="R784" i="12"/>
  <c r="S784" i="12"/>
  <c r="R792" i="12"/>
  <c r="S792" i="12"/>
  <c r="R801" i="12"/>
  <c r="S801" i="12"/>
  <c r="Q377" i="12"/>
  <c r="R377" i="12" s="1"/>
  <c r="Q385" i="12"/>
  <c r="R385" i="12" s="1"/>
  <c r="S388" i="12"/>
  <c r="S397" i="12"/>
  <c r="S405" i="12"/>
  <c r="S413" i="12"/>
  <c r="S425" i="12"/>
  <c r="S431" i="12"/>
  <c r="R443" i="12"/>
  <c r="S443" i="12" s="1"/>
  <c r="R446" i="12"/>
  <c r="S446" i="12" s="1"/>
  <c r="Q496" i="12"/>
  <c r="R496" i="12" s="1"/>
  <c r="S507" i="12"/>
  <c r="S509" i="12"/>
  <c r="R729" i="12"/>
  <c r="S729" i="12" s="1"/>
  <c r="R737" i="12"/>
  <c r="S737" i="12" s="1"/>
  <c r="R745" i="12"/>
  <c r="S745" i="12" s="1"/>
  <c r="S453" i="12"/>
  <c r="Q521" i="12"/>
  <c r="R521" i="12" s="1"/>
  <c r="S572" i="12"/>
  <c r="S574" i="12"/>
  <c r="S576" i="12"/>
  <c r="S578" i="12"/>
  <c r="R610" i="12"/>
  <c r="S610" i="12" s="1"/>
  <c r="S616" i="12"/>
  <c r="R621" i="12"/>
  <c r="S621" i="12" s="1"/>
  <c r="R626" i="12"/>
  <c r="S626" i="12" s="1"/>
  <c r="S692" i="12"/>
  <c r="S751" i="12"/>
  <c r="S782" i="12"/>
  <c r="S790" i="12"/>
  <c r="S799" i="12"/>
  <c r="S807" i="12"/>
  <c r="S871" i="12"/>
  <c r="Q871" i="12"/>
  <c r="R871" i="12" s="1"/>
  <c r="S990" i="12"/>
  <c r="R990" i="12"/>
  <c r="R993" i="12"/>
  <c r="S993" i="12" s="1"/>
  <c r="R1079" i="12"/>
  <c r="S1079" i="12" s="1"/>
  <c r="Q517" i="12"/>
  <c r="R517" i="12" s="1"/>
  <c r="Q525" i="12"/>
  <c r="R525" i="12" s="1"/>
  <c r="S573" i="12"/>
  <c r="S575" i="12"/>
  <c r="S577" i="12"/>
  <c r="S579" i="12"/>
  <c r="S581" i="12"/>
  <c r="S608" i="12"/>
  <c r="R618" i="12"/>
  <c r="S618" i="12" s="1"/>
  <c r="R620" i="12"/>
  <c r="S620" i="12" s="1"/>
  <c r="S624" i="12"/>
  <c r="Q654" i="12"/>
  <c r="R654" i="12" s="1"/>
  <c r="R695" i="12"/>
  <c r="S695" i="12" s="1"/>
  <c r="Q733" i="12"/>
  <c r="R733" i="12" s="1"/>
  <c r="Q741" i="12"/>
  <c r="R741" i="12" s="1"/>
  <c r="Q749" i="12"/>
  <c r="R749" i="12" s="1"/>
  <c r="S755" i="12"/>
  <c r="Q757" i="12"/>
  <c r="R757" i="12" s="1"/>
  <c r="S772" i="12"/>
  <c r="S774" i="12"/>
  <c r="S776" i="12"/>
  <c r="S778" i="12"/>
  <c r="Q780" i="12"/>
  <c r="R780" i="12" s="1"/>
  <c r="Q788" i="12"/>
  <c r="R788" i="12" s="1"/>
  <c r="Q797" i="12"/>
  <c r="R797" i="12" s="1"/>
  <c r="R805" i="12"/>
  <c r="S805" i="12" s="1"/>
  <c r="S811" i="12"/>
  <c r="Q815" i="12"/>
  <c r="R815" i="12" s="1"/>
  <c r="S817" i="12"/>
  <c r="Q821" i="12"/>
  <c r="R821" i="12" s="1"/>
  <c r="S830" i="12"/>
  <c r="R838" i="12"/>
  <c r="S838" i="12" s="1"/>
  <c r="S612" i="12"/>
  <c r="S655" i="12"/>
  <c r="S657" i="12"/>
  <c r="S873" i="12"/>
  <c r="S909" i="12"/>
  <c r="S913" i="12"/>
  <c r="S939" i="12"/>
  <c r="S994" i="12"/>
  <c r="S1002" i="12"/>
  <c r="S1003" i="12"/>
  <c r="S1004" i="12"/>
  <c r="S1005" i="12"/>
  <c r="S1025" i="12"/>
  <c r="S1078" i="12"/>
  <c r="S1120" i="12"/>
  <c r="S1125" i="12"/>
  <c r="Q1128" i="12"/>
  <c r="R1128" i="12" s="1"/>
  <c r="S1158" i="12"/>
  <c r="S1159" i="12"/>
  <c r="S1166" i="12"/>
  <c r="S1215" i="12"/>
  <c r="R1220" i="12"/>
  <c r="S1220" i="12"/>
  <c r="S1236" i="12"/>
  <c r="S1246" i="12"/>
  <c r="R1286" i="12"/>
  <c r="S1286" i="12"/>
  <c r="S1319" i="12"/>
  <c r="R1324" i="12"/>
  <c r="S1324" i="12" s="1"/>
  <c r="R1375" i="12"/>
  <c r="S1375" i="12" s="1"/>
  <c r="S1390" i="12"/>
  <c r="R1414" i="12"/>
  <c r="S1414" i="12"/>
  <c r="Q1438" i="12"/>
  <c r="R1438" i="12" s="1"/>
  <c r="S1438" i="12"/>
  <c r="S988" i="12"/>
  <c r="Q988" i="12"/>
  <c r="R988" i="12" s="1"/>
  <c r="Q999" i="12"/>
  <c r="R999" i="12" s="1"/>
  <c r="Q1113" i="12"/>
  <c r="R1113" i="12" s="1"/>
  <c r="S1113" i="12" s="1"/>
  <c r="T1429" i="12"/>
  <c r="R1252" i="12"/>
  <c r="S1252" i="12"/>
  <c r="R1292" i="12"/>
  <c r="S1292" i="12"/>
  <c r="R1343" i="12"/>
  <c r="S1343" i="12" s="1"/>
  <c r="R1382" i="12"/>
  <c r="S1382" i="12"/>
  <c r="R1420" i="12"/>
  <c r="S1420" i="12"/>
  <c r="Q1442" i="12"/>
  <c r="R1442" i="12" s="1"/>
  <c r="S880" i="12"/>
  <c r="Q884" i="12"/>
  <c r="R884" i="12" s="1"/>
  <c r="Q920" i="12"/>
  <c r="R920" i="12" s="1"/>
  <c r="R933" i="12"/>
  <c r="S933" i="12" s="1"/>
  <c r="S935" i="12"/>
  <c r="Q937" i="12"/>
  <c r="R937" i="12" s="1"/>
  <c r="S943" i="12"/>
  <c r="Q945" i="12"/>
  <c r="R945" i="12" s="1"/>
  <c r="Q981" i="12"/>
  <c r="R981" i="12" s="1"/>
  <c r="Q985" i="12"/>
  <c r="R985" i="12" s="1"/>
  <c r="S1054" i="12"/>
  <c r="Q1070" i="12"/>
  <c r="R1070" i="12" s="1"/>
  <c r="S1071" i="12"/>
  <c r="R1075" i="12"/>
  <c r="S1075" i="12" s="1"/>
  <c r="S1077" i="12"/>
  <c r="Q1077" i="12"/>
  <c r="R1077" i="12" s="1"/>
  <c r="Q1106" i="12"/>
  <c r="R1106" i="12" s="1"/>
  <c r="R1134" i="12"/>
  <c r="S1134" i="12" s="1"/>
  <c r="R1156" i="12"/>
  <c r="S1156" i="12"/>
  <c r="S1172" i="12"/>
  <c r="S1182" i="12"/>
  <c r="R1190" i="12"/>
  <c r="S1190" i="12" s="1"/>
  <c r="S1228" i="12"/>
  <c r="S1239" i="12"/>
  <c r="R1247" i="12"/>
  <c r="S1247" i="12" s="1"/>
  <c r="R1255" i="12"/>
  <c r="S1255" i="12" s="1"/>
  <c r="R1262" i="12"/>
  <c r="S1262" i="12" s="1"/>
  <c r="R1287" i="12"/>
  <c r="S1287" i="12" s="1"/>
  <c r="R1311" i="12"/>
  <c r="S1311" i="12"/>
  <c r="S1332" i="12"/>
  <c r="R1350" i="12"/>
  <c r="S1350" i="12"/>
  <c r="R1358" i="12"/>
  <c r="S1358" i="12" s="1"/>
  <c r="R1388" i="12"/>
  <c r="S1388" i="12"/>
  <c r="R1415" i="12"/>
  <c r="S1415" i="12" s="1"/>
  <c r="Q1428" i="12"/>
  <c r="R1428" i="12" s="1"/>
  <c r="S1428" i="12" s="1"/>
  <c r="Q1432" i="12"/>
  <c r="R1432" i="12" s="1"/>
  <c r="S1432" i="12"/>
  <c r="Q1460" i="12"/>
  <c r="R1460" i="12" s="1"/>
  <c r="S834" i="12"/>
  <c r="S907" i="12"/>
  <c r="R928" i="12"/>
  <c r="S928" i="12" s="1"/>
  <c r="S947" i="12"/>
  <c r="R950" i="12"/>
  <c r="S950" i="12" s="1"/>
  <c r="R957" i="12"/>
  <c r="S957" i="12" s="1"/>
  <c r="Q984" i="12"/>
  <c r="R984" i="12" s="1"/>
  <c r="S989" i="12"/>
  <c r="S992" i="12"/>
  <c r="S1020" i="12"/>
  <c r="S1024" i="12"/>
  <c r="R1024" i="12"/>
  <c r="S1027" i="12"/>
  <c r="R1056" i="12"/>
  <c r="S1056" i="12" s="1"/>
  <c r="R1073" i="12"/>
  <c r="S1073" i="12" s="1"/>
  <c r="R1083" i="12"/>
  <c r="S1083" i="12" s="1"/>
  <c r="S1104" i="12"/>
  <c r="S1121" i="12"/>
  <c r="S1132" i="12"/>
  <c r="S1143" i="12"/>
  <c r="R1151" i="12"/>
  <c r="S1151" i="12" s="1"/>
  <c r="S1183" i="12"/>
  <c r="R1188" i="12"/>
  <c r="S1188" i="12" s="1"/>
  <c r="S1204" i="12"/>
  <c r="S1214" i="12"/>
  <c r="R1222" i="12"/>
  <c r="S1222" i="12" s="1"/>
  <c r="S1254" i="12"/>
  <c r="S1260" i="12"/>
  <c r="S1271" i="12"/>
  <c r="R1279" i="12"/>
  <c r="S1279" i="12" s="1"/>
  <c r="S1294" i="12"/>
  <c r="S1300" i="12"/>
  <c r="R1318" i="12"/>
  <c r="S1318" i="12" s="1"/>
  <c r="R1326" i="12"/>
  <c r="S1326" i="12" s="1"/>
  <c r="S1351" i="12"/>
  <c r="R1356" i="12"/>
  <c r="S1356" i="12" s="1"/>
  <c r="R1383" i="12"/>
  <c r="S1383" i="12" s="1"/>
  <c r="R1407" i="12"/>
  <c r="S1407" i="12"/>
  <c r="S1422" i="12"/>
  <c r="R1426" i="12"/>
  <c r="S1426" i="12"/>
  <c r="S1076" i="12"/>
  <c r="S1087" i="12"/>
  <c r="S1124" i="12"/>
  <c r="R1506" i="12"/>
  <c r="S1506" i="12" s="1"/>
  <c r="S1510" i="12"/>
  <c r="H31" i="4"/>
  <c r="S1505" i="12"/>
  <c r="J50" i="7"/>
  <c r="S1447" i="12"/>
  <c r="S1504" i="12"/>
  <c r="S1513" i="12"/>
  <c r="G50" i="7"/>
  <c r="H50" i="7"/>
  <c r="G11" i="3"/>
  <c r="H11" i="3" s="1"/>
  <c r="I11" i="3" s="1"/>
  <c r="G59" i="3"/>
  <c r="H59" i="3" s="1"/>
  <c r="I59" i="3" s="1"/>
  <c r="G14" i="3"/>
  <c r="H14" i="3" s="1"/>
  <c r="I14" i="3" s="1"/>
  <c r="I31" i="4"/>
  <c r="J31" i="4" s="1"/>
  <c r="H30" i="4"/>
  <c r="G13" i="3" s="1"/>
  <c r="H13" i="3" s="1"/>
  <c r="G60" i="3"/>
  <c r="H60" i="3" s="1"/>
  <c r="I60" i="3" s="1"/>
  <c r="I61" i="3" s="1"/>
  <c r="R763" i="12"/>
  <c r="S763" i="12" s="1"/>
  <c r="I10" i="4"/>
  <c r="J10" i="4" s="1"/>
  <c r="K10" i="4" s="1"/>
  <c r="B51" i="3"/>
  <c r="C51" i="3"/>
  <c r="E51" i="3"/>
  <c r="D49" i="3"/>
  <c r="D51" i="3" s="1"/>
  <c r="K39" i="4"/>
  <c r="H32" i="3"/>
  <c r="I32" i="3" s="1"/>
  <c r="J32" i="3" s="1"/>
  <c r="H40" i="3"/>
  <c r="I40" i="3" s="1"/>
  <c r="J40" i="3" s="1"/>
  <c r="H44" i="3"/>
  <c r="I44" i="3" s="1"/>
  <c r="J44" i="3" s="1"/>
  <c r="K46" i="4"/>
  <c r="K43" i="4"/>
  <c r="K40" i="4"/>
  <c r="H31" i="3"/>
  <c r="H39" i="3"/>
  <c r="I39" i="3" s="1"/>
  <c r="J39" i="3" s="1"/>
  <c r="H43" i="3"/>
  <c r="K31" i="4"/>
  <c r="K50" i="4"/>
  <c r="K38" i="4"/>
  <c r="H34" i="3"/>
  <c r="I34" i="3" s="1"/>
  <c r="J34" i="3" s="1"/>
  <c r="H46" i="3"/>
  <c r="I46" i="3" s="1"/>
  <c r="G9" i="3"/>
  <c r="H37" i="3"/>
  <c r="I37" i="3" s="1"/>
  <c r="J37" i="3" s="1"/>
  <c r="K48" i="4"/>
  <c r="K44" i="4"/>
  <c r="K36" i="4"/>
  <c r="K51" i="4"/>
  <c r="K29" i="4"/>
  <c r="K32" i="4"/>
  <c r="K20" i="4"/>
  <c r="J20" i="4"/>
  <c r="K11" i="4"/>
  <c r="I43" i="3"/>
  <c r="J43" i="3" s="1"/>
  <c r="I35" i="3"/>
  <c r="J35" i="3" s="1"/>
  <c r="I31" i="3"/>
  <c r="I38" i="3"/>
  <c r="J38" i="3" s="1"/>
  <c r="L39" i="7"/>
  <c r="M39" i="7" s="1"/>
  <c r="N18" i="7"/>
  <c r="L48" i="7"/>
  <c r="M48" i="7" s="1"/>
  <c r="N28" i="7"/>
  <c r="M52" i="4"/>
  <c r="R378" i="12"/>
  <c r="S378" i="12" s="1"/>
  <c r="R386" i="12"/>
  <c r="S386" i="12" s="1"/>
  <c r="R454" i="12"/>
  <c r="S454" i="12" s="1"/>
  <c r="R398" i="12"/>
  <c r="S398" i="12"/>
  <c r="R406" i="12"/>
  <c r="S406" i="12" s="1"/>
  <c r="R414" i="12"/>
  <c r="S414" i="12" s="1"/>
  <c r="R493" i="12"/>
  <c r="S493" i="12" s="1"/>
  <c r="R501" i="12"/>
  <c r="S501" i="12"/>
  <c r="R402" i="12"/>
  <c r="S402" i="12" s="1"/>
  <c r="R410" i="12"/>
  <c r="S410" i="12" s="1"/>
  <c r="R489" i="12"/>
  <c r="S489" i="12" s="1"/>
  <c r="R497" i="12"/>
  <c r="S497" i="12"/>
  <c r="R382" i="12"/>
  <c r="S382" i="12" s="1"/>
  <c r="Q551" i="12"/>
  <c r="R551" i="12" s="1"/>
  <c r="Q555" i="12"/>
  <c r="R555" i="12" s="1"/>
  <c r="Q559" i="12"/>
  <c r="R559" i="12" s="1"/>
  <c r="Q563" i="12"/>
  <c r="R563" i="12" s="1"/>
  <c r="S563" i="12"/>
  <c r="R600" i="12"/>
  <c r="S600" i="12" s="1"/>
  <c r="R628" i="12"/>
  <c r="S628" i="12" s="1"/>
  <c r="R632" i="12"/>
  <c r="S632" i="12" s="1"/>
  <c r="R636" i="12"/>
  <c r="S636" i="12" s="1"/>
  <c r="S640" i="12"/>
  <c r="R640" i="12"/>
  <c r="Q212" i="12"/>
  <c r="R212" i="12" s="1"/>
  <c r="Q213" i="12"/>
  <c r="R213" i="12" s="1"/>
  <c r="Q214" i="12"/>
  <c r="R214" i="12" s="1"/>
  <c r="Q215" i="12"/>
  <c r="R215" i="12" s="1"/>
  <c r="Q216" i="12"/>
  <c r="R216" i="12" s="1"/>
  <c r="Q217" i="12"/>
  <c r="R217" i="12" s="1"/>
  <c r="Q218" i="12"/>
  <c r="R218" i="12" s="1"/>
  <c r="Q219" i="12"/>
  <c r="R219" i="12" s="1"/>
  <c r="Q220" i="12"/>
  <c r="R220" i="12" s="1"/>
  <c r="Q221" i="12"/>
  <c r="R221" i="12" s="1"/>
  <c r="Q222" i="12"/>
  <c r="R222" i="12" s="1"/>
  <c r="Q223" i="12"/>
  <c r="R223" i="12" s="1"/>
  <c r="Q224" i="12"/>
  <c r="R224" i="12" s="1"/>
  <c r="Q225" i="12"/>
  <c r="R225" i="12" s="1"/>
  <c r="Q226" i="12"/>
  <c r="R226" i="12" s="1"/>
  <c r="S231" i="12"/>
  <c r="S232" i="12"/>
  <c r="S233" i="12"/>
  <c r="S234" i="12"/>
  <c r="S235" i="12"/>
  <c r="S236" i="12"/>
  <c r="T241" i="12"/>
  <c r="Q259" i="12"/>
  <c r="R259" i="12" s="1"/>
  <c r="Q260" i="12"/>
  <c r="R260" i="12" s="1"/>
  <c r="Q261" i="12"/>
  <c r="R261" i="12" s="1"/>
  <c r="Q262" i="12"/>
  <c r="R262" i="12" s="1"/>
  <c r="Q263" i="12"/>
  <c r="R263" i="12" s="1"/>
  <c r="Q264" i="12"/>
  <c r="R264" i="12" s="1"/>
  <c r="Q265" i="12"/>
  <c r="R265" i="12" s="1"/>
  <c r="Q266" i="12"/>
  <c r="R266" i="12" s="1"/>
  <c r="Q267" i="12"/>
  <c r="R267" i="12" s="1"/>
  <c r="S274" i="12"/>
  <c r="S275" i="12"/>
  <c r="Q282" i="12"/>
  <c r="R282" i="12" s="1"/>
  <c r="Q283" i="12"/>
  <c r="R283" i="12" s="1"/>
  <c r="Q284" i="12"/>
  <c r="R284" i="12" s="1"/>
  <c r="Q285" i="12"/>
  <c r="R285" i="12" s="1"/>
  <c r="Q286" i="12"/>
  <c r="R286" i="12" s="1"/>
  <c r="Q287" i="12"/>
  <c r="R287" i="12" s="1"/>
  <c r="Q288" i="12"/>
  <c r="R288" i="12" s="1"/>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39" i="12"/>
  <c r="S340" i="12"/>
  <c r="S341" i="12"/>
  <c r="S342" i="12"/>
  <c r="S343" i="12"/>
  <c r="S344" i="12"/>
  <c r="S345" i="12"/>
  <c r="S346" i="12"/>
  <c r="S347" i="12"/>
  <c r="S348" i="12"/>
  <c r="S349" i="12"/>
  <c r="S350" i="12"/>
  <c r="S351" i="12"/>
  <c r="S352" i="12"/>
  <c r="S353" i="12"/>
  <c r="S354" i="12"/>
  <c r="S355" i="12"/>
  <c r="S356" i="12"/>
  <c r="S357" i="12"/>
  <c r="S358" i="12"/>
  <c r="S359" i="12"/>
  <c r="S360" i="12"/>
  <c r="S361" i="12"/>
  <c r="S362" i="12"/>
  <c r="S363" i="12"/>
  <c r="S364" i="12"/>
  <c r="S365" i="12"/>
  <c r="S366" i="12"/>
  <c r="S367" i="12"/>
  <c r="S368" i="12"/>
  <c r="S369" i="12"/>
  <c r="S370" i="12"/>
  <c r="S371" i="12"/>
  <c r="S372" i="12"/>
  <c r="S373" i="12"/>
  <c r="S374" i="12"/>
  <c r="S375" i="12"/>
  <c r="S379" i="12"/>
  <c r="S383" i="12"/>
  <c r="T390" i="12"/>
  <c r="S395" i="12"/>
  <c r="S399" i="12"/>
  <c r="S403" i="12"/>
  <c r="S407" i="12"/>
  <c r="S411" i="12"/>
  <c r="S415" i="12"/>
  <c r="S426" i="12"/>
  <c r="S434" i="12"/>
  <c r="S451" i="12"/>
  <c r="S456" i="12"/>
  <c r="S460" i="12"/>
  <c r="S464" i="12"/>
  <c r="S468" i="12"/>
  <c r="S490" i="12"/>
  <c r="S494" i="12"/>
  <c r="S498" i="12"/>
  <c r="S502" i="12"/>
  <c r="S506" i="12"/>
  <c r="S510" i="12"/>
  <c r="S514" i="12"/>
  <c r="S518" i="12"/>
  <c r="S522" i="12"/>
  <c r="S526" i="12"/>
  <c r="Q531" i="12"/>
  <c r="R531" i="12" s="1"/>
  <c r="S533" i="12"/>
  <c r="Q533" i="12"/>
  <c r="R533" i="12" s="1"/>
  <c r="Q535" i="12"/>
  <c r="R535" i="12" s="1"/>
  <c r="Q537" i="12"/>
  <c r="R537" i="12" s="1"/>
  <c r="Q550" i="12"/>
  <c r="R550" i="12" s="1"/>
  <c r="Q554" i="12"/>
  <c r="R554" i="12" s="1"/>
  <c r="Q558" i="12"/>
  <c r="R558" i="12" s="1"/>
  <c r="Q562" i="12"/>
  <c r="R562" i="12" s="1"/>
  <c r="R599" i="12"/>
  <c r="S599" i="12"/>
  <c r="S631" i="12"/>
  <c r="R631" i="12"/>
  <c r="R635" i="12"/>
  <c r="S635" i="12" s="1"/>
  <c r="S639" i="12"/>
  <c r="R639" i="12"/>
  <c r="T12" i="12"/>
  <c r="S12" i="12"/>
  <c r="S41" i="12"/>
  <c r="S43" i="12"/>
  <c r="S47" i="12"/>
  <c r="S57" i="12"/>
  <c r="S58" i="12"/>
  <c r="S67" i="12"/>
  <c r="S71" i="12"/>
  <c r="S76" i="12"/>
  <c r="S129" i="12"/>
  <c r="S134" i="12"/>
  <c r="S138" i="12"/>
  <c r="S142" i="12"/>
  <c r="S146" i="12"/>
  <c r="S150" i="12"/>
  <c r="S154" i="12"/>
  <c r="S158" i="12"/>
  <c r="S162" i="12"/>
  <c r="S166" i="12"/>
  <c r="S170" i="12"/>
  <c r="S174" i="12"/>
  <c r="S178" i="12"/>
  <c r="S205" i="12"/>
  <c r="S206" i="12"/>
  <c r="S210" i="12"/>
  <c r="S276" i="12"/>
  <c r="S280" i="12"/>
  <c r="S491" i="12"/>
  <c r="S495" i="12"/>
  <c r="S499" i="12"/>
  <c r="Q549" i="12"/>
  <c r="R549" i="12" s="1"/>
  <c r="Q553" i="12"/>
  <c r="R553" i="12" s="1"/>
  <c r="Q557" i="12"/>
  <c r="R557" i="12" s="1"/>
  <c r="Q561" i="12"/>
  <c r="R561" i="12" s="1"/>
  <c r="R630" i="12"/>
  <c r="S630" i="12" s="1"/>
  <c r="S634" i="12"/>
  <c r="R634" i="12"/>
  <c r="R638" i="12"/>
  <c r="S638" i="12" s="1"/>
  <c r="T87" i="12"/>
  <c r="S9" i="12"/>
  <c r="S42" i="12"/>
  <c r="S44" i="12"/>
  <c r="S45" i="12"/>
  <c r="S46" i="12"/>
  <c r="S48" i="12"/>
  <c r="S49" i="12"/>
  <c r="S50" i="12"/>
  <c r="S51" i="12"/>
  <c r="S52" i="12"/>
  <c r="S53" i="12"/>
  <c r="S54" i="12"/>
  <c r="S55" i="12"/>
  <c r="S56" i="12"/>
  <c r="S86" i="12"/>
  <c r="S87" i="12"/>
  <c r="S93" i="12"/>
  <c r="S94" i="12"/>
  <c r="S95" i="12"/>
  <c r="S97" i="12"/>
  <c r="S98" i="12"/>
  <c r="S99" i="12"/>
  <c r="S100" i="12"/>
  <c r="S101" i="12"/>
  <c r="S102" i="12"/>
  <c r="S103" i="12"/>
  <c r="S104" i="12"/>
  <c r="S105" i="12"/>
  <c r="S106" i="12"/>
  <c r="S107" i="12"/>
  <c r="S108" i="12"/>
  <c r="S109" i="12"/>
  <c r="S110" i="12"/>
  <c r="S111" i="12"/>
  <c r="S112" i="12"/>
  <c r="S113" i="12"/>
  <c r="S115" i="12"/>
  <c r="S116" i="12"/>
  <c r="S117" i="12"/>
  <c r="S118" i="12"/>
  <c r="S119" i="12"/>
  <c r="S120" i="12"/>
  <c r="S121" i="12"/>
  <c r="S122" i="12"/>
  <c r="S123" i="12"/>
  <c r="S124" i="12"/>
  <c r="S125" i="12"/>
  <c r="S126" i="12"/>
  <c r="S127" i="12"/>
  <c r="S128" i="12"/>
  <c r="S237" i="12"/>
  <c r="S238" i="12"/>
  <c r="S239" i="12"/>
  <c r="S241" i="12"/>
  <c r="S244" i="12"/>
  <c r="S245" i="12"/>
  <c r="S246" i="12"/>
  <c r="S247" i="12"/>
  <c r="S248" i="12"/>
  <c r="S249" i="12"/>
  <c r="S250" i="12"/>
  <c r="S251" i="12"/>
  <c r="S252" i="12"/>
  <c r="S253" i="12"/>
  <c r="S254" i="12"/>
  <c r="S255" i="12"/>
  <c r="S256" i="12"/>
  <c r="S257" i="12"/>
  <c r="S291" i="12"/>
  <c r="S295" i="12"/>
  <c r="S299" i="12"/>
  <c r="S303" i="12"/>
  <c r="S307" i="12"/>
  <c r="S311" i="12"/>
  <c r="S376" i="12"/>
  <c r="S380" i="12"/>
  <c r="S384" i="12"/>
  <c r="S393" i="12"/>
  <c r="S396" i="12"/>
  <c r="S400" i="12"/>
  <c r="S404" i="12"/>
  <c r="S408" i="12"/>
  <c r="S412" i="12"/>
  <c r="S421" i="12"/>
  <c r="S422" i="12"/>
  <c r="S449" i="12"/>
  <c r="S452" i="12"/>
  <c r="S457" i="12"/>
  <c r="S461" i="12"/>
  <c r="S465" i="12"/>
  <c r="S469" i="12"/>
  <c r="S387" i="12"/>
  <c r="S394" i="12"/>
  <c r="S420" i="12"/>
  <c r="S430" i="12"/>
  <c r="S438" i="12"/>
  <c r="T440" i="12"/>
  <c r="S455" i="12"/>
  <c r="S458" i="12"/>
  <c r="S462" i="12"/>
  <c r="S466" i="12"/>
  <c r="S470" i="12"/>
  <c r="T640" i="12"/>
  <c r="S488" i="12"/>
  <c r="S504" i="12"/>
  <c r="S508" i="12"/>
  <c r="S512" i="12"/>
  <c r="S516" i="12"/>
  <c r="S520" i="12"/>
  <c r="S524" i="12"/>
  <c r="S528" i="12"/>
  <c r="S656" i="12"/>
  <c r="Q530" i="12"/>
  <c r="R530" i="12" s="1"/>
  <c r="Q532" i="12"/>
  <c r="R532" i="12" s="1"/>
  <c r="Q534" i="12"/>
  <c r="R534" i="12" s="1"/>
  <c r="S536" i="12"/>
  <c r="Q536" i="12"/>
  <c r="R536" i="12" s="1"/>
  <c r="Q538" i="12"/>
  <c r="R538" i="12" s="1"/>
  <c r="Q552" i="12"/>
  <c r="R552" i="12" s="1"/>
  <c r="Q556" i="12"/>
  <c r="R556" i="12" s="1"/>
  <c r="Q560" i="12"/>
  <c r="R560" i="12" s="1"/>
  <c r="Q564" i="12"/>
  <c r="R564" i="12" s="1"/>
  <c r="S564" i="12" s="1"/>
  <c r="R601" i="12"/>
  <c r="S601" i="12" s="1"/>
  <c r="R629" i="12"/>
  <c r="S629" i="12" s="1"/>
  <c r="R633" i="12"/>
  <c r="S633" i="12" s="1"/>
  <c r="R637" i="12"/>
  <c r="S637" i="12" s="1"/>
  <c r="S416" i="12"/>
  <c r="S459" i="12"/>
  <c r="S463" i="12"/>
  <c r="S467" i="12"/>
  <c r="S471" i="12"/>
  <c r="T475" i="12"/>
  <c r="S546" i="12"/>
  <c r="S580" i="12"/>
  <c r="T702" i="12"/>
  <c r="Q699" i="12"/>
  <c r="R699" i="12" s="1"/>
  <c r="Q824" i="12"/>
  <c r="R824" i="12" s="1"/>
  <c r="Q826" i="12"/>
  <c r="R826" i="12" s="1"/>
  <c r="S826" i="12"/>
  <c r="Q828" i="12"/>
  <c r="R828" i="12" s="1"/>
  <c r="Q840" i="12"/>
  <c r="R840" i="12" s="1"/>
  <c r="Q842" i="12"/>
  <c r="R842" i="12" s="1"/>
  <c r="Q844" i="12"/>
  <c r="R844" i="12" s="1"/>
  <c r="Q846" i="12"/>
  <c r="R846" i="12" s="1"/>
  <c r="Q848" i="12"/>
  <c r="R848" i="12" s="1"/>
  <c r="S850" i="12"/>
  <c r="Q850" i="12"/>
  <c r="R850" i="12" s="1"/>
  <c r="Q852" i="12"/>
  <c r="R852" i="12" s="1"/>
  <c r="S854" i="12"/>
  <c r="Q854" i="12"/>
  <c r="R854" i="12" s="1"/>
  <c r="Q856" i="12"/>
  <c r="R856" i="12" s="1"/>
  <c r="Q858" i="12"/>
  <c r="R858" i="12" s="1"/>
  <c r="Q860" i="12"/>
  <c r="R860" i="12" s="1"/>
  <c r="Q862" i="12"/>
  <c r="R862" i="12" s="1"/>
  <c r="Q864" i="12"/>
  <c r="R864" i="12" s="1"/>
  <c r="S866" i="12"/>
  <c r="Q866" i="12"/>
  <c r="R866" i="12" s="1"/>
  <c r="Q931" i="12"/>
  <c r="R931" i="12" s="1"/>
  <c r="S931" i="12"/>
  <c r="S952" i="12"/>
  <c r="Q952" i="12"/>
  <c r="R952" i="12" s="1"/>
  <c r="Q959" i="12"/>
  <c r="R959" i="12" s="1"/>
  <c r="S961" i="12"/>
  <c r="Q961" i="12"/>
  <c r="R961" i="12" s="1"/>
  <c r="Q963" i="12"/>
  <c r="R963" i="12" s="1"/>
  <c r="Q1008" i="12"/>
  <c r="R1008" i="12" s="1"/>
  <c r="Q1012" i="12"/>
  <c r="R1012" i="12" s="1"/>
  <c r="R1037" i="12"/>
  <c r="S1037" i="12" s="1"/>
  <c r="R1043" i="12"/>
  <c r="S1043" i="12"/>
  <c r="R1047" i="12"/>
  <c r="S1047" i="12" s="1"/>
  <c r="R1051" i="12"/>
  <c r="S1051" i="12"/>
  <c r="R1067" i="12"/>
  <c r="S1067" i="12" s="1"/>
  <c r="R1116" i="12"/>
  <c r="S1116" i="12" s="1"/>
  <c r="S584" i="12"/>
  <c r="S588" i="12"/>
  <c r="S592" i="12"/>
  <c r="S596" i="12"/>
  <c r="S604" i="12"/>
  <c r="S605" i="12"/>
  <c r="S606" i="12"/>
  <c r="S611" i="12"/>
  <c r="S615" i="12"/>
  <c r="S619" i="12"/>
  <c r="S623" i="12"/>
  <c r="S644" i="12"/>
  <c r="S645" i="12"/>
  <c r="S646" i="12"/>
  <c r="S647" i="12"/>
  <c r="S648" i="12"/>
  <c r="S649" i="12"/>
  <c r="S650" i="12"/>
  <c r="S651" i="12"/>
  <c r="S652" i="12"/>
  <c r="S660" i="12"/>
  <c r="S661" i="12"/>
  <c r="S662" i="12"/>
  <c r="S666" i="12"/>
  <c r="S667" i="12"/>
  <c r="S668" i="12"/>
  <c r="S669" i="12"/>
  <c r="S673" i="12"/>
  <c r="S678" i="12"/>
  <c r="S701" i="12"/>
  <c r="Q705" i="12"/>
  <c r="R705" i="12" s="1"/>
  <c r="Q707" i="12"/>
  <c r="R707" i="12" s="1"/>
  <c r="Q709" i="12"/>
  <c r="R709" i="12" s="1"/>
  <c r="Q711" i="12"/>
  <c r="R711" i="12" s="1"/>
  <c r="Q713" i="12"/>
  <c r="R713" i="12" s="1"/>
  <c r="S765" i="12"/>
  <c r="Q765" i="12"/>
  <c r="R765" i="12" s="1"/>
  <c r="Q767" i="12"/>
  <c r="R767" i="12" s="1"/>
  <c r="S769" i="12"/>
  <c r="Q769" i="12"/>
  <c r="R769" i="12" s="1"/>
  <c r="Q771" i="12"/>
  <c r="R771" i="12" s="1"/>
  <c r="Q886" i="12"/>
  <c r="R886" i="12" s="1"/>
  <c r="Q888" i="12"/>
  <c r="R888" i="12" s="1"/>
  <c r="Q890" i="12"/>
  <c r="R890" i="12" s="1"/>
  <c r="Q892" i="12"/>
  <c r="R892" i="12" s="1"/>
  <c r="S895" i="12"/>
  <c r="Q895" i="12"/>
  <c r="R895" i="12" s="1"/>
  <c r="Q897" i="12"/>
  <c r="R897" i="12" s="1"/>
  <c r="S899" i="12"/>
  <c r="Q899" i="12"/>
  <c r="R899" i="12" s="1"/>
  <c r="Q901" i="12"/>
  <c r="R901" i="12" s="1"/>
  <c r="Q903" i="12"/>
  <c r="R903" i="12" s="1"/>
  <c r="Q905" i="12"/>
  <c r="R905" i="12" s="1"/>
  <c r="Q1011" i="12"/>
  <c r="R1011" i="12" s="1"/>
  <c r="R1036" i="12"/>
  <c r="S1036" i="12"/>
  <c r="R1042" i="12"/>
  <c r="S1042" i="12" s="1"/>
  <c r="R1046" i="12"/>
  <c r="S1046" i="12"/>
  <c r="R1050" i="12"/>
  <c r="S1050" i="12" s="1"/>
  <c r="R1122" i="12"/>
  <c r="S1122" i="12" s="1"/>
  <c r="Q539" i="12"/>
  <c r="R539" i="12" s="1"/>
  <c r="Q540" i="12"/>
  <c r="R540" i="12" s="1"/>
  <c r="Q541" i="12"/>
  <c r="R541" i="12" s="1"/>
  <c r="Q542" i="12"/>
  <c r="R542" i="12" s="1"/>
  <c r="Q543" i="12"/>
  <c r="R543" i="12" s="1"/>
  <c r="Q544" i="12"/>
  <c r="R544" i="12" s="1"/>
  <c r="Q545" i="12"/>
  <c r="R545" i="12" s="1"/>
  <c r="S548" i="12"/>
  <c r="S565" i="12"/>
  <c r="S566" i="12"/>
  <c r="S567" i="12"/>
  <c r="S568" i="12"/>
  <c r="S569" i="12"/>
  <c r="S570" i="12"/>
  <c r="S571" i="12"/>
  <c r="S585" i="12"/>
  <c r="S589" i="12"/>
  <c r="S593" i="12"/>
  <c r="S597" i="12"/>
  <c r="Q627" i="12"/>
  <c r="R627" i="12" s="1"/>
  <c r="S653" i="12"/>
  <c r="S663" i="12"/>
  <c r="S670" i="12"/>
  <c r="S674" i="12"/>
  <c r="S680" i="12"/>
  <c r="S681" i="12"/>
  <c r="S682" i="12"/>
  <c r="S689" i="12"/>
  <c r="S690" i="12"/>
  <c r="T696" i="12"/>
  <c r="S717" i="12"/>
  <c r="S721" i="12"/>
  <c r="S726" i="12"/>
  <c r="S730" i="12"/>
  <c r="S734" i="12"/>
  <c r="S738" i="12"/>
  <c r="S742" i="12"/>
  <c r="S746" i="12"/>
  <c r="S750" i="12"/>
  <c r="S760" i="12"/>
  <c r="S762" i="12"/>
  <c r="S775" i="12"/>
  <c r="S781" i="12"/>
  <c r="S785" i="12"/>
  <c r="S789" i="12"/>
  <c r="S793" i="12"/>
  <c r="S798" i="12"/>
  <c r="S802" i="12"/>
  <c r="S808" i="12"/>
  <c r="S812" i="12"/>
  <c r="S816" i="12"/>
  <c r="S820" i="12"/>
  <c r="S829" i="12"/>
  <c r="S831" i="12"/>
  <c r="S833" i="12"/>
  <c r="S835" i="12"/>
  <c r="S837" i="12"/>
  <c r="S867" i="12"/>
  <c r="S872" i="12"/>
  <c r="S878" i="12"/>
  <c r="S908" i="12"/>
  <c r="S914" i="12"/>
  <c r="S919" i="12"/>
  <c r="S932" i="12"/>
  <c r="S934" i="12"/>
  <c r="S938" i="12"/>
  <c r="S942" i="12"/>
  <c r="S949" i="12"/>
  <c r="S953" i="12"/>
  <c r="S955" i="12"/>
  <c r="S982" i="12"/>
  <c r="S986" i="12"/>
  <c r="S991" i="12"/>
  <c r="Q723" i="12"/>
  <c r="R723" i="12" s="1"/>
  <c r="S723" i="12" s="1"/>
  <c r="Q825" i="12"/>
  <c r="R825" i="12" s="1"/>
  <c r="Q827" i="12"/>
  <c r="R827" i="12" s="1"/>
  <c r="S827" i="12" s="1"/>
  <c r="Q839" i="12"/>
  <c r="R839" i="12" s="1"/>
  <c r="Q841" i="12"/>
  <c r="R841" i="12" s="1"/>
  <c r="Q843" i="12"/>
  <c r="R843" i="12" s="1"/>
  <c r="Q845" i="12"/>
  <c r="R845" i="12" s="1"/>
  <c r="Q847" i="12"/>
  <c r="R847" i="12" s="1"/>
  <c r="Q849" i="12"/>
  <c r="R849" i="12" s="1"/>
  <c r="Q851" i="12"/>
  <c r="R851" i="12" s="1"/>
  <c r="Q853" i="12"/>
  <c r="R853" i="12" s="1"/>
  <c r="Q855" i="12"/>
  <c r="R855" i="12" s="1"/>
  <c r="Q857" i="12"/>
  <c r="R857" i="12" s="1"/>
  <c r="Q859" i="12"/>
  <c r="R859" i="12" s="1"/>
  <c r="Q861" i="12"/>
  <c r="R861" i="12" s="1"/>
  <c r="Q863" i="12"/>
  <c r="R863" i="12" s="1"/>
  <c r="Q865" i="12"/>
  <c r="R865" i="12" s="1"/>
  <c r="Q951" i="12"/>
  <c r="R951" i="12" s="1"/>
  <c r="Q958" i="12"/>
  <c r="R958" i="12" s="1"/>
  <c r="Q960" i="12"/>
  <c r="R960" i="12" s="1"/>
  <c r="Q962" i="12"/>
  <c r="R962" i="12" s="1"/>
  <c r="Q965" i="12"/>
  <c r="R965" i="12" s="1"/>
  <c r="Q1010" i="12"/>
  <c r="R1010" i="12" s="1"/>
  <c r="R1041" i="12"/>
  <c r="S1041" i="12" s="1"/>
  <c r="R1045" i="12"/>
  <c r="S1045" i="12" s="1"/>
  <c r="R1049" i="12"/>
  <c r="S1049" i="12" s="1"/>
  <c r="R1053" i="12"/>
  <c r="S1053" i="12" s="1"/>
  <c r="R1069" i="12"/>
  <c r="S1069" i="12" s="1"/>
  <c r="R1126" i="12"/>
  <c r="S1126" i="12" s="1"/>
  <c r="S679" i="12"/>
  <c r="S688" i="12"/>
  <c r="S696" i="12"/>
  <c r="S699" i="12"/>
  <c r="S702" i="12"/>
  <c r="S983" i="12"/>
  <c r="S987" i="12"/>
  <c r="S996" i="12"/>
  <c r="S998" i="12"/>
  <c r="S1000" i="12"/>
  <c r="Q706" i="12"/>
  <c r="R706" i="12" s="1"/>
  <c r="Q708" i="12"/>
  <c r="R708" i="12" s="1"/>
  <c r="Q710" i="12"/>
  <c r="R710" i="12" s="1"/>
  <c r="Q712" i="12"/>
  <c r="R712" i="12" s="1"/>
  <c r="Q764" i="12"/>
  <c r="R764" i="12" s="1"/>
  <c r="Q766" i="12"/>
  <c r="R766" i="12" s="1"/>
  <c r="Q768" i="12"/>
  <c r="R768" i="12" s="1"/>
  <c r="Q770" i="12"/>
  <c r="R770" i="12" s="1"/>
  <c r="Q887" i="12"/>
  <c r="R887" i="12" s="1"/>
  <c r="Q889" i="12"/>
  <c r="R889" i="12" s="1"/>
  <c r="Q891" i="12"/>
  <c r="R891" i="12" s="1"/>
  <c r="Q894" i="12"/>
  <c r="R894" i="12" s="1"/>
  <c r="Q896" i="12"/>
  <c r="R896" i="12" s="1"/>
  <c r="Q898" i="12"/>
  <c r="R898" i="12" s="1"/>
  <c r="Q900" i="12"/>
  <c r="R900" i="12" s="1"/>
  <c r="Q902" i="12"/>
  <c r="R902" i="12" s="1"/>
  <c r="Q904" i="12"/>
  <c r="R904" i="12" s="1"/>
  <c r="Q906" i="12"/>
  <c r="R906" i="12" s="1"/>
  <c r="Q1009" i="12"/>
  <c r="R1009" i="12" s="1"/>
  <c r="S1009" i="12"/>
  <c r="R1038" i="12"/>
  <c r="S1038" i="12"/>
  <c r="R1044" i="12"/>
  <c r="S1044" i="12"/>
  <c r="R1048" i="12"/>
  <c r="S1048" i="12"/>
  <c r="R1052" i="12"/>
  <c r="S1052" i="12"/>
  <c r="R1068" i="12"/>
  <c r="S1068" i="12"/>
  <c r="S685" i="12"/>
  <c r="S693" i="12"/>
  <c r="S715" i="12"/>
  <c r="S719" i="12"/>
  <c r="T1110" i="12"/>
  <c r="S728" i="12"/>
  <c r="S732" i="12"/>
  <c r="S736" i="12"/>
  <c r="S740" i="12"/>
  <c r="S744" i="12"/>
  <c r="S748" i="12"/>
  <c r="S752" i="12"/>
  <c r="S754" i="12"/>
  <c r="S756" i="12"/>
  <c r="S779" i="12"/>
  <c r="S783" i="12"/>
  <c r="S787" i="12"/>
  <c r="S791" i="12"/>
  <c r="S796" i="12"/>
  <c r="S800" i="12"/>
  <c r="S804" i="12"/>
  <c r="S806" i="12"/>
  <c r="S810" i="12"/>
  <c r="S814" i="12"/>
  <c r="S818" i="12"/>
  <c r="S822" i="12"/>
  <c r="S869" i="12"/>
  <c r="S874" i="12"/>
  <c r="S882" i="12"/>
  <c r="S885" i="12"/>
  <c r="S910" i="12"/>
  <c r="S912" i="12"/>
  <c r="S916" i="12"/>
  <c r="S921" i="12"/>
  <c r="S929" i="12"/>
  <c r="S936" i="12"/>
  <c r="S940" i="12"/>
  <c r="S944" i="12"/>
  <c r="R1508" i="12"/>
  <c r="S1508" i="12"/>
  <c r="Q966" i="12"/>
  <c r="R966" i="12" s="1"/>
  <c r="Q967" i="12"/>
  <c r="R967" i="12" s="1"/>
  <c r="Q968" i="12"/>
  <c r="R968" i="12" s="1"/>
  <c r="Q970" i="12"/>
  <c r="R970" i="12" s="1"/>
  <c r="Q971" i="12"/>
  <c r="R971" i="12" s="1"/>
  <c r="Q972" i="12"/>
  <c r="R972" i="12" s="1"/>
  <c r="Q973" i="12"/>
  <c r="R973" i="12" s="1"/>
  <c r="Q974" i="12"/>
  <c r="R974" i="12" s="1"/>
  <c r="Q975" i="12"/>
  <c r="R975" i="12" s="1"/>
  <c r="Q976" i="12"/>
  <c r="R976" i="12" s="1"/>
  <c r="Q977" i="12"/>
  <c r="R977" i="12" s="1"/>
  <c r="Q978" i="12"/>
  <c r="R978" i="12" s="1"/>
  <c r="Q979" i="12"/>
  <c r="R979" i="12" s="1"/>
  <c r="Q980" i="12"/>
  <c r="R980" i="12" s="1"/>
  <c r="S1013" i="12"/>
  <c r="S1014" i="12"/>
  <c r="S1015" i="12"/>
  <c r="S1016" i="12"/>
  <c r="S1017" i="12"/>
  <c r="S1028" i="12"/>
  <c r="S1029" i="12"/>
  <c r="S1030" i="12"/>
  <c r="S1031" i="12"/>
  <c r="S1032" i="12"/>
  <c r="S1033" i="12"/>
  <c r="S1034" i="12"/>
  <c r="S1035" i="12"/>
  <c r="R1074" i="12"/>
  <c r="S1074" i="12" s="1"/>
  <c r="R1086" i="12"/>
  <c r="S1086" i="12" s="1"/>
  <c r="S1102" i="12"/>
  <c r="R1108" i="12"/>
  <c r="S1108" i="12" s="1"/>
  <c r="S1114" i="12"/>
  <c r="Q1117" i="12"/>
  <c r="R1117" i="12" s="1"/>
  <c r="Q1123" i="12"/>
  <c r="R1123" i="12" s="1"/>
  <c r="Q1127" i="12"/>
  <c r="R1127" i="12" s="1"/>
  <c r="R1130" i="12"/>
  <c r="S1130" i="12" s="1"/>
  <c r="S1136" i="12"/>
  <c r="R1138" i="12"/>
  <c r="S1138" i="12" s="1"/>
  <c r="S1144" i="12"/>
  <c r="R1146" i="12"/>
  <c r="S1146" i="12" s="1"/>
  <c r="S1152" i="12"/>
  <c r="R1154" i="12"/>
  <c r="S1154" i="12" s="1"/>
  <c r="S1160" i="12"/>
  <c r="R1162" i="12"/>
  <c r="S1162" i="12" s="1"/>
  <c r="S1168" i="12"/>
  <c r="R1170" i="12"/>
  <c r="S1170" i="12" s="1"/>
  <c r="S1176" i="12"/>
  <c r="R1178" i="12"/>
  <c r="S1178" i="12" s="1"/>
  <c r="S1184" i="12"/>
  <c r="R1186" i="12"/>
  <c r="S1186" i="12" s="1"/>
  <c r="S1192" i="12"/>
  <c r="R1194" i="12"/>
  <c r="S1194" i="12" s="1"/>
  <c r="S1200" i="12"/>
  <c r="R1202" i="12"/>
  <c r="S1202" i="12" s="1"/>
  <c r="S1208" i="12"/>
  <c r="R1210" i="12"/>
  <c r="S1210" i="12" s="1"/>
  <c r="S1216" i="12"/>
  <c r="R1218" i="12"/>
  <c r="S1218" i="12" s="1"/>
  <c r="S1224" i="12"/>
  <c r="R1226" i="12"/>
  <c r="S1226" i="12" s="1"/>
  <c r="S1232" i="12"/>
  <c r="R1234" i="12"/>
  <c r="S1234" i="12" s="1"/>
  <c r="S1240" i="12"/>
  <c r="R1242" i="12"/>
  <c r="S1242" i="12" s="1"/>
  <c r="S1248" i="12"/>
  <c r="R1250" i="12"/>
  <c r="S1250" i="12" s="1"/>
  <c r="S1256" i="12"/>
  <c r="R1258" i="12"/>
  <c r="S1258" i="12" s="1"/>
  <c r="S1264" i="12"/>
  <c r="R1266" i="12"/>
  <c r="S1266" i="12" s="1"/>
  <c r="S1272" i="12"/>
  <c r="R1274" i="12"/>
  <c r="S1274" i="12" s="1"/>
  <c r="S1280" i="12"/>
  <c r="R1282" i="12"/>
  <c r="S1282" i="12" s="1"/>
  <c r="S1288" i="12"/>
  <c r="R1290" i="12"/>
  <c r="S1290" i="12" s="1"/>
  <c r="S1296" i="12"/>
  <c r="R1298" i="12"/>
  <c r="S1298" i="12" s="1"/>
  <c r="S1304" i="12"/>
  <c r="R1306" i="12"/>
  <c r="S1306" i="12" s="1"/>
  <c r="S1312" i="12"/>
  <c r="R1314" i="12"/>
  <c r="S1314" i="12" s="1"/>
  <c r="S1320" i="12"/>
  <c r="R1322" i="12"/>
  <c r="S1322" i="12" s="1"/>
  <c r="S1328" i="12"/>
  <c r="R1330" i="12"/>
  <c r="S1330" i="12" s="1"/>
  <c r="S1336" i="12"/>
  <c r="R1338" i="12"/>
  <c r="S1338" i="12" s="1"/>
  <c r="S1344" i="12"/>
  <c r="R1346" i="12"/>
  <c r="S1346" i="12" s="1"/>
  <c r="S1352" i="12"/>
  <c r="R1354" i="12"/>
  <c r="S1354" i="12" s="1"/>
  <c r="S1360" i="12"/>
  <c r="R1362" i="12"/>
  <c r="S1362" i="12" s="1"/>
  <c r="S1368" i="12"/>
  <c r="R1370" i="12"/>
  <c r="S1370" i="12" s="1"/>
  <c r="S1376" i="12"/>
  <c r="R1378" i="12"/>
  <c r="S1378" i="12" s="1"/>
  <c r="S1384" i="12"/>
  <c r="R1386" i="12"/>
  <c r="S1386" i="12" s="1"/>
  <c r="S1392" i="12"/>
  <c r="R1394" i="12"/>
  <c r="S1394" i="12" s="1"/>
  <c r="S1400" i="12"/>
  <c r="R1402" i="12"/>
  <c r="S1402" i="12" s="1"/>
  <c r="S1408" i="12"/>
  <c r="R1410" i="12"/>
  <c r="S1410" i="12" s="1"/>
  <c r="S1416" i="12"/>
  <c r="R1418" i="12"/>
  <c r="S1418" i="12" s="1"/>
  <c r="S1425" i="12"/>
  <c r="Q1427" i="12"/>
  <c r="R1427" i="12" s="1"/>
  <c r="S1437" i="12"/>
  <c r="S1441" i="12"/>
  <c r="S1446" i="12"/>
  <c r="S1450" i="12"/>
  <c r="S1454" i="12"/>
  <c r="S1459" i="12"/>
  <c r="S1463" i="12"/>
  <c r="S1467" i="12"/>
  <c r="S1471" i="12"/>
  <c r="Q1436" i="12"/>
  <c r="R1436" i="12" s="1"/>
  <c r="R1512" i="12"/>
  <c r="S1512" i="12" s="1"/>
  <c r="R1517" i="12"/>
  <c r="S1517" i="12" s="1"/>
  <c r="Q1522" i="12"/>
  <c r="R1522" i="12" s="1"/>
  <c r="S1019" i="12"/>
  <c r="S1023" i="12"/>
  <c r="S1057" i="12"/>
  <c r="S1058" i="12"/>
  <c r="S1059" i="12"/>
  <c r="S1060" i="12"/>
  <c r="S1061" i="12"/>
  <c r="S1062" i="12"/>
  <c r="S1063" i="12"/>
  <c r="S1064" i="12"/>
  <c r="S1065" i="12"/>
  <c r="S1066" i="12"/>
  <c r="S1089" i="12"/>
  <c r="S1093" i="12"/>
  <c r="S1097" i="12"/>
  <c r="S1133" i="12"/>
  <c r="S1141" i="12"/>
  <c r="S1149" i="12"/>
  <c r="S1157" i="12"/>
  <c r="S1165" i="12"/>
  <c r="S1173" i="12"/>
  <c r="S1181" i="12"/>
  <c r="S1189" i="12"/>
  <c r="S1197" i="12"/>
  <c r="S1205" i="12"/>
  <c r="S1213" i="12"/>
  <c r="S1221" i="12"/>
  <c r="S1229" i="12"/>
  <c r="S1237" i="12"/>
  <c r="S1245" i="12"/>
  <c r="S1253" i="12"/>
  <c r="S1261" i="12"/>
  <c r="S1269" i="12"/>
  <c r="S1277" i="12"/>
  <c r="S1285" i="12"/>
  <c r="S1293" i="12"/>
  <c r="S1301" i="12"/>
  <c r="S1309" i="12"/>
  <c r="S1317" i="12"/>
  <c r="S1325" i="12"/>
  <c r="S1333" i="12"/>
  <c r="S1341" i="12"/>
  <c r="S1349" i="12"/>
  <c r="S1357" i="12"/>
  <c r="S1365" i="12"/>
  <c r="S1373" i="12"/>
  <c r="S1381" i="12"/>
  <c r="S1389" i="12"/>
  <c r="S1397" i="12"/>
  <c r="S1405" i="12"/>
  <c r="S1413" i="12"/>
  <c r="S1421" i="12"/>
  <c r="S1473" i="12"/>
  <c r="S1477" i="12"/>
  <c r="T1523" i="12"/>
  <c r="S1482" i="12"/>
  <c r="S1516" i="12"/>
  <c r="Q1516" i="12"/>
  <c r="R1516" i="12" s="1"/>
  <c r="Q1521" i="12"/>
  <c r="R1521" i="12" s="1"/>
  <c r="S1090" i="12"/>
  <c r="S1094" i="12"/>
  <c r="S1098" i="12"/>
  <c r="S1439" i="12"/>
  <c r="S1484" i="12"/>
  <c r="S1486" i="12"/>
  <c r="S1488" i="12"/>
  <c r="S1490" i="12"/>
  <c r="S1492" i="12"/>
  <c r="S1494" i="12"/>
  <c r="S1496" i="12"/>
  <c r="S1499" i="12"/>
  <c r="S1503" i="12"/>
  <c r="R1502" i="12"/>
  <c r="S1502" i="12" s="1"/>
  <c r="S1088" i="12"/>
  <c r="S1091" i="12"/>
  <c r="Q1092" i="12"/>
  <c r="R1092" i="12" s="1"/>
  <c r="S1095" i="12"/>
  <c r="Q1096" i="12"/>
  <c r="R1096" i="12" s="1"/>
  <c r="S1099" i="12"/>
  <c r="S1105" i="12"/>
  <c r="S1107" i="12"/>
  <c r="S1129" i="12"/>
  <c r="S1137" i="12"/>
  <c r="S1145" i="12"/>
  <c r="S1153" i="12"/>
  <c r="S1161" i="12"/>
  <c r="S1169" i="12"/>
  <c r="S1177" i="12"/>
  <c r="S1185" i="12"/>
  <c r="S1193" i="12"/>
  <c r="S1201" i="12"/>
  <c r="S1209" i="12"/>
  <c r="S1217" i="12"/>
  <c r="S1225" i="12"/>
  <c r="S1233" i="12"/>
  <c r="S1241" i="12"/>
  <c r="S1249" i="12"/>
  <c r="S1257" i="12"/>
  <c r="S1265" i="12"/>
  <c r="S1273" i="12"/>
  <c r="S1281" i="12"/>
  <c r="S1289" i="12"/>
  <c r="S1297" i="12"/>
  <c r="S1305" i="12"/>
  <c r="S1313" i="12"/>
  <c r="S1321" i="12"/>
  <c r="S1329" i="12"/>
  <c r="S1337" i="12"/>
  <c r="S1345" i="12"/>
  <c r="S1353" i="12"/>
  <c r="S1361" i="12"/>
  <c r="S1369" i="12"/>
  <c r="S1377" i="12"/>
  <c r="S1385" i="12"/>
  <c r="S1393" i="12"/>
  <c r="S1401" i="12"/>
  <c r="S1409" i="12"/>
  <c r="S1417" i="12"/>
  <c r="S1424" i="12"/>
  <c r="S1433" i="12"/>
  <c r="S1440" i="12"/>
  <c r="S1444" i="12"/>
  <c r="S1449" i="12"/>
  <c r="S1453" i="12"/>
  <c r="S1458" i="12"/>
  <c r="S1462" i="12"/>
  <c r="S1466" i="12"/>
  <c r="S1470" i="12"/>
  <c r="Q1483" i="12"/>
  <c r="R1483" i="12" s="1"/>
  <c r="Q1485" i="12"/>
  <c r="R1485" i="12" s="1"/>
  <c r="Q1487" i="12"/>
  <c r="R1487" i="12" s="1"/>
  <c r="Q1489" i="12"/>
  <c r="R1489" i="12" s="1"/>
  <c r="Q1491" i="12"/>
  <c r="R1491" i="12" s="1"/>
  <c r="Q1493" i="12"/>
  <c r="R1493" i="12" s="1"/>
  <c r="Q1495" i="12"/>
  <c r="R1495" i="12" s="1"/>
  <c r="Q1498" i="12"/>
  <c r="R1498" i="12" s="1"/>
  <c r="S1509" i="12"/>
  <c r="T1477" i="12"/>
  <c r="R1507" i="12"/>
  <c r="S1507" i="12" s="1"/>
  <c r="R1511" i="12"/>
  <c r="S1511" i="12" s="1"/>
  <c r="R1515" i="12"/>
  <c r="S1515" i="12" s="1"/>
  <c r="R1520" i="12"/>
  <c r="S1520" i="12" s="1"/>
  <c r="Q1523" i="12"/>
  <c r="R1523" i="12" s="1"/>
  <c r="S1493" i="12" l="1"/>
  <c r="S980" i="12"/>
  <c r="S890" i="12"/>
  <c r="S711" i="12"/>
  <c r="S977" i="12"/>
  <c r="S862" i="12"/>
  <c r="S846" i="12"/>
  <c r="S556" i="12"/>
  <c r="S532" i="12"/>
  <c r="S557" i="12"/>
  <c r="S558" i="12"/>
  <c r="S223" i="12"/>
  <c r="S220" i="12"/>
  <c r="S815" i="12"/>
  <c r="S884" i="12"/>
  <c r="S200" i="12"/>
  <c r="S192" i="12"/>
  <c r="S184" i="12"/>
  <c r="S130" i="12"/>
  <c r="S741" i="12"/>
  <c r="S180" i="12"/>
  <c r="S788" i="12"/>
  <c r="S525" i="12"/>
  <c r="S203" i="12"/>
  <c r="S195" i="12"/>
  <c r="S187" i="12"/>
  <c r="S90" i="12"/>
  <c r="S65" i="12"/>
  <c r="S1487" i="12"/>
  <c r="S972" i="12"/>
  <c r="S968" i="12"/>
  <c r="S1012" i="12"/>
  <c r="S544" i="12"/>
  <c r="S555" i="12"/>
  <c r="S219" i="12"/>
  <c r="S216" i="12"/>
  <c r="S984" i="12"/>
  <c r="S999" i="12"/>
  <c r="S985" i="12"/>
  <c r="S1128" i="12"/>
  <c r="S1070" i="12"/>
  <c r="S496" i="12"/>
  <c r="S492" i="12"/>
  <c r="S198" i="12"/>
  <c r="S190" i="12"/>
  <c r="S182" i="12"/>
  <c r="S733" i="12"/>
  <c r="S780" i="12"/>
  <c r="S517" i="12"/>
  <c r="S201" i="12"/>
  <c r="S193" i="12"/>
  <c r="S185" i="12"/>
  <c r="S82" i="12"/>
  <c r="S63" i="12"/>
  <c r="S1522" i="12"/>
  <c r="S1485" i="12"/>
  <c r="S537" i="12"/>
  <c r="S261" i="12"/>
  <c r="S284" i="12"/>
  <c r="S981" i="12"/>
  <c r="S920" i="12"/>
  <c r="S654" i="12"/>
  <c r="S385" i="12"/>
  <c r="S204" i="12"/>
  <c r="S196" i="12"/>
  <c r="S188" i="12"/>
  <c r="S81" i="12"/>
  <c r="S821" i="12"/>
  <c r="S79" i="12"/>
  <c r="S757" i="12"/>
  <c r="S199" i="12"/>
  <c r="S191" i="12"/>
  <c r="S183" i="12"/>
  <c r="S1495" i="12"/>
  <c r="S1117" i="12"/>
  <c r="S1010" i="12"/>
  <c r="S903" i="12"/>
  <c r="S886" i="12"/>
  <c r="S707" i="12"/>
  <c r="S858" i="12"/>
  <c r="S842" i="12"/>
  <c r="S549" i="12"/>
  <c r="S550" i="12"/>
  <c r="S263" i="12"/>
  <c r="S214" i="12"/>
  <c r="S221" i="12"/>
  <c r="S1460" i="12"/>
  <c r="S1442" i="12"/>
  <c r="S1106" i="12"/>
  <c r="S937" i="12"/>
  <c r="S945" i="12"/>
  <c r="S521" i="12"/>
  <c r="S377" i="12"/>
  <c r="S202" i="12"/>
  <c r="S194" i="12"/>
  <c r="S186" i="12"/>
  <c r="S77" i="12"/>
  <c r="S749" i="12"/>
  <c r="S797" i="12"/>
  <c r="S500" i="12"/>
  <c r="S381" i="12"/>
  <c r="S197" i="12"/>
  <c r="S189" i="12"/>
  <c r="S181" i="12"/>
  <c r="S64" i="12"/>
  <c r="J59" i="3"/>
  <c r="J11" i="3"/>
  <c r="J22" i="3" s="1"/>
  <c r="G61" i="3"/>
  <c r="I30" i="4"/>
  <c r="J30" i="4" s="1"/>
  <c r="H61" i="3"/>
  <c r="K35" i="4"/>
  <c r="I13" i="3"/>
  <c r="J13" i="3" s="1"/>
  <c r="H30" i="3"/>
  <c r="J14" i="3"/>
  <c r="H42" i="3"/>
  <c r="I42" i="3" s="1"/>
  <c r="J42" i="3" s="1"/>
  <c r="K47" i="4"/>
  <c r="H36" i="3"/>
  <c r="I36" i="3" s="1"/>
  <c r="H9" i="3"/>
  <c r="J46" i="3"/>
  <c r="J60" i="3"/>
  <c r="J31" i="3"/>
  <c r="S543" i="12"/>
  <c r="S1498" i="12"/>
  <c r="S1489" i="12"/>
  <c r="S1092" i="12"/>
  <c r="S1427" i="12"/>
  <c r="S904" i="12"/>
  <c r="S900" i="12"/>
  <c r="S896" i="12"/>
  <c r="S891" i="12"/>
  <c r="S887" i="12"/>
  <c r="S768" i="12"/>
  <c r="S764" i="12"/>
  <c r="S710" i="12"/>
  <c r="S706" i="12"/>
  <c r="S974" i="12"/>
  <c r="S965" i="12"/>
  <c r="S960" i="12"/>
  <c r="S951" i="12"/>
  <c r="S863" i="12"/>
  <c r="S859" i="12"/>
  <c r="S855" i="12"/>
  <c r="S851" i="12"/>
  <c r="S847" i="12"/>
  <c r="S843" i="12"/>
  <c r="S839" i="12"/>
  <c r="S1127" i="12"/>
  <c r="S1011" i="12"/>
  <c r="S979" i="12"/>
  <c r="S971" i="12"/>
  <c r="S560" i="12"/>
  <c r="S552" i="12"/>
  <c r="S545" i="12"/>
  <c r="S262" i="12"/>
  <c r="S267" i="12"/>
  <c r="S265" i="12"/>
  <c r="S218" i="12"/>
  <c r="S288" i="12"/>
  <c r="S225" i="12"/>
  <c r="S286" i="12"/>
  <c r="S1521" i="12"/>
  <c r="S1523" i="12"/>
  <c r="S1491" i="12"/>
  <c r="S1483" i="12"/>
  <c r="S1096" i="12"/>
  <c r="S976" i="12"/>
  <c r="S967" i="12"/>
  <c r="S825" i="12"/>
  <c r="S905" i="12"/>
  <c r="S901" i="12"/>
  <c r="S897" i="12"/>
  <c r="S892" i="12"/>
  <c r="S888" i="12"/>
  <c r="S771" i="12"/>
  <c r="S767" i="12"/>
  <c r="S713" i="12"/>
  <c r="S709" i="12"/>
  <c r="S705" i="12"/>
  <c r="S973" i="12"/>
  <c r="S1008" i="12"/>
  <c r="S828" i="12"/>
  <c r="S824" i="12"/>
  <c r="S540" i="12"/>
  <c r="S538" i="12"/>
  <c r="S534" i="12"/>
  <c r="S530" i="12"/>
  <c r="S561" i="12"/>
  <c r="S553" i="12"/>
  <c r="S627" i="12"/>
  <c r="S539" i="12"/>
  <c r="S562" i="12"/>
  <c r="S554" i="12"/>
  <c r="S559" i="12"/>
  <c r="S551" i="12"/>
  <c r="S266" i="12"/>
  <c r="S215" i="12"/>
  <c r="S283" i="12"/>
  <c r="S224" i="12"/>
  <c r="S285" i="12"/>
  <c r="S222" i="12"/>
  <c r="S260" i="12"/>
  <c r="S213" i="12"/>
  <c r="S1436" i="12"/>
  <c r="S906" i="12"/>
  <c r="S902" i="12"/>
  <c r="S898" i="12"/>
  <c r="S894" i="12"/>
  <c r="S889" i="12"/>
  <c r="S770" i="12"/>
  <c r="S766" i="12"/>
  <c r="S712" i="12"/>
  <c r="S708" i="12"/>
  <c r="S978" i="12"/>
  <c r="S970" i="12"/>
  <c r="S962" i="12"/>
  <c r="S958" i="12"/>
  <c r="S865" i="12"/>
  <c r="S861" i="12"/>
  <c r="S857" i="12"/>
  <c r="S853" i="12"/>
  <c r="S849" i="12"/>
  <c r="S845" i="12"/>
  <c r="S841" i="12"/>
  <c r="S1123" i="12"/>
  <c r="S975" i="12"/>
  <c r="S966" i="12"/>
  <c r="S963" i="12"/>
  <c r="S959" i="12"/>
  <c r="S864" i="12"/>
  <c r="S860" i="12"/>
  <c r="S856" i="12"/>
  <c r="S852" i="12"/>
  <c r="S848" i="12"/>
  <c r="S844" i="12"/>
  <c r="S840" i="12"/>
  <c r="S542" i="12"/>
  <c r="S541" i="12"/>
  <c r="T1526" i="12"/>
  <c r="T1528" i="12" s="1"/>
  <c r="S535" i="12"/>
  <c r="S531" i="12"/>
  <c r="S282" i="12"/>
  <c r="S287" i="12"/>
  <c r="S259" i="12"/>
  <c r="S212" i="12"/>
  <c r="S226" i="12"/>
  <c r="S264" i="12"/>
  <c r="S217" i="12"/>
  <c r="J61" i="3" l="1"/>
  <c r="K30" i="4"/>
  <c r="J24" i="3"/>
  <c r="K52" i="4"/>
  <c r="I9" i="3"/>
  <c r="I30" i="3"/>
  <c r="I47" i="3" s="1"/>
  <c r="H47" i="3"/>
  <c r="I52" i="4"/>
  <c r="J52" i="4"/>
  <c r="J36" i="3"/>
  <c r="J30" i="3" l="1"/>
  <c r="J47" i="3" s="1"/>
  <c r="J9" i="3"/>
  <c r="I34" i="6" l="1"/>
  <c r="J34" i="6" s="1"/>
  <c r="D33" i="4"/>
  <c r="D53" i="4" s="1"/>
  <c r="D54" i="4" s="1"/>
  <c r="E33" i="4"/>
  <c r="E53" i="4" s="1"/>
  <c r="E54" i="4" s="1"/>
  <c r="F33" i="4"/>
  <c r="F53" i="4" s="1"/>
  <c r="F54" i="4" s="1"/>
  <c r="G33" i="4"/>
  <c r="C33" i="4"/>
  <c r="C53" i="4" s="1"/>
  <c r="C54" i="4" s="1"/>
  <c r="D22" i="4"/>
  <c r="E22" i="4"/>
  <c r="F22" i="4"/>
  <c r="G22" i="4"/>
  <c r="C22" i="4"/>
  <c r="H18" i="4"/>
  <c r="K22" i="9"/>
  <c r="K23" i="9"/>
  <c r="L23" i="9" s="1"/>
  <c r="M23" i="9" s="1"/>
  <c r="G24" i="9"/>
  <c r="H24" i="9"/>
  <c r="I24" i="9"/>
  <c r="J24" i="9"/>
  <c r="F24" i="9"/>
  <c r="J19" i="9"/>
  <c r="I19" i="9"/>
  <c r="H19" i="9"/>
  <c r="G19" i="9"/>
  <c r="F19" i="9"/>
  <c r="K18" i="9"/>
  <c r="L18" i="9" s="1"/>
  <c r="M18" i="9" s="1"/>
  <c r="K17" i="9"/>
  <c r="L17" i="9" s="1"/>
  <c r="M17" i="9" s="1"/>
  <c r="K16" i="9"/>
  <c r="L16" i="9" s="1"/>
  <c r="M16" i="9" s="1"/>
  <c r="K15" i="9"/>
  <c r="L15" i="9" s="1"/>
  <c r="M15" i="9" s="1"/>
  <c r="K14" i="9"/>
  <c r="L14" i="9" s="1"/>
  <c r="M14" i="9" s="1"/>
  <c r="K13" i="9"/>
  <c r="L13" i="9" s="1"/>
  <c r="M13" i="9" s="1"/>
  <c r="L12" i="9"/>
  <c r="M12" i="9" s="1"/>
  <c r="L11" i="9"/>
  <c r="M11" i="9" s="1"/>
  <c r="K10" i="9"/>
  <c r="L10" i="9" s="1"/>
  <c r="M10" i="9" s="1"/>
  <c r="L9" i="9"/>
  <c r="M9" i="9" s="1"/>
  <c r="K8" i="9"/>
  <c r="D13" i="4"/>
  <c r="D23" i="4" s="1"/>
  <c r="E13" i="4"/>
  <c r="E23" i="4" s="1"/>
  <c r="C13" i="4"/>
  <c r="C23" i="4" s="1"/>
  <c r="D12" i="4"/>
  <c r="E12" i="4"/>
  <c r="F12" i="4"/>
  <c r="F13" i="4" s="1"/>
  <c r="F23" i="4" s="1"/>
  <c r="G12" i="4"/>
  <c r="G13" i="4" s="1"/>
  <c r="C12" i="4"/>
  <c r="O445" i="8"/>
  <c r="P445" i="8" s="1"/>
  <c r="Q445" i="8" s="1"/>
  <c r="L445" i="8"/>
  <c r="I445" i="8"/>
  <c r="O444" i="8"/>
  <c r="L444" i="8"/>
  <c r="I444" i="8"/>
  <c r="N443" i="8"/>
  <c r="O443" i="8" s="1"/>
  <c r="P443" i="8" s="1"/>
  <c r="Q443" i="8" s="1"/>
  <c r="I443" i="8"/>
  <c r="N442" i="8"/>
  <c r="O442" i="8" s="1"/>
  <c r="I442" i="8"/>
  <c r="L441" i="8"/>
  <c r="N441" i="8" s="1"/>
  <c r="O441" i="8" s="1"/>
  <c r="I441" i="8"/>
  <c r="O440" i="8"/>
  <c r="P440" i="8" s="1"/>
  <c r="Q440" i="8" s="1"/>
  <c r="L440" i="8"/>
  <c r="I440" i="8"/>
  <c r="O439" i="8"/>
  <c r="P439" i="8" s="1"/>
  <c r="Q439" i="8" s="1"/>
  <c r="L439" i="8"/>
  <c r="I439" i="8"/>
  <c r="O438" i="8"/>
  <c r="P438" i="8" s="1"/>
  <c r="Q438" i="8" s="1"/>
  <c r="L438" i="8"/>
  <c r="I438" i="8"/>
  <c r="L437" i="8"/>
  <c r="J437" i="8"/>
  <c r="O437" i="8" s="1"/>
  <c r="I437" i="8"/>
  <c r="O436" i="8"/>
  <c r="P436" i="8" s="1"/>
  <c r="Q436" i="8" s="1"/>
  <c r="L436" i="8"/>
  <c r="I436" i="8"/>
  <c r="O435" i="8"/>
  <c r="P435" i="8" s="1"/>
  <c r="Q435" i="8" s="1"/>
  <c r="L435" i="8"/>
  <c r="I435" i="8"/>
  <c r="O434" i="8"/>
  <c r="P434" i="8" s="1"/>
  <c r="Q434" i="8" s="1"/>
  <c r="O433" i="8"/>
  <c r="P433" i="8" s="1"/>
  <c r="Q433" i="8" s="1"/>
  <c r="L432" i="8"/>
  <c r="N432" i="8" s="1"/>
  <c r="O432" i="8" s="1"/>
  <c r="I432" i="8"/>
  <c r="O431" i="8"/>
  <c r="P431" i="8" s="1"/>
  <c r="Q431" i="8" s="1"/>
  <c r="L431" i="8"/>
  <c r="I431" i="8"/>
  <c r="O430" i="8"/>
  <c r="P430" i="8" s="1"/>
  <c r="Q430" i="8" s="1"/>
  <c r="L430" i="8"/>
  <c r="I430" i="8"/>
  <c r="O429" i="8"/>
  <c r="P429" i="8" s="1"/>
  <c r="Q429" i="8" s="1"/>
  <c r="K429" i="8"/>
  <c r="L429" i="8" s="1"/>
  <c r="I429" i="8"/>
  <c r="K428" i="8"/>
  <c r="L428" i="8" s="1"/>
  <c r="O428" i="8" s="1"/>
  <c r="I428" i="8"/>
  <c r="K427" i="8"/>
  <c r="L427" i="8" s="1"/>
  <c r="O427" i="8" s="1"/>
  <c r="I427" i="8"/>
  <c r="K426" i="8"/>
  <c r="L426" i="8" s="1"/>
  <c r="O426" i="8" s="1"/>
  <c r="I426" i="8"/>
  <c r="K425" i="8"/>
  <c r="L425" i="8" s="1"/>
  <c r="O425" i="8" s="1"/>
  <c r="I425" i="8"/>
  <c r="K424" i="8"/>
  <c r="L424" i="8" s="1"/>
  <c r="O424" i="8" s="1"/>
  <c r="I424" i="8"/>
  <c r="K423" i="8"/>
  <c r="L423" i="8" s="1"/>
  <c r="O423" i="8" s="1"/>
  <c r="I423" i="8"/>
  <c r="K422" i="8"/>
  <c r="L422" i="8" s="1"/>
  <c r="O422" i="8" s="1"/>
  <c r="I422" i="8"/>
  <c r="K421" i="8"/>
  <c r="L421" i="8" s="1"/>
  <c r="O421" i="8" s="1"/>
  <c r="I421" i="8"/>
  <c r="K420" i="8"/>
  <c r="L420" i="8" s="1"/>
  <c r="O420" i="8" s="1"/>
  <c r="I420" i="8"/>
  <c r="K419" i="8"/>
  <c r="L419" i="8" s="1"/>
  <c r="O419" i="8" s="1"/>
  <c r="I419" i="8"/>
  <c r="K418" i="8"/>
  <c r="L418" i="8" s="1"/>
  <c r="O418" i="8" s="1"/>
  <c r="I418" i="8"/>
  <c r="K417" i="8"/>
  <c r="L417" i="8" s="1"/>
  <c r="O417" i="8" s="1"/>
  <c r="I417" i="8"/>
  <c r="K416" i="8"/>
  <c r="L416" i="8" s="1"/>
  <c r="O416" i="8" s="1"/>
  <c r="I416" i="8"/>
  <c r="K415" i="8"/>
  <c r="L415" i="8" s="1"/>
  <c r="O415" i="8" s="1"/>
  <c r="I415" i="8"/>
  <c r="K414" i="8"/>
  <c r="L414" i="8" s="1"/>
  <c r="O414" i="8" s="1"/>
  <c r="I414" i="8"/>
  <c r="K413" i="8"/>
  <c r="L413" i="8" s="1"/>
  <c r="O413" i="8" s="1"/>
  <c r="I413" i="8"/>
  <c r="K412" i="8"/>
  <c r="L412" i="8" s="1"/>
  <c r="O412" i="8" s="1"/>
  <c r="I412" i="8"/>
  <c r="K411" i="8"/>
  <c r="L411" i="8" s="1"/>
  <c r="O411" i="8" s="1"/>
  <c r="I411" i="8"/>
  <c r="K410" i="8"/>
  <c r="L410" i="8" s="1"/>
  <c r="O410" i="8" s="1"/>
  <c r="I410" i="8"/>
  <c r="K409" i="8"/>
  <c r="L409" i="8" s="1"/>
  <c r="O409" i="8" s="1"/>
  <c r="I409" i="8"/>
  <c r="K408" i="8"/>
  <c r="L408" i="8" s="1"/>
  <c r="O408" i="8" s="1"/>
  <c r="I408" i="8"/>
  <c r="K407" i="8"/>
  <c r="L407" i="8" s="1"/>
  <c r="O407" i="8" s="1"/>
  <c r="I407" i="8"/>
  <c r="K406" i="8"/>
  <c r="L406" i="8" s="1"/>
  <c r="O406" i="8" s="1"/>
  <c r="I406" i="8"/>
  <c r="K405" i="8"/>
  <c r="L405" i="8" s="1"/>
  <c r="O405" i="8" s="1"/>
  <c r="I405" i="8"/>
  <c r="K404" i="8"/>
  <c r="L404" i="8" s="1"/>
  <c r="O404" i="8" s="1"/>
  <c r="I404" i="8"/>
  <c r="K403" i="8"/>
  <c r="L403" i="8" s="1"/>
  <c r="O403" i="8" s="1"/>
  <c r="I403" i="8"/>
  <c r="K402" i="8"/>
  <c r="L402" i="8" s="1"/>
  <c r="O402" i="8" s="1"/>
  <c r="I402" i="8"/>
  <c r="K401" i="8"/>
  <c r="L401" i="8" s="1"/>
  <c r="O401" i="8" s="1"/>
  <c r="I401" i="8"/>
  <c r="K400" i="8"/>
  <c r="L400" i="8" s="1"/>
  <c r="O400" i="8" s="1"/>
  <c r="I400" i="8"/>
  <c r="K399" i="8"/>
  <c r="L399" i="8" s="1"/>
  <c r="O399" i="8" s="1"/>
  <c r="I399" i="8"/>
  <c r="K398" i="8"/>
  <c r="L398" i="8" s="1"/>
  <c r="O398" i="8" s="1"/>
  <c r="I398" i="8"/>
  <c r="O397" i="8"/>
  <c r="P397" i="8" s="1"/>
  <c r="Q397" i="8" s="1"/>
  <c r="L397" i="8"/>
  <c r="I397" i="8"/>
  <c r="O396" i="8"/>
  <c r="P396" i="8" s="1"/>
  <c r="O395" i="8"/>
  <c r="O394" i="8"/>
  <c r="P394" i="8" s="1"/>
  <c r="Q394" i="8" s="1"/>
  <c r="O393" i="8"/>
  <c r="P393" i="8" s="1"/>
  <c r="Q393" i="8" s="1"/>
  <c r="O392" i="8"/>
  <c r="P392" i="8" s="1"/>
  <c r="Q392" i="8" s="1"/>
  <c r="O391" i="8"/>
  <c r="O390" i="8"/>
  <c r="P390" i="8" s="1"/>
  <c r="Q390" i="8" s="1"/>
  <c r="O389" i="8"/>
  <c r="P389" i="8" s="1"/>
  <c r="Q389" i="8" s="1"/>
  <c r="O388" i="8"/>
  <c r="O387" i="8"/>
  <c r="O386" i="8"/>
  <c r="P386" i="8" s="1"/>
  <c r="Q386" i="8" s="1"/>
  <c r="O385" i="8"/>
  <c r="P385" i="8" s="1"/>
  <c r="Q385" i="8" s="1"/>
  <c r="O384" i="8"/>
  <c r="P384" i="8" s="1"/>
  <c r="Q384" i="8" s="1"/>
  <c r="O383" i="8"/>
  <c r="O382" i="8"/>
  <c r="P382" i="8" s="1"/>
  <c r="Q382" i="8" s="1"/>
  <c r="O381" i="8"/>
  <c r="P381" i="8" s="1"/>
  <c r="Q381" i="8" s="1"/>
  <c r="O380" i="8"/>
  <c r="O379" i="8"/>
  <c r="O378" i="8"/>
  <c r="P378" i="8" s="1"/>
  <c r="Q378" i="8" s="1"/>
  <c r="O377" i="8"/>
  <c r="P377" i="8" s="1"/>
  <c r="Q377" i="8" s="1"/>
  <c r="O376" i="8"/>
  <c r="P376" i="8" s="1"/>
  <c r="Q376" i="8" s="1"/>
  <c r="O375" i="8"/>
  <c r="L374" i="8"/>
  <c r="N374" i="8" s="1"/>
  <c r="O374" i="8" s="1"/>
  <c r="P374" i="8" s="1"/>
  <c r="Q374" i="8" s="1"/>
  <c r="I374" i="8"/>
  <c r="L373" i="8"/>
  <c r="N373" i="8" s="1"/>
  <c r="O373" i="8" s="1"/>
  <c r="I373" i="8"/>
  <c r="K372" i="8"/>
  <c r="L372" i="8" s="1"/>
  <c r="N372" i="8" s="1"/>
  <c r="O372" i="8" s="1"/>
  <c r="I372" i="8"/>
  <c r="N371" i="8"/>
  <c r="O371" i="8" s="1"/>
  <c r="I371" i="8"/>
  <c r="L370" i="8"/>
  <c r="N370" i="8" s="1"/>
  <c r="O370" i="8" s="1"/>
  <c r="I370" i="8"/>
  <c r="O369" i="8"/>
  <c r="P369" i="8" s="1"/>
  <c r="Q369" i="8" s="1"/>
  <c r="L369" i="8"/>
  <c r="I369" i="8"/>
  <c r="O368" i="8"/>
  <c r="L368" i="8"/>
  <c r="I368" i="8"/>
  <c r="O367" i="8"/>
  <c r="L367" i="8"/>
  <c r="I367" i="8"/>
  <c r="O366" i="8"/>
  <c r="L366" i="8"/>
  <c r="I366" i="8"/>
  <c r="O365" i="8"/>
  <c r="P365" i="8" s="1"/>
  <c r="Q365" i="8" s="1"/>
  <c r="L365" i="8"/>
  <c r="I365" i="8"/>
  <c r="O364" i="8"/>
  <c r="L364" i="8"/>
  <c r="I364" i="8"/>
  <c r="O363" i="8"/>
  <c r="P363" i="8" s="1"/>
  <c r="Q363" i="8" s="1"/>
  <c r="L363" i="8"/>
  <c r="I363" i="8"/>
  <c r="O362" i="8"/>
  <c r="P362" i="8" s="1"/>
  <c r="Q362" i="8" s="1"/>
  <c r="L362" i="8"/>
  <c r="I362" i="8"/>
  <c r="O361" i="8"/>
  <c r="L361" i="8"/>
  <c r="I361" i="8"/>
  <c r="O360" i="8"/>
  <c r="L360" i="8"/>
  <c r="I360" i="8"/>
  <c r="O359" i="8"/>
  <c r="L359" i="8"/>
  <c r="I359" i="8"/>
  <c r="O358" i="8"/>
  <c r="P358" i="8" s="1"/>
  <c r="Q358" i="8" s="1"/>
  <c r="L358" i="8"/>
  <c r="I358" i="8"/>
  <c r="O357" i="8"/>
  <c r="L357" i="8"/>
  <c r="I357" i="8"/>
  <c r="O356" i="8"/>
  <c r="P356" i="8" s="1"/>
  <c r="Q356" i="8" s="1"/>
  <c r="L356" i="8"/>
  <c r="I356" i="8"/>
  <c r="O355" i="8"/>
  <c r="L355" i="8"/>
  <c r="I355" i="8"/>
  <c r="O354" i="8"/>
  <c r="P354" i="8" s="1"/>
  <c r="Q354" i="8" s="1"/>
  <c r="L354" i="8"/>
  <c r="I354" i="8"/>
  <c r="O353" i="8"/>
  <c r="L353" i="8"/>
  <c r="I353" i="8"/>
  <c r="O352" i="8"/>
  <c r="P352" i="8" s="1"/>
  <c r="Q352" i="8" s="1"/>
  <c r="L352" i="8"/>
  <c r="I352" i="8"/>
  <c r="O351" i="8"/>
  <c r="L351" i="8"/>
  <c r="I351" i="8"/>
  <c r="O350" i="8"/>
  <c r="P350" i="8" s="1"/>
  <c r="Q350" i="8" s="1"/>
  <c r="L350" i="8"/>
  <c r="I350" i="8"/>
  <c r="O349" i="8"/>
  <c r="L349" i="8"/>
  <c r="I349" i="8"/>
  <c r="O348" i="8"/>
  <c r="L348" i="8"/>
  <c r="I348" i="8"/>
  <c r="O347" i="8"/>
  <c r="L347" i="8"/>
  <c r="I347" i="8"/>
  <c r="O346" i="8"/>
  <c r="P346" i="8" s="1"/>
  <c r="Q346" i="8" s="1"/>
  <c r="L346" i="8"/>
  <c r="I346" i="8"/>
  <c r="O345" i="8"/>
  <c r="L345" i="8"/>
  <c r="I345" i="8"/>
  <c r="O344" i="8"/>
  <c r="P344" i="8" s="1"/>
  <c r="Q344" i="8" s="1"/>
  <c r="L344" i="8"/>
  <c r="I344" i="8"/>
  <c r="O343" i="8"/>
  <c r="L343" i="8"/>
  <c r="I343" i="8"/>
  <c r="O342" i="8"/>
  <c r="P342" i="8" s="1"/>
  <c r="Q342" i="8" s="1"/>
  <c r="L342" i="8"/>
  <c r="I342" i="8"/>
  <c r="O341" i="8"/>
  <c r="L341" i="8"/>
  <c r="I341" i="8"/>
  <c r="O340" i="8"/>
  <c r="P340" i="8" s="1"/>
  <c r="Q340" i="8" s="1"/>
  <c r="L340" i="8"/>
  <c r="I340" i="8"/>
  <c r="O339" i="8"/>
  <c r="L339" i="8"/>
  <c r="I339" i="8"/>
  <c r="O338" i="8"/>
  <c r="P338" i="8" s="1"/>
  <c r="Q338" i="8" s="1"/>
  <c r="L338" i="8"/>
  <c r="I338" i="8"/>
  <c r="O337" i="8"/>
  <c r="L337" i="8"/>
  <c r="I337" i="8"/>
  <c r="O336" i="8"/>
  <c r="P336" i="8" s="1"/>
  <c r="Q336" i="8" s="1"/>
  <c r="L336" i="8"/>
  <c r="I336" i="8"/>
  <c r="O335" i="8"/>
  <c r="L335" i="8"/>
  <c r="I335" i="8"/>
  <c r="O334" i="8"/>
  <c r="P334" i="8" s="1"/>
  <c r="Q334" i="8" s="1"/>
  <c r="L334" i="8"/>
  <c r="I334" i="8"/>
  <c r="O333" i="8"/>
  <c r="L333" i="8"/>
  <c r="I333" i="8"/>
  <c r="O332" i="8"/>
  <c r="L332" i="8"/>
  <c r="I332" i="8"/>
  <c r="O331" i="8"/>
  <c r="L331" i="8"/>
  <c r="I331" i="8"/>
  <c r="O330" i="8"/>
  <c r="P330" i="8" s="1"/>
  <c r="Q330" i="8" s="1"/>
  <c r="L330" i="8"/>
  <c r="I330" i="8"/>
  <c r="O329" i="8"/>
  <c r="L329" i="8"/>
  <c r="I329" i="8"/>
  <c r="O328" i="8"/>
  <c r="L328" i="8"/>
  <c r="I328" i="8"/>
  <c r="O327" i="8"/>
  <c r="L327" i="8"/>
  <c r="I327" i="8"/>
  <c r="O326" i="8"/>
  <c r="P326" i="8" s="1"/>
  <c r="Q326" i="8" s="1"/>
  <c r="L326" i="8"/>
  <c r="I326" i="8"/>
  <c r="O325" i="8"/>
  <c r="L325" i="8"/>
  <c r="I325" i="8"/>
  <c r="O324" i="8"/>
  <c r="P324" i="8" s="1"/>
  <c r="Q324" i="8" s="1"/>
  <c r="L324" i="8"/>
  <c r="I324" i="8"/>
  <c r="O323" i="8"/>
  <c r="L323" i="8"/>
  <c r="I323" i="8"/>
  <c r="O322" i="8"/>
  <c r="P322" i="8" s="1"/>
  <c r="Q322" i="8" s="1"/>
  <c r="L322" i="8"/>
  <c r="I322" i="8"/>
  <c r="O321" i="8"/>
  <c r="L321" i="8"/>
  <c r="I321" i="8"/>
  <c r="O320" i="8"/>
  <c r="P320" i="8" s="1"/>
  <c r="Q320" i="8" s="1"/>
  <c r="L320" i="8"/>
  <c r="I320" i="8"/>
  <c r="O319" i="8"/>
  <c r="P319" i="8" s="1"/>
  <c r="Q319" i="8" s="1"/>
  <c r="L319" i="8"/>
  <c r="I319" i="8"/>
  <c r="O318" i="8"/>
  <c r="P318" i="8" s="1"/>
  <c r="Q318" i="8" s="1"/>
  <c r="L318" i="8"/>
  <c r="I318" i="8"/>
  <c r="O317" i="8"/>
  <c r="P317" i="8" s="1"/>
  <c r="Q317" i="8" s="1"/>
  <c r="R317" i="8" s="1"/>
  <c r="L317" i="8"/>
  <c r="I317" i="8"/>
  <c r="O316" i="8"/>
  <c r="P316" i="8" s="1"/>
  <c r="Q316" i="8" s="1"/>
  <c r="L316" i="8"/>
  <c r="I316" i="8"/>
  <c r="O315" i="8"/>
  <c r="L315" i="8"/>
  <c r="I315" i="8"/>
  <c r="O314" i="8"/>
  <c r="P314" i="8" s="1"/>
  <c r="Q314" i="8" s="1"/>
  <c r="L314" i="8"/>
  <c r="I314" i="8"/>
  <c r="O313" i="8"/>
  <c r="P313" i="8" s="1"/>
  <c r="Q313" i="8" s="1"/>
  <c r="R313" i="8" s="1"/>
  <c r="L313" i="8"/>
  <c r="I313" i="8"/>
  <c r="O312" i="8"/>
  <c r="P312" i="8" s="1"/>
  <c r="Q312" i="8" s="1"/>
  <c r="L312" i="8"/>
  <c r="I312" i="8"/>
  <c r="O311" i="8"/>
  <c r="P311" i="8" s="1"/>
  <c r="Q311" i="8" s="1"/>
  <c r="L311" i="8"/>
  <c r="I311" i="8"/>
  <c r="O310" i="8"/>
  <c r="L310" i="8"/>
  <c r="I310" i="8"/>
  <c r="O309" i="8"/>
  <c r="P309" i="8" s="1"/>
  <c r="Q309" i="8" s="1"/>
  <c r="L309" i="8"/>
  <c r="I309" i="8"/>
  <c r="O308" i="8"/>
  <c r="P308" i="8" s="1"/>
  <c r="Q308" i="8" s="1"/>
  <c r="L308" i="8"/>
  <c r="I308" i="8"/>
  <c r="O307" i="8"/>
  <c r="P307" i="8" s="1"/>
  <c r="Q307" i="8" s="1"/>
  <c r="L307" i="8"/>
  <c r="I307" i="8"/>
  <c r="O306" i="8"/>
  <c r="L306" i="8"/>
  <c r="I306" i="8"/>
  <c r="O305" i="8"/>
  <c r="P305" i="8" s="1"/>
  <c r="Q305" i="8" s="1"/>
  <c r="L305" i="8"/>
  <c r="I305" i="8"/>
  <c r="O304" i="8"/>
  <c r="P304" i="8" s="1"/>
  <c r="Q304" i="8" s="1"/>
  <c r="L304" i="8"/>
  <c r="I304" i="8"/>
  <c r="O303" i="8"/>
  <c r="P303" i="8" s="1"/>
  <c r="Q303" i="8" s="1"/>
  <c r="L303" i="8"/>
  <c r="I303" i="8"/>
  <c r="O302" i="8"/>
  <c r="P302" i="8" s="1"/>
  <c r="Q302" i="8" s="1"/>
  <c r="L302" i="8"/>
  <c r="I302" i="8"/>
  <c r="O301" i="8"/>
  <c r="P301" i="8" s="1"/>
  <c r="Q301" i="8" s="1"/>
  <c r="L301" i="8"/>
  <c r="I301" i="8"/>
  <c r="O300" i="8"/>
  <c r="P300" i="8" s="1"/>
  <c r="Q300" i="8" s="1"/>
  <c r="L300" i="8"/>
  <c r="I300" i="8"/>
  <c r="O299" i="8"/>
  <c r="L299" i="8"/>
  <c r="I299" i="8"/>
  <c r="O298" i="8"/>
  <c r="P298" i="8" s="1"/>
  <c r="Q298" i="8" s="1"/>
  <c r="L298" i="8"/>
  <c r="I298" i="8"/>
  <c r="O297" i="8"/>
  <c r="P297" i="8" s="1"/>
  <c r="Q297" i="8" s="1"/>
  <c r="R297" i="8" s="1"/>
  <c r="L297" i="8"/>
  <c r="I297" i="8"/>
  <c r="O296" i="8"/>
  <c r="P296" i="8" s="1"/>
  <c r="Q296" i="8" s="1"/>
  <c r="L296" i="8"/>
  <c r="I296" i="8"/>
  <c r="O295" i="8"/>
  <c r="P295" i="8" s="1"/>
  <c r="Q295" i="8" s="1"/>
  <c r="L295" i="8"/>
  <c r="I295" i="8"/>
  <c r="O294" i="8"/>
  <c r="L294" i="8"/>
  <c r="I294" i="8"/>
  <c r="O293" i="8"/>
  <c r="P293" i="8" s="1"/>
  <c r="Q293" i="8" s="1"/>
  <c r="L293" i="8"/>
  <c r="I293" i="8"/>
  <c r="O292" i="8"/>
  <c r="P292" i="8" s="1"/>
  <c r="Q292" i="8" s="1"/>
  <c r="L292" i="8"/>
  <c r="I292" i="8"/>
  <c r="O291" i="8"/>
  <c r="P291" i="8" s="1"/>
  <c r="Q291" i="8" s="1"/>
  <c r="L291" i="8"/>
  <c r="I291" i="8"/>
  <c r="O290" i="8"/>
  <c r="L290" i="8"/>
  <c r="I290" i="8"/>
  <c r="O289" i="8"/>
  <c r="P289" i="8" s="1"/>
  <c r="Q289" i="8" s="1"/>
  <c r="L289" i="8"/>
  <c r="I289" i="8"/>
  <c r="O288" i="8"/>
  <c r="P288" i="8" s="1"/>
  <c r="Q288" i="8" s="1"/>
  <c r="L288" i="8"/>
  <c r="I288" i="8"/>
  <c r="O287" i="8"/>
  <c r="P287" i="8" s="1"/>
  <c r="Q287" i="8" s="1"/>
  <c r="L287" i="8"/>
  <c r="I287" i="8"/>
  <c r="O286" i="8"/>
  <c r="P286" i="8" s="1"/>
  <c r="Q286" i="8" s="1"/>
  <c r="L286" i="8"/>
  <c r="I286" i="8"/>
  <c r="O285" i="8"/>
  <c r="P285" i="8" s="1"/>
  <c r="Q285" i="8" s="1"/>
  <c r="R285" i="8" s="1"/>
  <c r="L285" i="8"/>
  <c r="I285" i="8"/>
  <c r="O284" i="8"/>
  <c r="P284" i="8" s="1"/>
  <c r="Q284" i="8" s="1"/>
  <c r="L284" i="8"/>
  <c r="I284" i="8"/>
  <c r="O283" i="8"/>
  <c r="L283" i="8"/>
  <c r="I283" i="8"/>
  <c r="O282" i="8"/>
  <c r="P282" i="8" s="1"/>
  <c r="Q282" i="8" s="1"/>
  <c r="L282" i="8"/>
  <c r="I282" i="8"/>
  <c r="O281" i="8"/>
  <c r="P281" i="8" s="1"/>
  <c r="Q281" i="8" s="1"/>
  <c r="R281" i="8" s="1"/>
  <c r="L281" i="8"/>
  <c r="I281" i="8"/>
  <c r="O280" i="8"/>
  <c r="P280" i="8" s="1"/>
  <c r="Q280" i="8" s="1"/>
  <c r="L280" i="8"/>
  <c r="I280" i="8"/>
  <c r="O279" i="8"/>
  <c r="P279" i="8" s="1"/>
  <c r="Q279" i="8" s="1"/>
  <c r="L279" i="8"/>
  <c r="I279" i="8"/>
  <c r="O278" i="8"/>
  <c r="L278" i="8"/>
  <c r="I278" i="8"/>
  <c r="O277" i="8"/>
  <c r="P277" i="8" s="1"/>
  <c r="Q277" i="8" s="1"/>
  <c r="L277" i="8"/>
  <c r="I277" i="8"/>
  <c r="O276" i="8"/>
  <c r="P276" i="8" s="1"/>
  <c r="Q276" i="8" s="1"/>
  <c r="L276" i="8"/>
  <c r="I276" i="8"/>
  <c r="O275" i="8"/>
  <c r="P275" i="8" s="1"/>
  <c r="Q275" i="8" s="1"/>
  <c r="L275" i="8"/>
  <c r="I275" i="8"/>
  <c r="O274" i="8"/>
  <c r="L274" i="8"/>
  <c r="I274" i="8"/>
  <c r="O273" i="8"/>
  <c r="P273" i="8" s="1"/>
  <c r="Q273" i="8" s="1"/>
  <c r="L273" i="8"/>
  <c r="I273" i="8"/>
  <c r="O272" i="8"/>
  <c r="P272" i="8" s="1"/>
  <c r="Q272" i="8" s="1"/>
  <c r="L272" i="8"/>
  <c r="I272" i="8"/>
  <c r="O271" i="8"/>
  <c r="P271" i="8" s="1"/>
  <c r="Q271" i="8" s="1"/>
  <c r="L271" i="8"/>
  <c r="I271" i="8"/>
  <c r="O270" i="8"/>
  <c r="L270" i="8"/>
  <c r="I270" i="8"/>
  <c r="O269" i="8"/>
  <c r="P269" i="8" s="1"/>
  <c r="Q269" i="8" s="1"/>
  <c r="L269" i="8"/>
  <c r="I269" i="8"/>
  <c r="O268" i="8"/>
  <c r="P268" i="8" s="1"/>
  <c r="Q268" i="8" s="1"/>
  <c r="L268" i="8"/>
  <c r="I268" i="8"/>
  <c r="O267" i="8"/>
  <c r="P267" i="8" s="1"/>
  <c r="Q267" i="8" s="1"/>
  <c r="L267" i="8"/>
  <c r="I267" i="8"/>
  <c r="O266" i="8"/>
  <c r="L266" i="8"/>
  <c r="I266" i="8"/>
  <c r="O265" i="8"/>
  <c r="P265" i="8" s="1"/>
  <c r="Q265" i="8" s="1"/>
  <c r="L265" i="8"/>
  <c r="I265" i="8"/>
  <c r="O264" i="8"/>
  <c r="P264" i="8" s="1"/>
  <c r="Q264" i="8" s="1"/>
  <c r="L264" i="8"/>
  <c r="I264" i="8"/>
  <c r="O263" i="8"/>
  <c r="P263" i="8" s="1"/>
  <c r="Q263" i="8" s="1"/>
  <c r="L263" i="8"/>
  <c r="I263" i="8"/>
  <c r="O262" i="8"/>
  <c r="L262" i="8"/>
  <c r="I262" i="8"/>
  <c r="O261" i="8"/>
  <c r="P261" i="8" s="1"/>
  <c r="Q261" i="8" s="1"/>
  <c r="L261" i="8"/>
  <c r="I261" i="8"/>
  <c r="O260" i="8"/>
  <c r="P260" i="8" s="1"/>
  <c r="Q260" i="8" s="1"/>
  <c r="L260" i="8"/>
  <c r="I260" i="8"/>
  <c r="O259" i="8"/>
  <c r="P259" i="8" s="1"/>
  <c r="Q259" i="8" s="1"/>
  <c r="L259" i="8"/>
  <c r="I259" i="8"/>
  <c r="O258" i="8"/>
  <c r="L258" i="8"/>
  <c r="I258" i="8"/>
  <c r="O257" i="8"/>
  <c r="P257" i="8" s="1"/>
  <c r="Q257" i="8" s="1"/>
  <c r="L257" i="8"/>
  <c r="I257" i="8"/>
  <c r="O256" i="8"/>
  <c r="P256" i="8" s="1"/>
  <c r="Q256" i="8" s="1"/>
  <c r="L256" i="8"/>
  <c r="I256" i="8"/>
  <c r="O255" i="8"/>
  <c r="P255" i="8" s="1"/>
  <c r="Q255" i="8" s="1"/>
  <c r="L255" i="8"/>
  <c r="I255" i="8"/>
  <c r="O254" i="8"/>
  <c r="L254" i="8"/>
  <c r="I254" i="8"/>
  <c r="O253" i="8"/>
  <c r="P253" i="8" s="1"/>
  <c r="Q253" i="8" s="1"/>
  <c r="L253" i="8"/>
  <c r="I253" i="8"/>
  <c r="O252" i="8"/>
  <c r="P252" i="8" s="1"/>
  <c r="Q252" i="8" s="1"/>
  <c r="L252" i="8"/>
  <c r="I252" i="8"/>
  <c r="O251" i="8"/>
  <c r="P251" i="8" s="1"/>
  <c r="Q251" i="8" s="1"/>
  <c r="L251" i="8"/>
  <c r="I251" i="8"/>
  <c r="O250" i="8"/>
  <c r="L250" i="8"/>
  <c r="I250" i="8"/>
  <c r="O249" i="8"/>
  <c r="P249" i="8" s="1"/>
  <c r="Q249" i="8" s="1"/>
  <c r="L249" i="8"/>
  <c r="I249" i="8"/>
  <c r="O248" i="8"/>
  <c r="P248" i="8" s="1"/>
  <c r="Q248" i="8" s="1"/>
  <c r="L248" i="8"/>
  <c r="I248" i="8"/>
  <c r="O247" i="8"/>
  <c r="P247" i="8" s="1"/>
  <c r="Q247" i="8" s="1"/>
  <c r="L247" i="8"/>
  <c r="I247" i="8"/>
  <c r="O246" i="8"/>
  <c r="L246" i="8"/>
  <c r="I246" i="8"/>
  <c r="O245" i="8"/>
  <c r="P245" i="8" s="1"/>
  <c r="Q245" i="8" s="1"/>
  <c r="L245" i="8"/>
  <c r="I245" i="8"/>
  <c r="O244" i="8"/>
  <c r="P244" i="8" s="1"/>
  <c r="Q244" i="8" s="1"/>
  <c r="L244" i="8"/>
  <c r="I244" i="8"/>
  <c r="O243" i="8"/>
  <c r="L243" i="8"/>
  <c r="I243" i="8"/>
  <c r="O242" i="8"/>
  <c r="P242" i="8" s="1"/>
  <c r="Q242" i="8" s="1"/>
  <c r="L242" i="8"/>
  <c r="I242" i="8"/>
  <c r="O241" i="8"/>
  <c r="P241" i="8" s="1"/>
  <c r="Q241" i="8" s="1"/>
  <c r="L241" i="8"/>
  <c r="I241" i="8"/>
  <c r="O240" i="8"/>
  <c r="P240" i="8" s="1"/>
  <c r="Q240" i="8" s="1"/>
  <c r="L240" i="8"/>
  <c r="I240" i="8"/>
  <c r="O239" i="8"/>
  <c r="L239" i="8"/>
  <c r="I239" i="8"/>
  <c r="O238" i="8"/>
  <c r="P238" i="8" s="1"/>
  <c r="Q238" i="8" s="1"/>
  <c r="L238" i="8"/>
  <c r="I238" i="8"/>
  <c r="O237" i="8"/>
  <c r="P237" i="8" s="1"/>
  <c r="Q237" i="8" s="1"/>
  <c r="L237" i="8"/>
  <c r="I237" i="8"/>
  <c r="O236" i="8"/>
  <c r="P236" i="8" s="1"/>
  <c r="Q236" i="8" s="1"/>
  <c r="L236" i="8"/>
  <c r="I236" i="8"/>
  <c r="O235" i="8"/>
  <c r="L235" i="8"/>
  <c r="I235" i="8"/>
  <c r="O234" i="8"/>
  <c r="P234" i="8" s="1"/>
  <c r="Q234" i="8" s="1"/>
  <c r="L234" i="8"/>
  <c r="I234" i="8"/>
  <c r="O233" i="8"/>
  <c r="P233" i="8" s="1"/>
  <c r="Q233" i="8" s="1"/>
  <c r="L233" i="8"/>
  <c r="I233" i="8"/>
  <c r="O232" i="8"/>
  <c r="P232" i="8" s="1"/>
  <c r="Q232" i="8" s="1"/>
  <c r="L232" i="8"/>
  <c r="I232" i="8"/>
  <c r="O231" i="8"/>
  <c r="L231" i="8"/>
  <c r="I231" i="8"/>
  <c r="O230" i="8"/>
  <c r="P230" i="8" s="1"/>
  <c r="Q230" i="8" s="1"/>
  <c r="L230" i="8"/>
  <c r="I230" i="8"/>
  <c r="O229" i="8"/>
  <c r="P229" i="8" s="1"/>
  <c r="Q229" i="8" s="1"/>
  <c r="L229" i="8"/>
  <c r="I229" i="8"/>
  <c r="O228" i="8"/>
  <c r="P228" i="8" s="1"/>
  <c r="Q228" i="8" s="1"/>
  <c r="L228" i="8"/>
  <c r="I228" i="8"/>
  <c r="O227" i="8"/>
  <c r="L227" i="8"/>
  <c r="I227" i="8"/>
  <c r="O226" i="8"/>
  <c r="P226" i="8" s="1"/>
  <c r="Q226" i="8" s="1"/>
  <c r="L226" i="8"/>
  <c r="I226" i="8"/>
  <c r="O225" i="8"/>
  <c r="L225" i="8"/>
  <c r="I225" i="8"/>
  <c r="O224" i="8"/>
  <c r="P224" i="8" s="1"/>
  <c r="Q224" i="8" s="1"/>
  <c r="L224" i="8"/>
  <c r="I224" i="8"/>
  <c r="O223" i="8"/>
  <c r="L223" i="8"/>
  <c r="I223" i="8"/>
  <c r="O222" i="8"/>
  <c r="P222" i="8" s="1"/>
  <c r="Q222" i="8" s="1"/>
  <c r="L222" i="8"/>
  <c r="I222" i="8"/>
  <c r="O221" i="8"/>
  <c r="L221" i="8"/>
  <c r="I221" i="8"/>
  <c r="O220" i="8"/>
  <c r="L220" i="8"/>
  <c r="I220" i="8"/>
  <c r="O219" i="8"/>
  <c r="L219" i="8"/>
  <c r="I219" i="8"/>
  <c r="O218" i="8"/>
  <c r="P218" i="8" s="1"/>
  <c r="Q218" i="8" s="1"/>
  <c r="L218" i="8"/>
  <c r="I218" i="8"/>
  <c r="O217" i="8"/>
  <c r="L217" i="8"/>
  <c r="I217" i="8"/>
  <c r="O216" i="8"/>
  <c r="P216" i="8" s="1"/>
  <c r="Q216" i="8" s="1"/>
  <c r="L216" i="8"/>
  <c r="I216" i="8"/>
  <c r="O215" i="8"/>
  <c r="L215" i="8"/>
  <c r="I215" i="8"/>
  <c r="O214" i="8"/>
  <c r="P214" i="8" s="1"/>
  <c r="Q214" i="8" s="1"/>
  <c r="L214" i="8"/>
  <c r="I214" i="8"/>
  <c r="O213" i="8"/>
  <c r="L213" i="8"/>
  <c r="I213" i="8"/>
  <c r="O212" i="8"/>
  <c r="P212" i="8" s="1"/>
  <c r="Q212" i="8" s="1"/>
  <c r="L212" i="8"/>
  <c r="I212" i="8"/>
  <c r="O211" i="8"/>
  <c r="L211" i="8"/>
  <c r="I211" i="8"/>
  <c r="O210" i="8"/>
  <c r="P210" i="8" s="1"/>
  <c r="Q210" i="8" s="1"/>
  <c r="L210" i="8"/>
  <c r="I210" i="8"/>
  <c r="O209" i="8"/>
  <c r="L209" i="8"/>
  <c r="I209" i="8"/>
  <c r="O208" i="8"/>
  <c r="P208" i="8" s="1"/>
  <c r="Q208" i="8" s="1"/>
  <c r="L208" i="8"/>
  <c r="I208" i="8"/>
  <c r="O207" i="8"/>
  <c r="L207" i="8"/>
  <c r="I207" i="8"/>
  <c r="O206" i="8"/>
  <c r="P206" i="8" s="1"/>
  <c r="Q206" i="8" s="1"/>
  <c r="L206" i="8"/>
  <c r="I206" i="8"/>
  <c r="O205" i="8"/>
  <c r="L205" i="8"/>
  <c r="I205" i="8"/>
  <c r="O204" i="8"/>
  <c r="L204" i="8"/>
  <c r="I204" i="8"/>
  <c r="O203" i="8"/>
  <c r="L203" i="8"/>
  <c r="I203" i="8"/>
  <c r="O202" i="8"/>
  <c r="P202" i="8" s="1"/>
  <c r="Q202" i="8" s="1"/>
  <c r="L202" i="8"/>
  <c r="I202" i="8"/>
  <c r="O201" i="8"/>
  <c r="L201" i="8"/>
  <c r="I201" i="8"/>
  <c r="O200" i="8"/>
  <c r="P200" i="8" s="1"/>
  <c r="Q200" i="8" s="1"/>
  <c r="L200" i="8"/>
  <c r="I200" i="8"/>
  <c r="O199" i="8"/>
  <c r="L199" i="8"/>
  <c r="I199" i="8"/>
  <c r="O198" i="8"/>
  <c r="P198" i="8" s="1"/>
  <c r="Q198" i="8" s="1"/>
  <c r="L198" i="8"/>
  <c r="I198" i="8"/>
  <c r="O197" i="8"/>
  <c r="L197" i="8"/>
  <c r="I197" i="8"/>
  <c r="O196" i="8"/>
  <c r="P196" i="8" s="1"/>
  <c r="Q196" i="8" s="1"/>
  <c r="L196" i="8"/>
  <c r="I196" i="8"/>
  <c r="O195" i="8"/>
  <c r="L195" i="8"/>
  <c r="I195" i="8"/>
  <c r="O194" i="8"/>
  <c r="P194" i="8" s="1"/>
  <c r="Q194" i="8" s="1"/>
  <c r="L194" i="8"/>
  <c r="I194" i="8"/>
  <c r="O193" i="8"/>
  <c r="L193" i="8"/>
  <c r="I193" i="8"/>
  <c r="O192" i="8"/>
  <c r="P192" i="8" s="1"/>
  <c r="Q192" i="8" s="1"/>
  <c r="L192" i="8"/>
  <c r="I192" i="8"/>
  <c r="O191" i="8"/>
  <c r="L191" i="8"/>
  <c r="I191" i="8"/>
  <c r="O190" i="8"/>
  <c r="P190" i="8" s="1"/>
  <c r="Q190" i="8" s="1"/>
  <c r="L190" i="8"/>
  <c r="I190" i="8"/>
  <c r="O189" i="8"/>
  <c r="L189" i="8"/>
  <c r="I189" i="8"/>
  <c r="O188" i="8"/>
  <c r="P188" i="8" s="1"/>
  <c r="Q188" i="8" s="1"/>
  <c r="L188" i="8"/>
  <c r="I188" i="8"/>
  <c r="O187" i="8"/>
  <c r="L187" i="8"/>
  <c r="I187" i="8"/>
  <c r="O186" i="8"/>
  <c r="P186" i="8" s="1"/>
  <c r="Q186" i="8" s="1"/>
  <c r="L186" i="8"/>
  <c r="I186" i="8"/>
  <c r="O185" i="8"/>
  <c r="L185" i="8"/>
  <c r="I185" i="8"/>
  <c r="O184" i="8"/>
  <c r="P184" i="8" s="1"/>
  <c r="Q184" i="8" s="1"/>
  <c r="L184" i="8"/>
  <c r="I184" i="8"/>
  <c r="O183" i="8"/>
  <c r="L183" i="8"/>
  <c r="I183" i="8"/>
  <c r="O182" i="8"/>
  <c r="P182" i="8" s="1"/>
  <c r="Q182" i="8" s="1"/>
  <c r="L182" i="8"/>
  <c r="I182" i="8"/>
  <c r="O181" i="8"/>
  <c r="L181" i="8"/>
  <c r="I181" i="8"/>
  <c r="O180" i="8"/>
  <c r="P180" i="8" s="1"/>
  <c r="Q180" i="8" s="1"/>
  <c r="L180" i="8"/>
  <c r="I180" i="8"/>
  <c r="O179" i="8"/>
  <c r="L179" i="8"/>
  <c r="I179" i="8"/>
  <c r="O178" i="8"/>
  <c r="P178" i="8" s="1"/>
  <c r="Q178" i="8" s="1"/>
  <c r="L178" i="8"/>
  <c r="I178" i="8"/>
  <c r="O177" i="8"/>
  <c r="L177" i="8"/>
  <c r="I177" i="8"/>
  <c r="O176" i="8"/>
  <c r="P176" i="8" s="1"/>
  <c r="Q176" i="8" s="1"/>
  <c r="L176" i="8"/>
  <c r="I176" i="8"/>
  <c r="O175" i="8"/>
  <c r="L175" i="8"/>
  <c r="I175" i="8"/>
  <c r="O174" i="8"/>
  <c r="P174" i="8" s="1"/>
  <c r="Q174" i="8" s="1"/>
  <c r="L174" i="8"/>
  <c r="I174" i="8"/>
  <c r="O173" i="8"/>
  <c r="L173" i="8"/>
  <c r="I173" i="8"/>
  <c r="O172" i="8"/>
  <c r="L172" i="8"/>
  <c r="I172" i="8"/>
  <c r="O171" i="8"/>
  <c r="L171" i="8"/>
  <c r="I171" i="8"/>
  <c r="O170" i="8"/>
  <c r="P170" i="8" s="1"/>
  <c r="Q170" i="8" s="1"/>
  <c r="L170" i="8"/>
  <c r="I170" i="8"/>
  <c r="O169" i="8"/>
  <c r="L169" i="8"/>
  <c r="I169" i="8"/>
  <c r="O168" i="8"/>
  <c r="P168" i="8" s="1"/>
  <c r="Q168" i="8" s="1"/>
  <c r="L168" i="8"/>
  <c r="I168" i="8"/>
  <c r="O167" i="8"/>
  <c r="L167" i="8"/>
  <c r="I167" i="8"/>
  <c r="O166" i="8"/>
  <c r="P166" i="8" s="1"/>
  <c r="Q166" i="8" s="1"/>
  <c r="L166" i="8"/>
  <c r="I166" i="8"/>
  <c r="O165" i="8"/>
  <c r="L165" i="8"/>
  <c r="I165" i="8"/>
  <c r="O164" i="8"/>
  <c r="P164" i="8" s="1"/>
  <c r="Q164" i="8" s="1"/>
  <c r="L164" i="8"/>
  <c r="I164" i="8"/>
  <c r="O163" i="8"/>
  <c r="L163" i="8"/>
  <c r="I163" i="8"/>
  <c r="O162" i="8"/>
  <c r="P162" i="8" s="1"/>
  <c r="Q162" i="8" s="1"/>
  <c r="L162" i="8"/>
  <c r="I162" i="8"/>
  <c r="O161" i="8"/>
  <c r="L161" i="8"/>
  <c r="I161" i="8"/>
  <c r="O160" i="8"/>
  <c r="P160" i="8" s="1"/>
  <c r="Q160" i="8" s="1"/>
  <c r="L160" i="8"/>
  <c r="I160" i="8"/>
  <c r="O159" i="8"/>
  <c r="L159" i="8"/>
  <c r="I159" i="8"/>
  <c r="O158" i="8"/>
  <c r="P158" i="8" s="1"/>
  <c r="Q158" i="8" s="1"/>
  <c r="L158" i="8"/>
  <c r="I158" i="8"/>
  <c r="O157" i="8"/>
  <c r="L157" i="8"/>
  <c r="I157" i="8"/>
  <c r="O156" i="8"/>
  <c r="L156" i="8"/>
  <c r="I156" i="8"/>
  <c r="O155" i="8"/>
  <c r="L155" i="8"/>
  <c r="I155" i="8"/>
  <c r="O154" i="8"/>
  <c r="P154" i="8" s="1"/>
  <c r="Q154" i="8" s="1"/>
  <c r="L154" i="8"/>
  <c r="I154" i="8"/>
  <c r="O153" i="8"/>
  <c r="L153" i="8"/>
  <c r="I153" i="8"/>
  <c r="O152" i="8"/>
  <c r="P152" i="8" s="1"/>
  <c r="Q152" i="8" s="1"/>
  <c r="L152" i="8"/>
  <c r="I152" i="8"/>
  <c r="O151" i="8"/>
  <c r="L151" i="8"/>
  <c r="I151" i="8"/>
  <c r="O150" i="8"/>
  <c r="P150" i="8" s="1"/>
  <c r="Q150" i="8" s="1"/>
  <c r="L150" i="8"/>
  <c r="I150" i="8"/>
  <c r="O149" i="8"/>
  <c r="L149" i="8"/>
  <c r="I149" i="8"/>
  <c r="O148" i="8"/>
  <c r="L148" i="8"/>
  <c r="I148" i="8"/>
  <c r="O147" i="8"/>
  <c r="L147" i="8"/>
  <c r="I147" i="8"/>
  <c r="O146" i="8"/>
  <c r="P146" i="8" s="1"/>
  <c r="Q146" i="8" s="1"/>
  <c r="L146" i="8"/>
  <c r="I146" i="8"/>
  <c r="O145" i="8"/>
  <c r="L145" i="8"/>
  <c r="I145" i="8"/>
  <c r="O144" i="8"/>
  <c r="P144" i="8" s="1"/>
  <c r="Q144" i="8" s="1"/>
  <c r="L144" i="8"/>
  <c r="I144" i="8"/>
  <c r="O143" i="8"/>
  <c r="L143" i="8"/>
  <c r="I143" i="8"/>
  <c r="O142" i="8"/>
  <c r="P142" i="8" s="1"/>
  <c r="Q142" i="8" s="1"/>
  <c r="L142" i="8"/>
  <c r="I142" i="8"/>
  <c r="O141" i="8"/>
  <c r="L141" i="8"/>
  <c r="I141" i="8"/>
  <c r="O140" i="8"/>
  <c r="P140" i="8" s="1"/>
  <c r="Q140" i="8" s="1"/>
  <c r="L140" i="8"/>
  <c r="I140" i="8"/>
  <c r="O139" i="8"/>
  <c r="L139" i="8"/>
  <c r="I139" i="8"/>
  <c r="O138" i="8"/>
  <c r="P138" i="8" s="1"/>
  <c r="Q138" i="8" s="1"/>
  <c r="L138" i="8"/>
  <c r="I138" i="8"/>
  <c r="O137" i="8"/>
  <c r="L137" i="8"/>
  <c r="I137" i="8"/>
  <c r="O136" i="8"/>
  <c r="P136" i="8" s="1"/>
  <c r="Q136" i="8" s="1"/>
  <c r="L136" i="8"/>
  <c r="I136" i="8"/>
  <c r="O135" i="8"/>
  <c r="L135" i="8"/>
  <c r="I135" i="8"/>
  <c r="O134" i="8"/>
  <c r="P134" i="8" s="1"/>
  <c r="Q134" i="8" s="1"/>
  <c r="L134" i="8"/>
  <c r="I134" i="8"/>
  <c r="O133" i="8"/>
  <c r="L133" i="8"/>
  <c r="I133" i="8"/>
  <c r="O132" i="8"/>
  <c r="L132" i="8"/>
  <c r="I132" i="8"/>
  <c r="O131" i="8"/>
  <c r="L131" i="8"/>
  <c r="I131" i="8"/>
  <c r="O130" i="8"/>
  <c r="P130" i="8" s="1"/>
  <c r="Q130" i="8" s="1"/>
  <c r="L130" i="8"/>
  <c r="I130" i="8"/>
  <c r="O129" i="8"/>
  <c r="L129" i="8"/>
  <c r="I129" i="8"/>
  <c r="O128" i="8"/>
  <c r="P128" i="8" s="1"/>
  <c r="Q128" i="8" s="1"/>
  <c r="L128" i="8"/>
  <c r="I128" i="8"/>
  <c r="O127" i="8"/>
  <c r="P127" i="8" s="1"/>
  <c r="Q127" i="8" s="1"/>
  <c r="L127" i="8"/>
  <c r="I127" i="8"/>
  <c r="O126" i="8"/>
  <c r="P126" i="8" s="1"/>
  <c r="Q126" i="8" s="1"/>
  <c r="R126" i="8" s="1"/>
  <c r="L126" i="8"/>
  <c r="I126" i="8"/>
  <c r="O125" i="8"/>
  <c r="P125" i="8" s="1"/>
  <c r="Q125" i="8" s="1"/>
  <c r="L125" i="8"/>
  <c r="I125" i="8"/>
  <c r="O124" i="8"/>
  <c r="P124" i="8" s="1"/>
  <c r="Q124" i="8" s="1"/>
  <c r="L124" i="8"/>
  <c r="I124" i="8"/>
  <c r="O123" i="8"/>
  <c r="P123" i="8" s="1"/>
  <c r="Q123" i="8" s="1"/>
  <c r="L123" i="8"/>
  <c r="I123" i="8"/>
  <c r="O122" i="8"/>
  <c r="P122" i="8" s="1"/>
  <c r="Q122" i="8" s="1"/>
  <c r="R122" i="8" s="1"/>
  <c r="L122" i="8"/>
  <c r="I122" i="8"/>
  <c r="O121" i="8"/>
  <c r="P121" i="8" s="1"/>
  <c r="Q121" i="8" s="1"/>
  <c r="L121" i="8"/>
  <c r="I121" i="8"/>
  <c r="O120" i="8"/>
  <c r="P120" i="8" s="1"/>
  <c r="Q120" i="8" s="1"/>
  <c r="L120" i="8"/>
  <c r="I120" i="8"/>
  <c r="O119" i="8"/>
  <c r="P119" i="8" s="1"/>
  <c r="Q119" i="8" s="1"/>
  <c r="L119" i="8"/>
  <c r="I119" i="8"/>
  <c r="O118" i="8"/>
  <c r="P118" i="8" s="1"/>
  <c r="Q118" i="8" s="1"/>
  <c r="R118" i="8" s="1"/>
  <c r="L118" i="8"/>
  <c r="I118" i="8"/>
  <c r="O117" i="8"/>
  <c r="P117" i="8" s="1"/>
  <c r="Q117" i="8" s="1"/>
  <c r="L117" i="8"/>
  <c r="I117" i="8"/>
  <c r="O116" i="8"/>
  <c r="P116" i="8" s="1"/>
  <c r="Q116" i="8" s="1"/>
  <c r="L116" i="8"/>
  <c r="I116" i="8"/>
  <c r="O115" i="8"/>
  <c r="P115" i="8" s="1"/>
  <c r="Q115" i="8" s="1"/>
  <c r="L115" i="8"/>
  <c r="I115" i="8"/>
  <c r="O114" i="8"/>
  <c r="P114" i="8" s="1"/>
  <c r="Q114" i="8" s="1"/>
  <c r="R114" i="8" s="1"/>
  <c r="L114" i="8"/>
  <c r="I114" i="8"/>
  <c r="O113" i="8"/>
  <c r="P113" i="8" s="1"/>
  <c r="Q113" i="8" s="1"/>
  <c r="L113" i="8"/>
  <c r="I113" i="8"/>
  <c r="O112" i="8"/>
  <c r="P112" i="8" s="1"/>
  <c r="Q112" i="8" s="1"/>
  <c r="L112" i="8"/>
  <c r="I112" i="8"/>
  <c r="O111" i="8"/>
  <c r="P111" i="8" s="1"/>
  <c r="Q111" i="8" s="1"/>
  <c r="L111" i="8"/>
  <c r="I111" i="8"/>
  <c r="O110" i="8"/>
  <c r="P110" i="8" s="1"/>
  <c r="Q110" i="8" s="1"/>
  <c r="R110" i="8" s="1"/>
  <c r="L110" i="8"/>
  <c r="I110" i="8"/>
  <c r="O109" i="8"/>
  <c r="P109" i="8" s="1"/>
  <c r="Q109" i="8" s="1"/>
  <c r="L109" i="8"/>
  <c r="I109" i="8"/>
  <c r="O108" i="8"/>
  <c r="P108" i="8" s="1"/>
  <c r="Q108" i="8" s="1"/>
  <c r="L108" i="8"/>
  <c r="I108" i="8"/>
  <c r="O107" i="8"/>
  <c r="P107" i="8" s="1"/>
  <c r="Q107" i="8" s="1"/>
  <c r="L107" i="8"/>
  <c r="I107" i="8"/>
  <c r="O106" i="8"/>
  <c r="P106" i="8" s="1"/>
  <c r="Q106" i="8" s="1"/>
  <c r="R106" i="8" s="1"/>
  <c r="L106" i="8"/>
  <c r="I106" i="8"/>
  <c r="O105" i="8"/>
  <c r="P105" i="8" s="1"/>
  <c r="Q105" i="8" s="1"/>
  <c r="L105" i="8"/>
  <c r="I105" i="8"/>
  <c r="O104" i="8"/>
  <c r="P104" i="8" s="1"/>
  <c r="Q104" i="8" s="1"/>
  <c r="L104" i="8"/>
  <c r="I104" i="8"/>
  <c r="O103" i="8"/>
  <c r="P103" i="8" s="1"/>
  <c r="Q103" i="8" s="1"/>
  <c r="L103" i="8"/>
  <c r="I103" i="8"/>
  <c r="N102" i="8"/>
  <c r="O102" i="8" s="1"/>
  <c r="P102" i="8" s="1"/>
  <c r="Q102" i="8" s="1"/>
  <c r="R102" i="8" s="1"/>
  <c r="L102" i="8"/>
  <c r="I102" i="8"/>
  <c r="N101" i="8"/>
  <c r="O101" i="8" s="1"/>
  <c r="P101" i="8" s="1"/>
  <c r="Q101" i="8" s="1"/>
  <c r="L101" i="8"/>
  <c r="I101" i="8"/>
  <c r="N100" i="8"/>
  <c r="O100" i="8" s="1"/>
  <c r="P100" i="8" s="1"/>
  <c r="Q100" i="8" s="1"/>
  <c r="L100" i="8"/>
  <c r="I100" i="8"/>
  <c r="N99" i="8"/>
  <c r="O99" i="8" s="1"/>
  <c r="P99" i="8" s="1"/>
  <c r="Q99" i="8" s="1"/>
  <c r="L99" i="8"/>
  <c r="I99" i="8"/>
  <c r="N98" i="8"/>
  <c r="L98" i="8"/>
  <c r="I98" i="8"/>
  <c r="N97" i="8"/>
  <c r="O97" i="8" s="1"/>
  <c r="P97" i="8" s="1"/>
  <c r="Q97" i="8" s="1"/>
  <c r="L97" i="8"/>
  <c r="I97" i="8"/>
  <c r="N96" i="8"/>
  <c r="O96" i="8" s="1"/>
  <c r="P96" i="8" s="1"/>
  <c r="Q96" i="8" s="1"/>
  <c r="L96" i="8"/>
  <c r="I96" i="8"/>
  <c r="O95" i="8"/>
  <c r="P95" i="8" s="1"/>
  <c r="Q95" i="8" s="1"/>
  <c r="L95" i="8"/>
  <c r="I95" i="8"/>
  <c r="O94" i="8"/>
  <c r="P94" i="8" s="1"/>
  <c r="L94" i="8"/>
  <c r="I94" i="8"/>
  <c r="O92" i="8"/>
  <c r="P92" i="8" s="1"/>
  <c r="Q92" i="8" s="1"/>
  <c r="L92" i="8"/>
  <c r="I92" i="8"/>
  <c r="O91" i="8"/>
  <c r="P91" i="8" s="1"/>
  <c r="Q91" i="8" s="1"/>
  <c r="L91" i="8"/>
  <c r="I91" i="8"/>
  <c r="O90" i="8"/>
  <c r="P90" i="8" s="1"/>
  <c r="Q90" i="8" s="1"/>
  <c r="L90" i="8"/>
  <c r="I90" i="8"/>
  <c r="O89" i="8"/>
  <c r="P89" i="8" s="1"/>
  <c r="Q89" i="8" s="1"/>
  <c r="L89" i="8"/>
  <c r="I89" i="8"/>
  <c r="O88" i="8"/>
  <c r="L88" i="8"/>
  <c r="I88" i="8"/>
  <c r="J87" i="8"/>
  <c r="H87" i="8"/>
  <c r="G87" i="8"/>
  <c r="F87" i="8"/>
  <c r="E87" i="8"/>
  <c r="D87" i="8"/>
  <c r="C87" i="8"/>
  <c r="O86" i="8"/>
  <c r="P86" i="8" s="1"/>
  <c r="Q86" i="8" s="1"/>
  <c r="L86" i="8"/>
  <c r="I86" i="8"/>
  <c r="O85" i="8"/>
  <c r="P85" i="8" s="1"/>
  <c r="Q85" i="8" s="1"/>
  <c r="Q84" i="8" s="1"/>
  <c r="L85" i="8"/>
  <c r="L84" i="8" s="1"/>
  <c r="I85" i="8"/>
  <c r="I84" i="8" s="1"/>
  <c r="N84" i="8"/>
  <c r="K84" i="8"/>
  <c r="J84" i="8"/>
  <c r="H84" i="8"/>
  <c r="G84" i="8"/>
  <c r="F84" i="8"/>
  <c r="E84" i="8"/>
  <c r="D84" i="8"/>
  <c r="C84" i="8"/>
  <c r="O83" i="8"/>
  <c r="P83" i="8" s="1"/>
  <c r="Q83" i="8" s="1"/>
  <c r="L83" i="8"/>
  <c r="I83" i="8"/>
  <c r="O82" i="8"/>
  <c r="P82" i="8" s="1"/>
  <c r="Q82" i="8" s="1"/>
  <c r="L82" i="8"/>
  <c r="I82" i="8"/>
  <c r="O81" i="8"/>
  <c r="P81" i="8" s="1"/>
  <c r="Q81" i="8" s="1"/>
  <c r="L81" i="8"/>
  <c r="I81" i="8"/>
  <c r="L80" i="8"/>
  <c r="I80" i="8"/>
  <c r="O79" i="8"/>
  <c r="L79" i="8"/>
  <c r="I79" i="8"/>
  <c r="O78" i="8"/>
  <c r="P78" i="8" s="1"/>
  <c r="Q78" i="8" s="1"/>
  <c r="R78" i="8" s="1"/>
  <c r="L78" i="8"/>
  <c r="I78" i="8"/>
  <c r="O77" i="8"/>
  <c r="P77" i="8" s="1"/>
  <c r="L77" i="8"/>
  <c r="I77" i="8"/>
  <c r="N76" i="8"/>
  <c r="K76" i="8"/>
  <c r="H76" i="8"/>
  <c r="G76" i="8"/>
  <c r="F76" i="8"/>
  <c r="E76" i="8"/>
  <c r="D76" i="8"/>
  <c r="C76" i="8"/>
  <c r="O75" i="8"/>
  <c r="P75" i="8" s="1"/>
  <c r="Q75" i="8" s="1"/>
  <c r="L75" i="8"/>
  <c r="I75" i="8"/>
  <c r="O74" i="8"/>
  <c r="P74" i="8" s="1"/>
  <c r="Q74" i="8" s="1"/>
  <c r="I74" i="8"/>
  <c r="O73" i="8"/>
  <c r="P73" i="8" s="1"/>
  <c r="Q73" i="8" s="1"/>
  <c r="L73" i="8"/>
  <c r="I73" i="8"/>
  <c r="O72" i="8"/>
  <c r="P72" i="8" s="1"/>
  <c r="Q72" i="8" s="1"/>
  <c r="R72" i="8" s="1"/>
  <c r="L72" i="8"/>
  <c r="I72" i="8"/>
  <c r="O71" i="8"/>
  <c r="P71" i="8" s="1"/>
  <c r="Q71" i="8" s="1"/>
  <c r="L71" i="8"/>
  <c r="I71" i="8"/>
  <c r="O70" i="8"/>
  <c r="P70" i="8" s="1"/>
  <c r="Q70" i="8" s="1"/>
  <c r="L70" i="8"/>
  <c r="I70" i="8"/>
  <c r="O69" i="8"/>
  <c r="P69" i="8" s="1"/>
  <c r="Q69" i="8" s="1"/>
  <c r="L69" i="8"/>
  <c r="I69" i="8"/>
  <c r="O68" i="8"/>
  <c r="P68" i="8" s="1"/>
  <c r="Q68" i="8" s="1"/>
  <c r="L68" i="8"/>
  <c r="I68" i="8"/>
  <c r="O67" i="8"/>
  <c r="L67" i="8"/>
  <c r="I67" i="8"/>
  <c r="O66" i="8"/>
  <c r="P66" i="8" s="1"/>
  <c r="Q66" i="8" s="1"/>
  <c r="R66" i="8" s="1"/>
  <c r="L66" i="8"/>
  <c r="I66" i="8"/>
  <c r="O65" i="8"/>
  <c r="P65" i="8" s="1"/>
  <c r="Q65" i="8" s="1"/>
  <c r="L65" i="8"/>
  <c r="I65" i="8"/>
  <c r="O64" i="8"/>
  <c r="P64" i="8" s="1"/>
  <c r="Q64" i="8" s="1"/>
  <c r="R64" i="8" s="1"/>
  <c r="L64" i="8"/>
  <c r="I64" i="8"/>
  <c r="O63" i="8"/>
  <c r="P63" i="8" s="1"/>
  <c r="Q63" i="8" s="1"/>
  <c r="L63" i="8"/>
  <c r="I63" i="8"/>
  <c r="O62" i="8"/>
  <c r="P62" i="8" s="1"/>
  <c r="Q62" i="8" s="1"/>
  <c r="L62" i="8"/>
  <c r="I62" i="8"/>
  <c r="O61" i="8"/>
  <c r="P61" i="8" s="1"/>
  <c r="Q61" i="8" s="1"/>
  <c r="L61" i="8"/>
  <c r="I61" i="8"/>
  <c r="O60" i="8"/>
  <c r="P60" i="8" s="1"/>
  <c r="Q60" i="8" s="1"/>
  <c r="L60" i="8"/>
  <c r="I60" i="8"/>
  <c r="O59" i="8"/>
  <c r="L59" i="8"/>
  <c r="I59" i="8"/>
  <c r="O58" i="8"/>
  <c r="P58" i="8" s="1"/>
  <c r="Q58" i="8" s="1"/>
  <c r="R58" i="8" s="1"/>
  <c r="I58" i="8"/>
  <c r="O57" i="8"/>
  <c r="P57" i="8" s="1"/>
  <c r="Q57" i="8" s="1"/>
  <c r="L57" i="8"/>
  <c r="I57" i="8"/>
  <c r="O56" i="8"/>
  <c r="P56" i="8" s="1"/>
  <c r="Q56" i="8" s="1"/>
  <c r="R56" i="8" s="1"/>
  <c r="L56" i="8"/>
  <c r="I56" i="8"/>
  <c r="O55" i="8"/>
  <c r="P55" i="8" s="1"/>
  <c r="Q55" i="8" s="1"/>
  <c r="L55" i="8"/>
  <c r="I55" i="8"/>
  <c r="O54" i="8"/>
  <c r="P54" i="8" s="1"/>
  <c r="Q54" i="8" s="1"/>
  <c r="L54" i="8"/>
  <c r="I54" i="8"/>
  <c r="O53" i="8"/>
  <c r="P53" i="8" s="1"/>
  <c r="Q53" i="8" s="1"/>
  <c r="L53" i="8"/>
  <c r="I53" i="8"/>
  <c r="O52" i="8"/>
  <c r="P52" i="8" s="1"/>
  <c r="Q52" i="8" s="1"/>
  <c r="L52" i="8"/>
  <c r="I52" i="8"/>
  <c r="O50" i="8"/>
  <c r="P50" i="8" s="1"/>
  <c r="Q50" i="8" s="1"/>
  <c r="R50" i="8" s="1"/>
  <c r="L50" i="8"/>
  <c r="I50" i="8"/>
  <c r="O49" i="8"/>
  <c r="P49" i="8" s="1"/>
  <c r="Q49" i="8" s="1"/>
  <c r="L49" i="8"/>
  <c r="I49" i="8"/>
  <c r="O48" i="8"/>
  <c r="P48" i="8" s="1"/>
  <c r="Q48" i="8" s="1"/>
  <c r="L48" i="8"/>
  <c r="I48" i="8"/>
  <c r="O47" i="8"/>
  <c r="P47" i="8" s="1"/>
  <c r="L47" i="8"/>
  <c r="I47" i="8"/>
  <c r="O46" i="8"/>
  <c r="P46" i="8" s="1"/>
  <c r="Q46" i="8" s="1"/>
  <c r="L46" i="8"/>
  <c r="I46" i="8"/>
  <c r="O45" i="8"/>
  <c r="P45" i="8" s="1"/>
  <c r="Q45" i="8" s="1"/>
  <c r="L45" i="8"/>
  <c r="I45" i="8"/>
  <c r="O44" i="8"/>
  <c r="P44" i="8" s="1"/>
  <c r="Q44" i="8" s="1"/>
  <c r="R44" i="8" s="1"/>
  <c r="L44" i="8"/>
  <c r="I44" i="8"/>
  <c r="L43" i="8"/>
  <c r="I43" i="8"/>
  <c r="N42" i="8"/>
  <c r="K42" i="8"/>
  <c r="J42" i="8"/>
  <c r="H42" i="8"/>
  <c r="G42" i="8"/>
  <c r="F42" i="8"/>
  <c r="E42" i="8"/>
  <c r="D42" i="8"/>
  <c r="C42" i="8"/>
  <c r="O41" i="8"/>
  <c r="P41" i="8" s="1"/>
  <c r="Q41" i="8" s="1"/>
  <c r="L41" i="8"/>
  <c r="I41" i="8"/>
  <c r="O40" i="8"/>
  <c r="P40" i="8" s="1"/>
  <c r="Q40" i="8" s="1"/>
  <c r="L40" i="8"/>
  <c r="I40" i="8"/>
  <c r="O39" i="8"/>
  <c r="P39" i="8" s="1"/>
  <c r="L39" i="8"/>
  <c r="I39" i="8"/>
  <c r="O38" i="8"/>
  <c r="P38" i="8" s="1"/>
  <c r="Q38" i="8" s="1"/>
  <c r="L38" i="8"/>
  <c r="I38" i="8"/>
  <c r="O37" i="8"/>
  <c r="P37" i="8" s="1"/>
  <c r="L37" i="8"/>
  <c r="I37" i="8"/>
  <c r="O36" i="8"/>
  <c r="P36" i="8" s="1"/>
  <c r="Q36" i="8" s="1"/>
  <c r="L36" i="8"/>
  <c r="I36" i="8"/>
  <c r="O35" i="8"/>
  <c r="P35" i="8" s="1"/>
  <c r="L35" i="8"/>
  <c r="I35" i="8"/>
  <c r="O34" i="8"/>
  <c r="P34" i="8" s="1"/>
  <c r="Q34" i="8" s="1"/>
  <c r="L34" i="8"/>
  <c r="I34" i="8"/>
  <c r="O33" i="8"/>
  <c r="P33" i="8" s="1"/>
  <c r="L33" i="8"/>
  <c r="I33" i="8"/>
  <c r="O32" i="8"/>
  <c r="P32" i="8" s="1"/>
  <c r="Q32" i="8" s="1"/>
  <c r="L32" i="8"/>
  <c r="I32" i="8"/>
  <c r="O31" i="8"/>
  <c r="P31" i="8" s="1"/>
  <c r="L31" i="8"/>
  <c r="I31" i="8"/>
  <c r="O30" i="8"/>
  <c r="P30" i="8" s="1"/>
  <c r="Q30" i="8" s="1"/>
  <c r="L30" i="8"/>
  <c r="I30" i="8"/>
  <c r="O29" i="8"/>
  <c r="P29" i="8" s="1"/>
  <c r="L29" i="8"/>
  <c r="I29" i="8"/>
  <c r="O28" i="8"/>
  <c r="P28" i="8" s="1"/>
  <c r="Q28" i="8" s="1"/>
  <c r="I28" i="8"/>
  <c r="O27" i="8"/>
  <c r="P27" i="8" s="1"/>
  <c r="L27" i="8"/>
  <c r="I27" i="8"/>
  <c r="O26" i="8"/>
  <c r="P26" i="8" s="1"/>
  <c r="Q26" i="8" s="1"/>
  <c r="L26" i="8"/>
  <c r="I26" i="8"/>
  <c r="O25" i="8"/>
  <c r="P25" i="8" s="1"/>
  <c r="L25" i="8"/>
  <c r="I25" i="8"/>
  <c r="O24" i="8"/>
  <c r="P24" i="8" s="1"/>
  <c r="Q24" i="8" s="1"/>
  <c r="L24" i="8"/>
  <c r="I24" i="8"/>
  <c r="O23" i="8"/>
  <c r="P23" i="8" s="1"/>
  <c r="K23" i="8"/>
  <c r="L23" i="8" s="1"/>
  <c r="I23" i="8"/>
  <c r="O22" i="8"/>
  <c r="P22" i="8" s="1"/>
  <c r="L22" i="8"/>
  <c r="I22" i="8"/>
  <c r="O21" i="8"/>
  <c r="P21" i="8" s="1"/>
  <c r="Q21" i="8" s="1"/>
  <c r="L21" i="8"/>
  <c r="I21" i="8"/>
  <c r="O20" i="8"/>
  <c r="P20" i="8" s="1"/>
  <c r="L20" i="8"/>
  <c r="I20" i="8"/>
  <c r="O19" i="8"/>
  <c r="P19" i="8" s="1"/>
  <c r="Q19" i="8" s="1"/>
  <c r="L19" i="8"/>
  <c r="I19" i="8"/>
  <c r="L18" i="8"/>
  <c r="J18" i="8"/>
  <c r="O18" i="8" s="1"/>
  <c r="I18" i="8"/>
  <c r="O17" i="8"/>
  <c r="P17" i="8" s="1"/>
  <c r="Q17" i="8" s="1"/>
  <c r="L17" i="8"/>
  <c r="I17" i="8"/>
  <c r="O16" i="8"/>
  <c r="P16" i="8" s="1"/>
  <c r="L16" i="8"/>
  <c r="I16" i="8"/>
  <c r="O15" i="8"/>
  <c r="P15" i="8" s="1"/>
  <c r="Q15" i="8" s="1"/>
  <c r="L15" i="8"/>
  <c r="I15" i="8"/>
  <c r="O14" i="8"/>
  <c r="P14" i="8" s="1"/>
  <c r="L14" i="8"/>
  <c r="I14" i="8"/>
  <c r="O13" i="8"/>
  <c r="I13" i="8"/>
  <c r="K12" i="8"/>
  <c r="L12" i="8" s="1"/>
  <c r="N12" i="8" s="1"/>
  <c r="O12" i="8" s="1"/>
  <c r="I12" i="8"/>
  <c r="K11" i="8"/>
  <c r="L11" i="8" s="1"/>
  <c r="N11" i="8" s="1"/>
  <c r="I11" i="8"/>
  <c r="O10" i="8"/>
  <c r="P10" i="8" s="1"/>
  <c r="Q10" i="8" s="1"/>
  <c r="L10" i="8"/>
  <c r="I10" i="8"/>
  <c r="O9" i="8"/>
  <c r="P9" i="8" s="1"/>
  <c r="L9" i="8"/>
  <c r="I9" i="8"/>
  <c r="H8" i="8"/>
  <c r="G8" i="8"/>
  <c r="F8" i="8"/>
  <c r="E8" i="8"/>
  <c r="D8" i="8"/>
  <c r="C8" i="8"/>
  <c r="I75" i="6"/>
  <c r="I74" i="6"/>
  <c r="I73" i="6"/>
  <c r="I72" i="6"/>
  <c r="I71" i="6"/>
  <c r="I70" i="6"/>
  <c r="I69" i="6"/>
  <c r="I68" i="6"/>
  <c r="I67" i="6"/>
  <c r="I66" i="6"/>
  <c r="I65" i="6"/>
  <c r="I64" i="6"/>
  <c r="I63" i="6"/>
  <c r="I62" i="6"/>
  <c r="K61" i="6"/>
  <c r="J61" i="6"/>
  <c r="I61" i="6"/>
  <c r="I60" i="6"/>
  <c r="J60" i="6" s="1"/>
  <c r="K60" i="6" s="1"/>
  <c r="I59" i="6"/>
  <c r="J59" i="6" s="1"/>
  <c r="K59" i="6" s="1"/>
  <c r="I58" i="6"/>
  <c r="J58" i="6" s="1"/>
  <c r="K58" i="6" s="1"/>
  <c r="I57" i="6"/>
  <c r="J57" i="6" s="1"/>
  <c r="K57" i="6" s="1"/>
  <c r="I56" i="6"/>
  <c r="J56" i="6" s="1"/>
  <c r="K56" i="6" s="1"/>
  <c r="I55" i="6"/>
  <c r="J55" i="6" s="1"/>
  <c r="K55" i="6" s="1"/>
  <c r="I54" i="6"/>
  <c r="J54" i="6" s="1"/>
  <c r="K54" i="6" s="1"/>
  <c r="I53" i="6"/>
  <c r="J53" i="6" s="1"/>
  <c r="I52" i="6"/>
  <c r="J52" i="6" s="1"/>
  <c r="I51" i="6"/>
  <c r="J51" i="6" s="1"/>
  <c r="I50" i="6"/>
  <c r="J50" i="6" s="1"/>
  <c r="G49" i="6"/>
  <c r="F49" i="6"/>
  <c r="E49" i="6"/>
  <c r="D49" i="6"/>
  <c r="C49" i="6"/>
  <c r="I47" i="6"/>
  <c r="J46" i="6"/>
  <c r="I46" i="6"/>
  <c r="I45" i="6"/>
  <c r="H44" i="6"/>
  <c r="G44" i="6"/>
  <c r="F44" i="6"/>
  <c r="E44" i="6"/>
  <c r="D44" i="6"/>
  <c r="C44" i="6"/>
  <c r="I42" i="6"/>
  <c r="J42" i="6" s="1"/>
  <c r="I41" i="6"/>
  <c r="J41" i="6" s="1"/>
  <c r="I40" i="6"/>
  <c r="J40" i="6" s="1"/>
  <c r="I39" i="6"/>
  <c r="J39" i="6" s="1"/>
  <c r="I38" i="6"/>
  <c r="J38" i="6" s="1"/>
  <c r="I37" i="6"/>
  <c r="J37" i="6" s="1"/>
  <c r="I36" i="6"/>
  <c r="J36" i="6" s="1"/>
  <c r="I35" i="6"/>
  <c r="J35" i="6" s="1"/>
  <c r="I33" i="6"/>
  <c r="J33" i="6" s="1"/>
  <c r="I32" i="6"/>
  <c r="I31" i="6"/>
  <c r="J31" i="6" s="1"/>
  <c r="I30" i="6"/>
  <c r="J30" i="6" s="1"/>
  <c r="K30" i="6" s="1"/>
  <c r="I29" i="6"/>
  <c r="J29" i="6" s="1"/>
  <c r="K29" i="6" s="1"/>
  <c r="I28" i="6"/>
  <c r="J28" i="6" s="1"/>
  <c r="K28" i="6" s="1"/>
  <c r="I27" i="6"/>
  <c r="J27" i="6" s="1"/>
  <c r="K27" i="6" s="1"/>
  <c r="I26" i="6"/>
  <c r="J26" i="6" s="1"/>
  <c r="K26" i="6" s="1"/>
  <c r="I25" i="6"/>
  <c r="J25" i="6" s="1"/>
  <c r="K25" i="6" s="1"/>
  <c r="I24" i="6"/>
  <c r="J24" i="6" s="1"/>
  <c r="K24" i="6" s="1"/>
  <c r="I23" i="6"/>
  <c r="J23" i="6" s="1"/>
  <c r="I20" i="6"/>
  <c r="J20" i="6" s="1"/>
  <c r="I19" i="6"/>
  <c r="J19" i="6" s="1"/>
  <c r="I18" i="6"/>
  <c r="J18" i="6" s="1"/>
  <c r="I17" i="6"/>
  <c r="J17" i="6" s="1"/>
  <c r="I16" i="6"/>
  <c r="J16" i="6" s="1"/>
  <c r="I15" i="6"/>
  <c r="J15" i="6" s="1"/>
  <c r="I14" i="6"/>
  <c r="J14" i="6" s="1"/>
  <c r="I13" i="6"/>
  <c r="J13" i="6" s="1"/>
  <c r="I12" i="6"/>
  <c r="J12" i="6" s="1"/>
  <c r="I11" i="6"/>
  <c r="J11" i="6" s="1"/>
  <c r="I10" i="6"/>
  <c r="J10" i="6" s="1"/>
  <c r="G8" i="6"/>
  <c r="G77" i="6" s="1"/>
  <c r="F8" i="6"/>
  <c r="F77" i="6" s="1"/>
  <c r="E8" i="6"/>
  <c r="D8" i="6"/>
  <c r="C8" i="6"/>
  <c r="C77" i="6" s="1"/>
  <c r="D77" i="6" l="1"/>
  <c r="H19" i="4"/>
  <c r="K31" i="6"/>
  <c r="E77" i="6"/>
  <c r="R210" i="8"/>
  <c r="R92" i="8"/>
  <c r="R326" i="8"/>
  <c r="J8" i="8"/>
  <c r="O84" i="8"/>
  <c r="R182" i="8"/>
  <c r="R342" i="8"/>
  <c r="R354" i="8"/>
  <c r="R322" i="8"/>
  <c r="R178" i="8"/>
  <c r="R338" i="8"/>
  <c r="R154" i="8"/>
  <c r="R358" i="8"/>
  <c r="I19" i="4"/>
  <c r="G25" i="3"/>
  <c r="H25" i="3" s="1"/>
  <c r="I25" i="3" s="1"/>
  <c r="I18" i="4"/>
  <c r="J18" i="4" s="1"/>
  <c r="K18" i="4" s="1"/>
  <c r="G24" i="3"/>
  <c r="H24" i="3" s="1"/>
  <c r="I24" i="3" s="1"/>
  <c r="J47" i="6"/>
  <c r="K47" i="6" s="1"/>
  <c r="I22" i="6"/>
  <c r="K46" i="6"/>
  <c r="K50" i="6"/>
  <c r="H49" i="6"/>
  <c r="K23" i="6"/>
  <c r="I44" i="6"/>
  <c r="J45" i="6"/>
  <c r="K52" i="6"/>
  <c r="K24" i="9"/>
  <c r="L22" i="9"/>
  <c r="K19" i="9"/>
  <c r="L87" i="8"/>
  <c r="I8" i="8"/>
  <c r="R218" i="8"/>
  <c r="L76" i="8"/>
  <c r="C446" i="8"/>
  <c r="G446" i="8"/>
  <c r="K87" i="8"/>
  <c r="R138" i="8"/>
  <c r="R186" i="8"/>
  <c r="R214" i="8"/>
  <c r="P132" i="8"/>
  <c r="Q132" i="8" s="1"/>
  <c r="P380" i="8"/>
  <c r="Q380" i="8" s="1"/>
  <c r="Q396" i="8"/>
  <c r="R396" i="8" s="1"/>
  <c r="P367" i="8"/>
  <c r="Q367" i="8" s="1"/>
  <c r="P172" i="8"/>
  <c r="Q172" i="8" s="1"/>
  <c r="P332" i="8"/>
  <c r="Q332" i="8" s="1"/>
  <c r="P348" i="8"/>
  <c r="Q348" i="8" s="1"/>
  <c r="P388" i="8"/>
  <c r="Q388" i="8" s="1"/>
  <c r="P148" i="8"/>
  <c r="Q148" i="8" s="1"/>
  <c r="P204" i="8"/>
  <c r="Q204" i="8" s="1"/>
  <c r="R439" i="8"/>
  <c r="F446" i="8"/>
  <c r="K8" i="8"/>
  <c r="I42" i="8"/>
  <c r="R130" i="8"/>
  <c r="R162" i="8"/>
  <c r="R166" i="8"/>
  <c r="R170" i="8"/>
  <c r="R226" i="8"/>
  <c r="R234" i="8"/>
  <c r="R242" i="8"/>
  <c r="R298" i="8"/>
  <c r="R429" i="8"/>
  <c r="R431" i="8"/>
  <c r="R140" i="8"/>
  <c r="R188" i="8"/>
  <c r="R269" i="8"/>
  <c r="R301" i="8"/>
  <c r="R344" i="8"/>
  <c r="R363" i="8"/>
  <c r="R376" i="8"/>
  <c r="R377" i="8"/>
  <c r="R384" i="8"/>
  <c r="R385" i="8"/>
  <c r="R392" i="8"/>
  <c r="R393" i="8"/>
  <c r="R433" i="8"/>
  <c r="D446" i="8"/>
  <c r="H446" i="8"/>
  <c r="L8" i="8"/>
  <c r="L42" i="8"/>
  <c r="I76" i="8"/>
  <c r="R146" i="8"/>
  <c r="P156" i="8"/>
  <c r="Q156" i="8" s="1"/>
  <c r="R194" i="8"/>
  <c r="R198" i="8"/>
  <c r="R202" i="8"/>
  <c r="P220" i="8"/>
  <c r="Q220" i="8" s="1"/>
  <c r="R230" i="8"/>
  <c r="R238" i="8"/>
  <c r="R249" i="8"/>
  <c r="R265" i="8"/>
  <c r="R282" i="8"/>
  <c r="R314" i="8"/>
  <c r="P328" i="8"/>
  <c r="Q328" i="8" s="1"/>
  <c r="P360" i="8"/>
  <c r="Q360" i="8" s="1"/>
  <c r="R397" i="8"/>
  <c r="R434" i="8"/>
  <c r="R436" i="8"/>
  <c r="R438" i="8"/>
  <c r="P444" i="8"/>
  <c r="Q444" i="8" s="1"/>
  <c r="N9" i="9"/>
  <c r="N10" i="9"/>
  <c r="N11" i="9"/>
  <c r="N12" i="9"/>
  <c r="N13" i="9"/>
  <c r="N23" i="9"/>
  <c r="N14" i="9"/>
  <c r="N15" i="9"/>
  <c r="N16" i="9"/>
  <c r="N17" i="9"/>
  <c r="N18" i="9"/>
  <c r="L8" i="9"/>
  <c r="Q22" i="8"/>
  <c r="R22" i="8" s="1"/>
  <c r="Q31" i="8"/>
  <c r="R31" i="8" s="1"/>
  <c r="N8" i="8"/>
  <c r="O11" i="8"/>
  <c r="P13" i="8"/>
  <c r="Q13" i="8" s="1"/>
  <c r="P18" i="8"/>
  <c r="Q18" i="8" s="1"/>
  <c r="Q25" i="8"/>
  <c r="R25" i="8" s="1"/>
  <c r="Q33" i="8"/>
  <c r="R33" i="8" s="1"/>
  <c r="Q23" i="8"/>
  <c r="R23" i="8" s="1"/>
  <c r="Q39" i="8"/>
  <c r="R39" i="8" s="1"/>
  <c r="Q9" i="8"/>
  <c r="Q14" i="8"/>
  <c r="R14" i="8" s="1"/>
  <c r="Q20" i="8"/>
  <c r="R20" i="8" s="1"/>
  <c r="Q27" i="8"/>
  <c r="R27" i="8" s="1"/>
  <c r="Q35" i="8"/>
  <c r="R35" i="8" s="1"/>
  <c r="Q47" i="8"/>
  <c r="R47" i="8" s="1"/>
  <c r="P12" i="8"/>
  <c r="Q12" i="8" s="1"/>
  <c r="Q16" i="8"/>
  <c r="R16" i="8" s="1"/>
  <c r="Q29" i="8"/>
  <c r="R29" i="8" s="1"/>
  <c r="Q37" i="8"/>
  <c r="R37" i="8" s="1"/>
  <c r="Q77" i="8"/>
  <c r="R77" i="8" s="1"/>
  <c r="P139" i="8"/>
  <c r="Q139" i="8" s="1"/>
  <c r="P141" i="8"/>
  <c r="Q141" i="8" s="1"/>
  <c r="P155" i="8"/>
  <c r="Q155" i="8" s="1"/>
  <c r="P157" i="8"/>
  <c r="Q157" i="8" s="1"/>
  <c r="P171" i="8"/>
  <c r="Q171" i="8" s="1"/>
  <c r="P173" i="8"/>
  <c r="Q173" i="8" s="1"/>
  <c r="P187" i="8"/>
  <c r="Q187" i="8" s="1"/>
  <c r="P189" i="8"/>
  <c r="Q189" i="8" s="1"/>
  <c r="P203" i="8"/>
  <c r="Q203" i="8" s="1"/>
  <c r="P205" i="8"/>
  <c r="Q205" i="8" s="1"/>
  <c r="P219" i="8"/>
  <c r="Q219" i="8" s="1"/>
  <c r="P221" i="8"/>
  <c r="Q221" i="8" s="1"/>
  <c r="P231" i="8"/>
  <c r="Q231" i="8" s="1"/>
  <c r="P239" i="8"/>
  <c r="Q239" i="8" s="1"/>
  <c r="P250" i="8"/>
  <c r="Q250" i="8" s="1"/>
  <c r="P266" i="8"/>
  <c r="Q266" i="8" s="1"/>
  <c r="P290" i="8"/>
  <c r="Q290" i="8" s="1"/>
  <c r="P294" i="8"/>
  <c r="Q294" i="8" s="1"/>
  <c r="J76" i="8"/>
  <c r="J446" i="8" s="1"/>
  <c r="H15" i="4" s="1"/>
  <c r="O80" i="8"/>
  <c r="P135" i="8"/>
  <c r="Q135" i="8" s="1"/>
  <c r="P137" i="8"/>
  <c r="Q137" i="8" s="1"/>
  <c r="P151" i="8"/>
  <c r="Q151" i="8" s="1"/>
  <c r="P153" i="8"/>
  <c r="Q153" i="8" s="1"/>
  <c r="P167" i="8"/>
  <c r="Q167" i="8" s="1"/>
  <c r="P169" i="8"/>
  <c r="Q169" i="8" s="1"/>
  <c r="P183" i="8"/>
  <c r="Q183" i="8" s="1"/>
  <c r="P185" i="8"/>
  <c r="Q185" i="8" s="1"/>
  <c r="P199" i="8"/>
  <c r="Q199" i="8" s="1"/>
  <c r="P201" i="8"/>
  <c r="Q201" i="8" s="1"/>
  <c r="P215" i="8"/>
  <c r="Q215" i="8" s="1"/>
  <c r="P217" i="8"/>
  <c r="Q217" i="8" s="1"/>
  <c r="P246" i="8"/>
  <c r="Q246" i="8" s="1"/>
  <c r="P262" i="8"/>
  <c r="Q262" i="8" s="1"/>
  <c r="E446" i="8"/>
  <c r="R10" i="8"/>
  <c r="R19" i="8"/>
  <c r="R21" i="8"/>
  <c r="R46" i="8"/>
  <c r="R49" i="8"/>
  <c r="R54" i="8"/>
  <c r="R57" i="8"/>
  <c r="R62" i="8"/>
  <c r="R65" i="8"/>
  <c r="R70" i="8"/>
  <c r="R73" i="8"/>
  <c r="R74" i="8"/>
  <c r="R75" i="8"/>
  <c r="R83" i="8"/>
  <c r="R85" i="8"/>
  <c r="R84" i="8" s="1"/>
  <c r="I87" i="8"/>
  <c r="R90" i="8"/>
  <c r="R91" i="8"/>
  <c r="R134" i="8"/>
  <c r="R136" i="8"/>
  <c r="R150" i="8"/>
  <c r="R152" i="8"/>
  <c r="R168" i="8"/>
  <c r="R184" i="8"/>
  <c r="R200" i="8"/>
  <c r="R216" i="8"/>
  <c r="R229" i="8"/>
  <c r="R237" i="8"/>
  <c r="R245" i="8"/>
  <c r="R261" i="8"/>
  <c r="O98" i="8"/>
  <c r="O87" i="8" s="1"/>
  <c r="N87" i="8"/>
  <c r="P131" i="8"/>
  <c r="Q131" i="8" s="1"/>
  <c r="P133" i="8"/>
  <c r="Q133" i="8" s="1"/>
  <c r="P147" i="8"/>
  <c r="Q147" i="8" s="1"/>
  <c r="P149" i="8"/>
  <c r="Q149" i="8" s="1"/>
  <c r="P163" i="8"/>
  <c r="Q163" i="8" s="1"/>
  <c r="P165" i="8"/>
  <c r="Q165" i="8" s="1"/>
  <c r="P179" i="8"/>
  <c r="Q179" i="8" s="1"/>
  <c r="P181" i="8"/>
  <c r="Q181" i="8" s="1"/>
  <c r="P195" i="8"/>
  <c r="Q195" i="8" s="1"/>
  <c r="P197" i="8"/>
  <c r="Q197" i="8" s="1"/>
  <c r="P211" i="8"/>
  <c r="Q211" i="8" s="1"/>
  <c r="P213" i="8"/>
  <c r="Q213" i="8" s="1"/>
  <c r="P227" i="8"/>
  <c r="Q227" i="8" s="1"/>
  <c r="P235" i="8"/>
  <c r="Q235" i="8" s="1"/>
  <c r="P243" i="8"/>
  <c r="Q243" i="8" s="1"/>
  <c r="P258" i="8"/>
  <c r="Q258" i="8" s="1"/>
  <c r="P274" i="8"/>
  <c r="Q274" i="8" s="1"/>
  <c r="P278" i="8"/>
  <c r="Q278" i="8" s="1"/>
  <c r="P306" i="8"/>
  <c r="Q306" i="8" s="1"/>
  <c r="P310" i="8"/>
  <c r="Q310" i="8" s="1"/>
  <c r="R15" i="8"/>
  <c r="R17" i="8"/>
  <c r="R24" i="8"/>
  <c r="R26" i="8"/>
  <c r="R28" i="8"/>
  <c r="R30" i="8"/>
  <c r="R32" i="8"/>
  <c r="R34" i="8"/>
  <c r="R36" i="8"/>
  <c r="R38" i="8"/>
  <c r="R40" i="8"/>
  <c r="R48" i="8"/>
  <c r="R52" i="8"/>
  <c r="R55" i="8"/>
  <c r="R60" i="8"/>
  <c r="R63" i="8"/>
  <c r="R68" i="8"/>
  <c r="R71" i="8"/>
  <c r="R81" i="8"/>
  <c r="R82" i="8"/>
  <c r="P84" i="8"/>
  <c r="R86" i="8"/>
  <c r="R89" i="8"/>
  <c r="R164" i="8"/>
  <c r="R180" i="8"/>
  <c r="R196" i="8"/>
  <c r="R212" i="8"/>
  <c r="R257" i="8"/>
  <c r="P88" i="8"/>
  <c r="P129" i="8"/>
  <c r="Q129" i="8" s="1"/>
  <c r="P143" i="8"/>
  <c r="Q143" i="8" s="1"/>
  <c r="P145" i="8"/>
  <c r="Q145" i="8" s="1"/>
  <c r="P159" i="8"/>
  <c r="Q159" i="8" s="1"/>
  <c r="P161" i="8"/>
  <c r="Q161" i="8" s="1"/>
  <c r="P175" i="8"/>
  <c r="Q175" i="8" s="1"/>
  <c r="P177" i="8"/>
  <c r="Q177" i="8" s="1"/>
  <c r="P191" i="8"/>
  <c r="Q191" i="8" s="1"/>
  <c r="P193" i="8"/>
  <c r="Q193" i="8" s="1"/>
  <c r="P207" i="8"/>
  <c r="Q207" i="8" s="1"/>
  <c r="P209" i="8"/>
  <c r="Q209" i="8" s="1"/>
  <c r="P223" i="8"/>
  <c r="Q223" i="8" s="1"/>
  <c r="P225" i="8"/>
  <c r="Q225" i="8" s="1"/>
  <c r="P254" i="8"/>
  <c r="Q254" i="8" s="1"/>
  <c r="P270" i="8"/>
  <c r="Q270" i="8" s="1"/>
  <c r="R41" i="8"/>
  <c r="P43" i="8"/>
  <c r="R45" i="8"/>
  <c r="R53" i="8"/>
  <c r="P59" i="8"/>
  <c r="Q59" i="8" s="1"/>
  <c r="R61" i="8"/>
  <c r="P67" i="8"/>
  <c r="Q67" i="8" s="1"/>
  <c r="R69" i="8"/>
  <c r="P79" i="8"/>
  <c r="Q79" i="8" s="1"/>
  <c r="Q94" i="8"/>
  <c r="R94" i="8" s="1"/>
  <c r="R95" i="8"/>
  <c r="R96" i="8"/>
  <c r="R97" i="8"/>
  <c r="R99" i="8"/>
  <c r="R100" i="8"/>
  <c r="R101" i="8"/>
  <c r="R103" i="8"/>
  <c r="R104" i="8"/>
  <c r="R105" i="8"/>
  <c r="R107" i="8"/>
  <c r="R108" i="8"/>
  <c r="R109" i="8"/>
  <c r="R111" i="8"/>
  <c r="R112" i="8"/>
  <c r="R113" i="8"/>
  <c r="R115" i="8"/>
  <c r="R116" i="8"/>
  <c r="R117" i="8"/>
  <c r="R119" i="8"/>
  <c r="R120" i="8"/>
  <c r="R121" i="8"/>
  <c r="R123" i="8"/>
  <c r="R124" i="8"/>
  <c r="R125" i="8"/>
  <c r="R127" i="8"/>
  <c r="R128" i="8"/>
  <c r="R142" i="8"/>
  <c r="R144" i="8"/>
  <c r="R158" i="8"/>
  <c r="R160" i="8"/>
  <c r="R174" i="8"/>
  <c r="R176" i="8"/>
  <c r="R190" i="8"/>
  <c r="R192" i="8"/>
  <c r="R206" i="8"/>
  <c r="R208" i="8"/>
  <c r="R222" i="8"/>
  <c r="R224" i="8"/>
  <c r="R233" i="8"/>
  <c r="R241" i="8"/>
  <c r="R253" i="8"/>
  <c r="P327" i="8"/>
  <c r="Q327" i="8" s="1"/>
  <c r="P329" i="8"/>
  <c r="Q329" i="8" s="1"/>
  <c r="P343" i="8"/>
  <c r="Q343" i="8" s="1"/>
  <c r="P345" i="8"/>
  <c r="Q345" i="8" s="1"/>
  <c r="P359" i="8"/>
  <c r="Q359" i="8" s="1"/>
  <c r="P361" i="8"/>
  <c r="Q361" i="8" s="1"/>
  <c r="P364" i="8"/>
  <c r="Q364" i="8" s="1"/>
  <c r="P437" i="8"/>
  <c r="Q437" i="8" s="1"/>
  <c r="P442" i="8"/>
  <c r="Q442" i="8" s="1"/>
  <c r="R280" i="8"/>
  <c r="R296" i="8"/>
  <c r="R312" i="8"/>
  <c r="P323" i="8"/>
  <c r="Q323" i="8" s="1"/>
  <c r="P325" i="8"/>
  <c r="Q325" i="8" s="1"/>
  <c r="P339" i="8"/>
  <c r="Q339" i="8" s="1"/>
  <c r="P341" i="8"/>
  <c r="Q341" i="8" s="1"/>
  <c r="P355" i="8"/>
  <c r="Q355" i="8" s="1"/>
  <c r="P357" i="8"/>
  <c r="Q357" i="8" s="1"/>
  <c r="P372" i="8"/>
  <c r="Q372" i="8" s="1"/>
  <c r="P375" i="8"/>
  <c r="Q375" i="8" s="1"/>
  <c r="P383" i="8"/>
  <c r="Q383" i="8" s="1"/>
  <c r="P391" i="8"/>
  <c r="Q391" i="8" s="1"/>
  <c r="P398" i="8"/>
  <c r="Q398" i="8" s="1"/>
  <c r="P400" i="8"/>
  <c r="Q400" i="8" s="1"/>
  <c r="P402" i="8"/>
  <c r="Q402" i="8" s="1"/>
  <c r="P404" i="8"/>
  <c r="Q404" i="8" s="1"/>
  <c r="P406" i="8"/>
  <c r="Q406" i="8" s="1"/>
  <c r="P408" i="8"/>
  <c r="Q408" i="8" s="1"/>
  <c r="P410" i="8"/>
  <c r="Q410" i="8" s="1"/>
  <c r="P412" i="8"/>
  <c r="Q412" i="8" s="1"/>
  <c r="P414" i="8"/>
  <c r="Q414" i="8" s="1"/>
  <c r="P416" i="8"/>
  <c r="Q416" i="8" s="1"/>
  <c r="P418" i="8"/>
  <c r="Q418" i="8" s="1"/>
  <c r="P420" i="8"/>
  <c r="Q420" i="8" s="1"/>
  <c r="P422" i="8"/>
  <c r="Q422" i="8" s="1"/>
  <c r="P424" i="8"/>
  <c r="Q424" i="8" s="1"/>
  <c r="P426" i="8"/>
  <c r="Q426" i="8" s="1"/>
  <c r="P428" i="8"/>
  <c r="Q428" i="8" s="1"/>
  <c r="P432" i="8"/>
  <c r="Q432" i="8" s="1"/>
  <c r="R276" i="8"/>
  <c r="R279" i="8"/>
  <c r="R292" i="8"/>
  <c r="R295" i="8"/>
  <c r="R308" i="8"/>
  <c r="R311" i="8"/>
  <c r="R324" i="8"/>
  <c r="R340" i="8"/>
  <c r="R356" i="8"/>
  <c r="R381" i="8"/>
  <c r="R389" i="8"/>
  <c r="P321" i="8"/>
  <c r="Q321" i="8" s="1"/>
  <c r="P335" i="8"/>
  <c r="Q335" i="8" s="1"/>
  <c r="P337" i="8"/>
  <c r="Q337" i="8" s="1"/>
  <c r="P351" i="8"/>
  <c r="Q351" i="8" s="1"/>
  <c r="P353" i="8"/>
  <c r="Q353" i="8" s="1"/>
  <c r="P370" i="8"/>
  <c r="Q370" i="8" s="1"/>
  <c r="P373" i="8"/>
  <c r="Q373" i="8" s="1"/>
  <c r="R228" i="8"/>
  <c r="R232" i="8"/>
  <c r="R236" i="8"/>
  <c r="R240" i="8"/>
  <c r="R244" i="8"/>
  <c r="R247" i="8"/>
  <c r="R248" i="8"/>
  <c r="R251" i="8"/>
  <c r="R252" i="8"/>
  <c r="R255" i="8"/>
  <c r="R256" i="8"/>
  <c r="R259" i="8"/>
  <c r="R260" i="8"/>
  <c r="R263" i="8"/>
  <c r="R264" i="8"/>
  <c r="R267" i="8"/>
  <c r="R268" i="8"/>
  <c r="R271" i="8"/>
  <c r="R272" i="8"/>
  <c r="R275" i="8"/>
  <c r="R277" i="8"/>
  <c r="R288" i="8"/>
  <c r="R291" i="8"/>
  <c r="R293" i="8"/>
  <c r="R304" i="8"/>
  <c r="R307" i="8"/>
  <c r="R309" i="8"/>
  <c r="R320" i="8"/>
  <c r="R334" i="8"/>
  <c r="R336" i="8"/>
  <c r="R350" i="8"/>
  <c r="R352" i="8"/>
  <c r="R369" i="8"/>
  <c r="R440" i="8"/>
  <c r="P331" i="8"/>
  <c r="Q331" i="8" s="1"/>
  <c r="P333" i="8"/>
  <c r="Q333" i="8" s="1"/>
  <c r="P347" i="8"/>
  <c r="Q347" i="8" s="1"/>
  <c r="P349" i="8"/>
  <c r="Q349" i="8" s="1"/>
  <c r="P366" i="8"/>
  <c r="Q366" i="8" s="1"/>
  <c r="P368" i="8"/>
  <c r="Q368" i="8" s="1"/>
  <c r="P379" i="8"/>
  <c r="Q379" i="8" s="1"/>
  <c r="P387" i="8"/>
  <c r="Q387" i="8" s="1"/>
  <c r="P395" i="8"/>
  <c r="Q395" i="8" s="1"/>
  <c r="P399" i="8"/>
  <c r="Q399" i="8" s="1"/>
  <c r="P401" i="8"/>
  <c r="Q401" i="8" s="1"/>
  <c r="P403" i="8"/>
  <c r="Q403" i="8" s="1"/>
  <c r="P405" i="8"/>
  <c r="Q405" i="8" s="1"/>
  <c r="P407" i="8"/>
  <c r="Q407" i="8" s="1"/>
  <c r="P409" i="8"/>
  <c r="Q409" i="8" s="1"/>
  <c r="P411" i="8"/>
  <c r="Q411" i="8" s="1"/>
  <c r="P413" i="8"/>
  <c r="Q413" i="8" s="1"/>
  <c r="P415" i="8"/>
  <c r="Q415" i="8" s="1"/>
  <c r="P417" i="8"/>
  <c r="Q417" i="8" s="1"/>
  <c r="P419" i="8"/>
  <c r="Q419" i="8" s="1"/>
  <c r="P421" i="8"/>
  <c r="Q421" i="8" s="1"/>
  <c r="P423" i="8"/>
  <c r="Q423" i="8" s="1"/>
  <c r="P425" i="8"/>
  <c r="Q425" i="8" s="1"/>
  <c r="P427" i="8"/>
  <c r="Q427" i="8" s="1"/>
  <c r="P441" i="8"/>
  <c r="Q441" i="8" s="1"/>
  <c r="R273" i="8"/>
  <c r="P283" i="8"/>
  <c r="Q283" i="8" s="1"/>
  <c r="R284" i="8"/>
  <c r="R286" i="8"/>
  <c r="R287" i="8"/>
  <c r="R289" i="8"/>
  <c r="P299" i="8"/>
  <c r="Q299" i="8" s="1"/>
  <c r="R300" i="8"/>
  <c r="R302" i="8"/>
  <c r="R303" i="8"/>
  <c r="R305" i="8"/>
  <c r="P315" i="8"/>
  <c r="Q315" i="8" s="1"/>
  <c r="R316" i="8"/>
  <c r="R318" i="8"/>
  <c r="R319" i="8"/>
  <c r="R330" i="8"/>
  <c r="R346" i="8"/>
  <c r="R362" i="8"/>
  <c r="R365" i="8"/>
  <c r="P371" i="8"/>
  <c r="Q371" i="8" s="1"/>
  <c r="R374" i="8"/>
  <c r="R378" i="8"/>
  <c r="R382" i="8"/>
  <c r="R386" i="8"/>
  <c r="R390" i="8"/>
  <c r="R394" i="8"/>
  <c r="R430" i="8"/>
  <c r="R435" i="8"/>
  <c r="R443" i="8"/>
  <c r="R445" i="8"/>
  <c r="J63" i="6"/>
  <c r="K63" i="6" s="1"/>
  <c r="J67" i="6"/>
  <c r="K67" i="6" s="1"/>
  <c r="J71" i="6"/>
  <c r="K71" i="6" s="1"/>
  <c r="J75" i="6"/>
  <c r="K75" i="6" s="1"/>
  <c r="J62" i="6"/>
  <c r="K62" i="6" s="1"/>
  <c r="I49" i="6"/>
  <c r="J66" i="6"/>
  <c r="K66" i="6" s="1"/>
  <c r="J70" i="6"/>
  <c r="K70" i="6" s="1"/>
  <c r="J74" i="6"/>
  <c r="K74" i="6" s="1"/>
  <c r="J32" i="6"/>
  <c r="J22" i="6" s="1"/>
  <c r="J65" i="6"/>
  <c r="K65" i="6" s="1"/>
  <c r="J69" i="6"/>
  <c r="K69" i="6" s="1"/>
  <c r="J73" i="6"/>
  <c r="K73" i="6" s="1"/>
  <c r="K51" i="6"/>
  <c r="K53" i="6"/>
  <c r="J64" i="6"/>
  <c r="K64" i="6" s="1"/>
  <c r="J68" i="6"/>
  <c r="K68" i="6" s="1"/>
  <c r="J72" i="6"/>
  <c r="K72" i="6" s="1"/>
  <c r="K10" i="6"/>
  <c r="K11" i="6"/>
  <c r="K12" i="6"/>
  <c r="K13" i="6"/>
  <c r="K14" i="6"/>
  <c r="K15" i="6"/>
  <c r="K16" i="6"/>
  <c r="K17" i="6"/>
  <c r="K18" i="6"/>
  <c r="K19" i="6"/>
  <c r="K20" i="6"/>
  <c r="K33" i="6"/>
  <c r="K34" i="6"/>
  <c r="K35" i="6"/>
  <c r="K36" i="6"/>
  <c r="K37" i="6"/>
  <c r="K38" i="6"/>
  <c r="K39" i="6"/>
  <c r="K40" i="6"/>
  <c r="K41" i="6"/>
  <c r="K42" i="6"/>
  <c r="R141" i="8" l="1"/>
  <c r="R199" i="8"/>
  <c r="R364" i="8"/>
  <c r="R151" i="8"/>
  <c r="I446" i="8"/>
  <c r="R204" i="8"/>
  <c r="H16" i="4"/>
  <c r="K26" i="9"/>
  <c r="M51" i="8" s="1"/>
  <c r="O51" i="8" s="1"/>
  <c r="R442" i="8"/>
  <c r="R416" i="8"/>
  <c r="R404" i="8"/>
  <c r="R380" i="8"/>
  <c r="R395" i="8"/>
  <c r="R388" i="8"/>
  <c r="R367" i="8"/>
  <c r="R195" i="8"/>
  <c r="R345" i="8"/>
  <c r="R310" i="8"/>
  <c r="R262" i="8"/>
  <c r="R215" i="8"/>
  <c r="R332" i="8"/>
  <c r="R278" i="8"/>
  <c r="R156" i="8"/>
  <c r="N446" i="8"/>
  <c r="H17" i="4" s="1"/>
  <c r="I17" i="4" s="1"/>
  <c r="J17" i="4" s="1"/>
  <c r="K17" i="4" s="1"/>
  <c r="I15" i="4"/>
  <c r="G21" i="3"/>
  <c r="J19" i="4"/>
  <c r="K19" i="4" s="1"/>
  <c r="J44" i="6"/>
  <c r="K45" i="6"/>
  <c r="K44" i="6" s="1"/>
  <c r="M22" i="9"/>
  <c r="L24" i="9"/>
  <c r="R189" i="8"/>
  <c r="R379" i="8"/>
  <c r="R349" i="8"/>
  <c r="R373" i="8"/>
  <c r="R329" i="8"/>
  <c r="R258" i="8"/>
  <c r="R179" i="8"/>
  <c r="R333" i="8"/>
  <c r="R353" i="8"/>
  <c r="R400" i="8"/>
  <c r="R235" i="8"/>
  <c r="R131" i="8"/>
  <c r="R135" i="8"/>
  <c r="R18" i="8"/>
  <c r="K446" i="8"/>
  <c r="R328" i="8"/>
  <c r="R148" i="8"/>
  <c r="R348" i="8"/>
  <c r="R172" i="8"/>
  <c r="R420" i="8"/>
  <c r="R205" i="8"/>
  <c r="R132" i="8"/>
  <c r="R337" i="8"/>
  <c r="R432" i="8"/>
  <c r="R254" i="8"/>
  <c r="R223" i="8"/>
  <c r="R207" i="8"/>
  <c r="R191" i="8"/>
  <c r="R175" i="8"/>
  <c r="R159" i="8"/>
  <c r="R143" i="8"/>
  <c r="R306" i="8"/>
  <c r="R274" i="8"/>
  <c r="R243" i="8"/>
  <c r="R227" i="8"/>
  <c r="R163" i="8"/>
  <c r="R183" i="8"/>
  <c r="R220" i="8"/>
  <c r="R360" i="8"/>
  <c r="R387" i="8"/>
  <c r="R368" i="8"/>
  <c r="R321" i="8"/>
  <c r="R428" i="8"/>
  <c r="R412" i="8"/>
  <c r="R383" i="8"/>
  <c r="R283" i="8"/>
  <c r="R437" i="8"/>
  <c r="R361" i="8"/>
  <c r="R225" i="8"/>
  <c r="R209" i="8"/>
  <c r="R193" i="8"/>
  <c r="R177" i="8"/>
  <c r="R161" i="8"/>
  <c r="R145" i="8"/>
  <c r="R129" i="8"/>
  <c r="R211" i="8"/>
  <c r="R147" i="8"/>
  <c r="R246" i="8"/>
  <c r="R167" i="8"/>
  <c r="R173" i="8"/>
  <c r="R424" i="8"/>
  <c r="R408" i="8"/>
  <c r="R221" i="8"/>
  <c r="R157" i="8"/>
  <c r="R13" i="8"/>
  <c r="L446" i="8"/>
  <c r="R444" i="8"/>
  <c r="L19" i="9"/>
  <c r="M8" i="9"/>
  <c r="R315" i="8"/>
  <c r="R67" i="8"/>
  <c r="P11" i="8"/>
  <c r="O8" i="8"/>
  <c r="R427" i="8"/>
  <c r="R423" i="8"/>
  <c r="R419" i="8"/>
  <c r="R415" i="8"/>
  <c r="R411" i="8"/>
  <c r="R407" i="8"/>
  <c r="R403" i="8"/>
  <c r="R399" i="8"/>
  <c r="R370" i="8"/>
  <c r="R351" i="8"/>
  <c r="R335" i="8"/>
  <c r="R391" i="8"/>
  <c r="R375" i="8"/>
  <c r="R357" i="8"/>
  <c r="R341" i="8"/>
  <c r="R325" i="8"/>
  <c r="R371" i="8"/>
  <c r="R359" i="8"/>
  <c r="R343" i="8"/>
  <c r="R327" i="8"/>
  <c r="R270" i="8"/>
  <c r="R217" i="8"/>
  <c r="R201" i="8"/>
  <c r="R185" i="8"/>
  <c r="R169" i="8"/>
  <c r="R153" i="8"/>
  <c r="R137" i="8"/>
  <c r="R79" i="8"/>
  <c r="R294" i="8"/>
  <c r="R266" i="8"/>
  <c r="R239" i="8"/>
  <c r="R12" i="8"/>
  <c r="Q88" i="8"/>
  <c r="R88" i="8" s="1"/>
  <c r="P80" i="8"/>
  <c r="Q80" i="8" s="1"/>
  <c r="Q76" i="8" s="1"/>
  <c r="R426" i="8"/>
  <c r="R422" i="8"/>
  <c r="R418" i="8"/>
  <c r="R414" i="8"/>
  <c r="R410" i="8"/>
  <c r="R406" i="8"/>
  <c r="R402" i="8"/>
  <c r="R398" i="8"/>
  <c r="R372" i="8"/>
  <c r="R355" i="8"/>
  <c r="R339" i="8"/>
  <c r="R323" i="8"/>
  <c r="R299" i="8"/>
  <c r="R9" i="8"/>
  <c r="Q43" i="8"/>
  <c r="P98" i="8"/>
  <c r="Q98" i="8" s="1"/>
  <c r="R441" i="8"/>
  <c r="R425" i="8"/>
  <c r="R421" i="8"/>
  <c r="R417" i="8"/>
  <c r="R413" i="8"/>
  <c r="R409" i="8"/>
  <c r="R405" i="8"/>
  <c r="R401" i="8"/>
  <c r="R366" i="8"/>
  <c r="R347" i="8"/>
  <c r="R331" i="8"/>
  <c r="R213" i="8"/>
  <c r="R197" i="8"/>
  <c r="R181" i="8"/>
  <c r="R165" i="8"/>
  <c r="R149" i="8"/>
  <c r="R133" i="8"/>
  <c r="O76" i="8"/>
  <c r="R59" i="8"/>
  <c r="R290" i="8"/>
  <c r="R250" i="8"/>
  <c r="R231" i="8"/>
  <c r="R219" i="8"/>
  <c r="R203" i="8"/>
  <c r="R187" i="8"/>
  <c r="R171" i="8"/>
  <c r="R155" i="8"/>
  <c r="R139" i="8"/>
  <c r="K49" i="6"/>
  <c r="J49" i="6"/>
  <c r="K32" i="6"/>
  <c r="K22" i="6" s="1"/>
  <c r="K16" i="4" l="1"/>
  <c r="G22" i="3"/>
  <c r="H22" i="3" s="1"/>
  <c r="I22" i="3" s="1"/>
  <c r="I16" i="4"/>
  <c r="J16" i="4" s="1"/>
  <c r="H22" i="4"/>
  <c r="G23" i="3"/>
  <c r="H23" i="3" s="1"/>
  <c r="I23" i="3" s="1"/>
  <c r="J15" i="4"/>
  <c r="J22" i="4" s="1"/>
  <c r="H21" i="3"/>
  <c r="M24" i="9"/>
  <c r="N22" i="9"/>
  <c r="N24" i="9" s="1"/>
  <c r="M42" i="8"/>
  <c r="M446" i="8" s="1"/>
  <c r="O42" i="8"/>
  <c r="O446" i="8" s="1"/>
  <c r="O448" i="8" s="1"/>
  <c r="P51" i="8"/>
  <c r="R80" i="8"/>
  <c r="R76" i="8" s="1"/>
  <c r="P76" i="8"/>
  <c r="M19" i="9"/>
  <c r="N8" i="9"/>
  <c r="N19" i="9" s="1"/>
  <c r="R43" i="8"/>
  <c r="Q11" i="8"/>
  <c r="Q8" i="8" s="1"/>
  <c r="P8" i="8"/>
  <c r="R98" i="8"/>
  <c r="R87" i="8" s="1"/>
  <c r="Q87" i="8"/>
  <c r="P87" i="8"/>
  <c r="I22" i="4" l="1"/>
  <c r="G27" i="3"/>
  <c r="G49" i="3" s="1"/>
  <c r="I21" i="3"/>
  <c r="I27" i="3" s="1"/>
  <c r="I49" i="3" s="1"/>
  <c r="H27" i="3"/>
  <c r="H49" i="3" s="1"/>
  <c r="K15" i="4"/>
  <c r="K22" i="4" s="1"/>
  <c r="Q51" i="8"/>
  <c r="Q42" i="8" s="1"/>
  <c r="Q446" i="8" s="1"/>
  <c r="P42" i="8"/>
  <c r="P446" i="8" s="1"/>
  <c r="R11" i="8"/>
  <c r="R8" i="8" s="1"/>
  <c r="R51" i="8" l="1"/>
  <c r="R42" i="8" s="1"/>
  <c r="R446" i="8" s="1"/>
  <c r="I9" i="6" l="1"/>
  <c r="H77" i="6"/>
  <c r="J9" i="6" l="1"/>
  <c r="I8" i="6"/>
  <c r="I77" i="6" s="1"/>
  <c r="J8" i="6" l="1"/>
  <c r="J77" i="6" s="1"/>
  <c r="K9" i="6"/>
  <c r="K8" i="6" s="1"/>
  <c r="K77" i="6" s="1"/>
  <c r="I76" i="2" l="1"/>
  <c r="J76" i="2" s="1"/>
  <c r="K76" i="2" s="1"/>
  <c r="I74" i="2"/>
  <c r="J74" i="2" s="1"/>
  <c r="I73" i="2"/>
  <c r="J73" i="2" s="1"/>
  <c r="I70" i="2"/>
  <c r="J70" i="2" s="1"/>
  <c r="I69" i="2"/>
  <c r="J69" i="2" s="1"/>
  <c r="I66" i="2"/>
  <c r="J66" i="2" s="1"/>
  <c r="F54" i="2"/>
  <c r="E54" i="2"/>
  <c r="D54" i="2"/>
  <c r="C54" i="2"/>
  <c r="F52" i="2"/>
  <c r="E52" i="2"/>
  <c r="D52" i="2"/>
  <c r="C52" i="2"/>
  <c r="F47" i="2"/>
  <c r="E47" i="2"/>
  <c r="D47" i="2"/>
  <c r="C47" i="2"/>
  <c r="E27" i="2"/>
  <c r="D27" i="2"/>
  <c r="C27" i="2"/>
  <c r="G8" i="2"/>
  <c r="G77" i="2" s="1"/>
  <c r="F8" i="2"/>
  <c r="F77" i="2" s="1"/>
  <c r="E8" i="2"/>
  <c r="E77" i="2" s="1"/>
  <c r="D8" i="2"/>
  <c r="D77" i="2" s="1"/>
  <c r="C8" i="2"/>
  <c r="C77" i="2" s="1"/>
  <c r="M16" i="1"/>
  <c r="O16" i="1" s="1"/>
  <c r="M15" i="1"/>
  <c r="O15" i="1" s="1"/>
  <c r="M14" i="1"/>
  <c r="O14" i="1" s="1"/>
  <c r="M13" i="1"/>
  <c r="O13" i="1" s="1"/>
  <c r="M12" i="1"/>
  <c r="O12" i="1" s="1"/>
  <c r="M11" i="1"/>
  <c r="O11" i="1" s="1"/>
  <c r="M10" i="1"/>
  <c r="M20" i="1"/>
  <c r="O20" i="1" s="1"/>
  <c r="L26" i="1"/>
  <c r="K26" i="1"/>
  <c r="J26" i="1"/>
  <c r="I26" i="1"/>
  <c r="H26" i="1"/>
  <c r="G26" i="1"/>
  <c r="F26" i="1"/>
  <c r="E26" i="1"/>
  <c r="D26" i="1"/>
  <c r="C26" i="1"/>
  <c r="M24" i="1"/>
  <c r="O24" i="1" s="1"/>
  <c r="M6" i="1"/>
  <c r="O6" i="1" l="1"/>
  <c r="O23" i="1" s="1"/>
  <c r="M23" i="1"/>
  <c r="K69" i="2"/>
  <c r="O10" i="1"/>
  <c r="O17" i="1" s="1"/>
  <c r="M17" i="1"/>
  <c r="N6" i="1"/>
  <c r="N11" i="1"/>
  <c r="N20" i="1"/>
  <c r="P20" i="1" s="1"/>
  <c r="N13" i="1"/>
  <c r="P13" i="1" s="1"/>
  <c r="N15" i="1"/>
  <c r="P15" i="1" s="1"/>
  <c r="N24" i="1"/>
  <c r="P24" i="1" s="1"/>
  <c r="M26" i="1"/>
  <c r="N26" i="1" s="1"/>
  <c r="N10" i="1"/>
  <c r="N12" i="1"/>
  <c r="P12" i="1" s="1"/>
  <c r="N14" i="1"/>
  <c r="P14" i="1" s="1"/>
  <c r="N16" i="1"/>
  <c r="P16" i="1" s="1"/>
  <c r="I20" i="2"/>
  <c r="J20" i="2" s="1"/>
  <c r="I41" i="2"/>
  <c r="J41" i="2" s="1"/>
  <c r="I64" i="2"/>
  <c r="J64" i="2" s="1"/>
  <c r="I71" i="2"/>
  <c r="J71" i="2" s="1"/>
  <c r="I44" i="2"/>
  <c r="J44" i="2" s="1"/>
  <c r="K10" i="2"/>
  <c r="I10" i="2"/>
  <c r="J10" i="2" s="1"/>
  <c r="I13" i="2"/>
  <c r="J13" i="2" s="1"/>
  <c r="I16" i="2"/>
  <c r="J16" i="2" s="1"/>
  <c r="K34" i="2"/>
  <c r="I34" i="2"/>
  <c r="J34" i="2" s="1"/>
  <c r="I37" i="2"/>
  <c r="J37" i="2" s="1"/>
  <c r="I40" i="2"/>
  <c r="J40" i="2" s="1"/>
  <c r="K60" i="2"/>
  <c r="I60" i="2"/>
  <c r="J60" i="2" s="1"/>
  <c r="I63" i="2"/>
  <c r="J63" i="2" s="1"/>
  <c r="I75" i="2"/>
  <c r="J75" i="2" s="1"/>
  <c r="K73" i="2"/>
  <c r="I17" i="2"/>
  <c r="J17" i="2" s="1"/>
  <c r="I48" i="2"/>
  <c r="I22" i="2"/>
  <c r="J22" i="2" s="1"/>
  <c r="I33" i="2"/>
  <c r="J33" i="2" s="1"/>
  <c r="I36" i="2"/>
  <c r="J36" i="2" s="1"/>
  <c r="I56" i="2"/>
  <c r="J56" i="2" s="1"/>
  <c r="I59" i="2"/>
  <c r="J59" i="2" s="1"/>
  <c r="I62" i="2"/>
  <c r="J62" i="2" s="1"/>
  <c r="I68" i="2"/>
  <c r="J68" i="2" s="1"/>
  <c r="I14" i="2"/>
  <c r="J14" i="2" s="1"/>
  <c r="I38" i="2"/>
  <c r="J38" i="2" s="1"/>
  <c r="I9" i="2"/>
  <c r="I12" i="2"/>
  <c r="J12" i="2" s="1"/>
  <c r="I25" i="2"/>
  <c r="J25" i="2" s="1"/>
  <c r="I30" i="2"/>
  <c r="J30" i="2" s="1"/>
  <c r="K18" i="2"/>
  <c r="I18" i="2"/>
  <c r="J18" i="2" s="1"/>
  <c r="I21" i="2"/>
  <c r="J21" i="2" s="1"/>
  <c r="I24" i="2"/>
  <c r="J24" i="2" s="1"/>
  <c r="I29" i="2"/>
  <c r="J29" i="2" s="1"/>
  <c r="I32" i="2"/>
  <c r="J32" i="2" s="1"/>
  <c r="I42" i="2"/>
  <c r="J42" i="2" s="1"/>
  <c r="I45" i="2"/>
  <c r="J45" i="2" s="1"/>
  <c r="I49" i="2"/>
  <c r="J49" i="2" s="1"/>
  <c r="I55" i="2"/>
  <c r="I58" i="2"/>
  <c r="J58" i="2" s="1"/>
  <c r="I67" i="2"/>
  <c r="J67" i="2" s="1"/>
  <c r="I72" i="2"/>
  <c r="J72" i="2" s="1"/>
  <c r="I11" i="2"/>
  <c r="J11" i="2" s="1"/>
  <c r="I15" i="2"/>
  <c r="J15" i="2" s="1"/>
  <c r="I19" i="2"/>
  <c r="J19" i="2" s="1"/>
  <c r="I23" i="2"/>
  <c r="J23" i="2" s="1"/>
  <c r="I31" i="2"/>
  <c r="J31" i="2" s="1"/>
  <c r="I35" i="2"/>
  <c r="J35" i="2" s="1"/>
  <c r="I39" i="2"/>
  <c r="J39" i="2" s="1"/>
  <c r="I43" i="2"/>
  <c r="J43" i="2" s="1"/>
  <c r="I50" i="2"/>
  <c r="J50" i="2" s="1"/>
  <c r="I53" i="2"/>
  <c r="I57" i="2"/>
  <c r="J57" i="2" s="1"/>
  <c r="I61" i="2"/>
  <c r="J61" i="2" s="1"/>
  <c r="I65" i="2"/>
  <c r="J65" i="2" s="1"/>
  <c r="K66" i="2"/>
  <c r="K70" i="2"/>
  <c r="K74" i="2"/>
  <c r="P11" i="1"/>
  <c r="P6" i="1" l="1"/>
  <c r="K64" i="2"/>
  <c r="K21" i="2"/>
  <c r="I8" i="2"/>
  <c r="I47" i="2"/>
  <c r="K23" i="2"/>
  <c r="K38" i="2"/>
  <c r="K57" i="2"/>
  <c r="K12" i="2"/>
  <c r="K39" i="2"/>
  <c r="K72" i="2"/>
  <c r="K29" i="2"/>
  <c r="K14" i="2"/>
  <c r="K68" i="2"/>
  <c r="K56" i="2"/>
  <c r="K22" i="2"/>
  <c r="P10" i="1"/>
  <c r="P17" i="1" s="1"/>
  <c r="N17" i="1"/>
  <c r="N23" i="1" s="1"/>
  <c r="O26" i="1"/>
  <c r="P26" i="1" s="1"/>
  <c r="J9" i="2"/>
  <c r="J8" i="2" s="1"/>
  <c r="K31" i="2"/>
  <c r="K19" i="2"/>
  <c r="I28" i="2"/>
  <c r="I27" i="2" s="1"/>
  <c r="I54" i="2"/>
  <c r="J55" i="2"/>
  <c r="J54" i="2" s="1"/>
  <c r="K58" i="2"/>
  <c r="K62" i="2"/>
  <c r="K33" i="2"/>
  <c r="K43" i="2"/>
  <c r="K63" i="2"/>
  <c r="K40" i="2"/>
  <c r="K13" i="2"/>
  <c r="K44" i="2"/>
  <c r="K20" i="2"/>
  <c r="K32" i="2"/>
  <c r="H8" i="4"/>
  <c r="K17" i="2"/>
  <c r="K50" i="2"/>
  <c r="J53" i="2"/>
  <c r="J52" i="2" s="1"/>
  <c r="I52" i="2"/>
  <c r="J48" i="2"/>
  <c r="J47" i="2" s="1"/>
  <c r="K11" i="2"/>
  <c r="K35" i="2"/>
  <c r="K45" i="2"/>
  <c r="K24" i="2"/>
  <c r="K25" i="2"/>
  <c r="K61" i="2"/>
  <c r="K15" i="2"/>
  <c r="K67" i="2"/>
  <c r="K49" i="2"/>
  <c r="K42" i="2"/>
  <c r="K30" i="2"/>
  <c r="K65" i="2"/>
  <c r="K59" i="2"/>
  <c r="K36" i="2"/>
  <c r="K75" i="2"/>
  <c r="K37" i="2"/>
  <c r="K16" i="2"/>
  <c r="K71" i="2"/>
  <c r="K41" i="2"/>
  <c r="I77" i="2" l="1"/>
  <c r="P23" i="1"/>
  <c r="K53" i="2"/>
  <c r="K52" i="2" s="1"/>
  <c r="I8" i="4"/>
  <c r="G12" i="3"/>
  <c r="H12" i="4"/>
  <c r="H13" i="4" s="1"/>
  <c r="H23" i="4" s="1"/>
  <c r="H28" i="4" s="1"/>
  <c r="K11" i="7" s="1"/>
  <c r="K55" i="2"/>
  <c r="K54" i="2" s="1"/>
  <c r="J28" i="2"/>
  <c r="J27" i="2" s="1"/>
  <c r="J77" i="2" s="1"/>
  <c r="K48" i="2"/>
  <c r="K47" i="2" s="1"/>
  <c r="K9" i="2"/>
  <c r="K8" i="2" s="1"/>
  <c r="K50" i="7" l="1"/>
  <c r="L11" i="7"/>
  <c r="M11" i="7" s="1"/>
  <c r="N11" i="7"/>
  <c r="K28" i="2"/>
  <c r="K27" i="2" s="1"/>
  <c r="H12" i="3"/>
  <c r="G16" i="3"/>
  <c r="G18" i="3" s="1"/>
  <c r="G51" i="3" s="1"/>
  <c r="G62" i="3" s="1"/>
  <c r="I12" i="4"/>
  <c r="J8" i="4"/>
  <c r="J12" i="4" s="1"/>
  <c r="K77" i="2"/>
  <c r="H33" i="4"/>
  <c r="H25" i="4"/>
  <c r="I6" i="4" s="1"/>
  <c r="N50" i="7" l="1"/>
  <c r="L50" i="7"/>
  <c r="M50" i="7" s="1"/>
  <c r="H53" i="4"/>
  <c r="H54" i="4" s="1"/>
  <c r="H55" i="4"/>
  <c r="H57" i="4" s="1"/>
  <c r="K8" i="4"/>
  <c r="K12" i="4" s="1"/>
  <c r="I13" i="4"/>
  <c r="I23" i="4" s="1"/>
  <c r="I25" i="4" s="1"/>
  <c r="J6" i="4" s="1"/>
  <c r="K6" i="4" s="1"/>
  <c r="H16" i="3"/>
  <c r="H18" i="3" s="1"/>
  <c r="H51" i="3" s="1"/>
  <c r="H62" i="3" s="1"/>
  <c r="I12" i="3"/>
  <c r="I16" i="3" s="1"/>
  <c r="I18" i="3" s="1"/>
  <c r="I51" i="3" s="1"/>
  <c r="I62" i="3" s="1"/>
  <c r="J28" i="4"/>
  <c r="I27" i="4" l="1"/>
  <c r="I33" i="4" s="1"/>
  <c r="I53" i="4" s="1"/>
  <c r="I54" i="4" s="1"/>
  <c r="K13" i="4"/>
  <c r="K23" i="4" s="1"/>
  <c r="J13" i="4"/>
  <c r="J23" i="4" s="1"/>
  <c r="J25" i="4" s="1"/>
  <c r="J27" i="4"/>
  <c r="J12" i="3"/>
  <c r="K28" i="4"/>
  <c r="K27" i="4" l="1"/>
  <c r="K33" i="4" s="1"/>
  <c r="K53" i="4" s="1"/>
  <c r="K54" i="4" s="1"/>
  <c r="J33" i="4"/>
  <c r="J53" i="4" s="1"/>
  <c r="J54" i="4" s="1"/>
  <c r="J23" i="3"/>
  <c r="J25" i="3" s="1"/>
  <c r="J27" i="3" s="1"/>
  <c r="J49" i="3" s="1"/>
  <c r="J16" i="3"/>
  <c r="J18" i="3" s="1"/>
  <c r="J51" i="3" l="1"/>
  <c r="J62" i="3" s="1"/>
</calcChain>
</file>

<file path=xl/sharedStrings.xml><?xml version="1.0" encoding="utf-8"?>
<sst xmlns="http://schemas.openxmlformats.org/spreadsheetml/2006/main" count="9802" uniqueCount="3681">
  <si>
    <t>FAAC ALLOCATIONS 2020</t>
  </si>
  <si>
    <t>January</t>
  </si>
  <si>
    <t>February</t>
  </si>
  <si>
    <t>March</t>
  </si>
  <si>
    <t>April</t>
  </si>
  <si>
    <t>May</t>
  </si>
  <si>
    <t>June</t>
  </si>
  <si>
    <t>July</t>
  </si>
  <si>
    <t>August</t>
  </si>
  <si>
    <t>Sept</t>
  </si>
  <si>
    <t>October</t>
  </si>
  <si>
    <t>Total Jan -Oct</t>
  </si>
  <si>
    <t>20007001/11010001</t>
  </si>
  <si>
    <t>Statutory Allocation from Federation Accounts</t>
  </si>
  <si>
    <t>Net SRA</t>
  </si>
  <si>
    <t>20007001/11010002</t>
  </si>
  <si>
    <t>VAT from Federation Accounts</t>
  </si>
  <si>
    <t>20007001/11010003</t>
  </si>
  <si>
    <t>Excess Crude Allocation from FAAC</t>
  </si>
  <si>
    <t>20007001/11010008</t>
  </si>
  <si>
    <t>Stabilization Fund Receipts</t>
  </si>
  <si>
    <t>20007001/11010009</t>
  </si>
  <si>
    <t>Refund from Paris Club</t>
  </si>
  <si>
    <t>20007001/11010011</t>
  </si>
  <si>
    <t>Exchange Rate Difference</t>
  </si>
  <si>
    <t>20007001/11010017</t>
  </si>
  <si>
    <t>Over deduction Refund</t>
  </si>
  <si>
    <t>20007001/11010018</t>
  </si>
  <si>
    <t>Share of Solid Minerals</t>
  </si>
  <si>
    <t>20007001/11010019</t>
  </si>
  <si>
    <t>Excess PPT</t>
  </si>
  <si>
    <t xml:space="preserve"> </t>
  </si>
  <si>
    <t>Total</t>
  </si>
  <si>
    <t>SUMMARY OF BUDGETED RECURRENT REVENUE BY ORGANISATION</t>
  </si>
  <si>
    <t>Organisation Code</t>
  </si>
  <si>
    <t>Organisation Name</t>
  </si>
  <si>
    <t>Actual</t>
  </si>
  <si>
    <t>Original Budget</t>
  </si>
  <si>
    <t>Revised  Budget</t>
  </si>
  <si>
    <t>Projection</t>
  </si>
  <si>
    <t>Budget</t>
  </si>
  <si>
    <t>3 Years Total</t>
  </si>
  <si>
    <t>(Jan - Jun)</t>
  </si>
  <si>
    <t>Jan-December</t>
  </si>
  <si>
    <t>N</t>
  </si>
  <si>
    <t>Administratrive Sector</t>
  </si>
  <si>
    <t>Office of the Executive Governor</t>
  </si>
  <si>
    <t>Office of the Deputy Governor</t>
  </si>
  <si>
    <t>Special Adviser - IGR</t>
  </si>
  <si>
    <t>Office of the Secretary to the State Government</t>
  </si>
  <si>
    <t>Liaison Office - Lagos</t>
  </si>
  <si>
    <t>Liaison Office - Abuja</t>
  </si>
  <si>
    <t>Ministry of Trade, Commerce, Markets &amp; Wealth Creation</t>
  </si>
  <si>
    <t>Ministry of Information and Communication Strategy</t>
  </si>
  <si>
    <t>Government Printing Press</t>
  </si>
  <si>
    <t>Office of the Head of Service</t>
  </si>
  <si>
    <t>Min. of Diaspora Affairs, Indigenous Arkwork, Cultre &amp; Tour</t>
  </si>
  <si>
    <t>Office of the Auditor General (State)</t>
  </si>
  <si>
    <t>Civil Service Commission</t>
  </si>
  <si>
    <t>Office of the Auditor General (Local Government)</t>
  </si>
  <si>
    <t>Anambra State Sinage Agency -  ANSAA</t>
  </si>
  <si>
    <t>Anambra Broadcasting Service</t>
  </si>
  <si>
    <t>Economic Sector</t>
  </si>
  <si>
    <t>Ministry of Agriculture, Mechanization , Processing &amp; Export</t>
  </si>
  <si>
    <t>Ministry of Finance</t>
  </si>
  <si>
    <t>Anambra State Internal Revenue Service</t>
  </si>
  <si>
    <t>Ministry of Mineral Resources, Science &amp; Technology</t>
  </si>
  <si>
    <t>Ministry of Works</t>
  </si>
  <si>
    <t>Ministry of Economic Planning, Budget &amp; Development Partners</t>
  </si>
  <si>
    <t>Ministry of Lands, Physical Planning &amp; Rural Development</t>
  </si>
  <si>
    <t>Ministry of Power &amp; Domestice Water Development</t>
  </si>
  <si>
    <t>Ministry of Transport</t>
  </si>
  <si>
    <t>State Bureau of Statistics</t>
  </si>
  <si>
    <t>Ministry of Housing and Urban Development</t>
  </si>
  <si>
    <t>Anambra State Housing Corporation</t>
  </si>
  <si>
    <t>Anambra State Physical Planning Board</t>
  </si>
  <si>
    <t>Ministry of Tertiary and Science Education</t>
  </si>
  <si>
    <t>Transport Corporation of Anambra State</t>
  </si>
  <si>
    <t>Law and Justice Sector</t>
  </si>
  <si>
    <t>Judicial Service Commission</t>
  </si>
  <si>
    <t>Ministry of Justice</t>
  </si>
  <si>
    <t>High Court of Justice</t>
  </si>
  <si>
    <t>Customary Court of Appeal</t>
  </si>
  <si>
    <t>Regional Sector</t>
  </si>
  <si>
    <t>Awka Capital Teritory Development Authority - ACTDA</t>
  </si>
  <si>
    <t>Social Sector</t>
  </si>
  <si>
    <t>Ministry of Youths, Enterpreneurship &amp; Sport Development</t>
  </si>
  <si>
    <t>Anambra State Sports Council</t>
  </si>
  <si>
    <t>Ministry of Social Welfare, Children &amp; Women Affairs</t>
  </si>
  <si>
    <t>Ministry of Basic Education</t>
  </si>
  <si>
    <t>Anambra State Universal Basic Education Board</t>
  </si>
  <si>
    <t>Post Primary School Service Commission PPSSC</t>
  </si>
  <si>
    <t>Examination Development Center</t>
  </si>
  <si>
    <t>Exam Development Centre</t>
  </si>
  <si>
    <t>Community Education Resource Center</t>
  </si>
  <si>
    <t>Ministry of Health</t>
  </si>
  <si>
    <t>Anambra State Health Insurance Agency</t>
  </si>
  <si>
    <t>State Hospital Management Board (SHMB)</t>
  </si>
  <si>
    <t>Indigeneous Medicine and Herbal Practice</t>
  </si>
  <si>
    <t>Anambra State Oxygen Production Plant</t>
  </si>
  <si>
    <t>Ministry of Local Government, Chieftaincy &amp;Community Affairs</t>
  </si>
  <si>
    <t>Chukwuemeka Odumegwu Ojukwu University Igbariam</t>
  </si>
  <si>
    <t>Ministry of Environment, Beautification &amp; Ecology</t>
  </si>
  <si>
    <t>Forestry Department</t>
  </si>
  <si>
    <t>Anambra State Park and Gardens</t>
  </si>
  <si>
    <t>Anambra State Waste Management Agency - ASWAMA</t>
  </si>
  <si>
    <t>Anambra State Clear Drainage and Forest Preservation Agency</t>
  </si>
  <si>
    <t>Grand Total</t>
  </si>
  <si>
    <t>CONSOLIDATED BUDGET SUMMARY</t>
  </si>
  <si>
    <t xml:space="preserve"> Actual </t>
  </si>
  <si>
    <t xml:space="preserve"> Original Budget </t>
  </si>
  <si>
    <t xml:space="preserve"> Revised Budget </t>
  </si>
  <si>
    <t xml:space="preserve"> o/w Covid 19 Budget </t>
  </si>
  <si>
    <t xml:space="preserve"> Budget </t>
  </si>
  <si>
    <t xml:space="preserve"> Total </t>
  </si>
  <si>
    <t>3YearsBudget</t>
  </si>
  <si>
    <t xml:space="preserve"> =N= </t>
  </si>
  <si>
    <t>Opening Balance</t>
  </si>
  <si>
    <t>Receipts: Economic Summary</t>
  </si>
  <si>
    <t>Statutory Allocation</t>
  </si>
  <si>
    <t>Share of VAT</t>
  </si>
  <si>
    <t>Other FAAC Transfers</t>
  </si>
  <si>
    <t>Independent Revenue</t>
  </si>
  <si>
    <t>Internal Grants</t>
  </si>
  <si>
    <t>-</t>
  </si>
  <si>
    <t>External Grants</t>
  </si>
  <si>
    <t>Other Capital Receipts</t>
  </si>
  <si>
    <t>Total Current Year Receipts</t>
  </si>
  <si>
    <t>Total Projected Funds Available</t>
  </si>
  <si>
    <t>Expenditure: Economic Summary</t>
  </si>
  <si>
    <t>Employees Compensation</t>
  </si>
  <si>
    <t>Social Benefits</t>
  </si>
  <si>
    <t>Overhead Costs</t>
  </si>
  <si>
    <t>Repayment of External Loans</t>
  </si>
  <si>
    <t>Repayment of Internal Loans</t>
  </si>
  <si>
    <t>CRFC -Excluding Social Benefit &amp; Public Debt Charges</t>
  </si>
  <si>
    <t xml:space="preserve">Total </t>
  </si>
  <si>
    <t>Capital Expenditure  Programmes Summary:</t>
  </si>
  <si>
    <t>Economic Empowerment Through Agriculture</t>
  </si>
  <si>
    <t>Societal Re-Orientation</t>
  </si>
  <si>
    <t>Poverty Alleviation</t>
  </si>
  <si>
    <t>Improvement to Health</t>
  </si>
  <si>
    <t>Enhancing Skills and Knowledge</t>
  </si>
  <si>
    <t>Housing and Urban Development</t>
  </si>
  <si>
    <t>Gender</t>
  </si>
  <si>
    <t>Youth</t>
  </si>
  <si>
    <t>Environmental Improvement</t>
  </si>
  <si>
    <t>Water Resources and Rurual Development</t>
  </si>
  <si>
    <t>Information and Communication Technology</t>
  </si>
  <si>
    <t>Growing the Private Sector</t>
  </si>
  <si>
    <t>Reform of Government and Governance</t>
  </si>
  <si>
    <t>Power</t>
  </si>
  <si>
    <t>Water Ways</t>
  </si>
  <si>
    <t>Road</t>
  </si>
  <si>
    <t>Airways</t>
  </si>
  <si>
    <t>Total Capital Expenditure</t>
  </si>
  <si>
    <t>Total Expenditure (Budget Size)</t>
  </si>
  <si>
    <t>Budget Surplus/(Deficit)</t>
  </si>
  <si>
    <t>Movement in Other Cash Equivalents:</t>
  </si>
  <si>
    <t>BTL Receipts</t>
  </si>
  <si>
    <t>BTL Payments</t>
  </si>
  <si>
    <t>Sub-Total Movement in Other Cash Equivalents</t>
  </si>
  <si>
    <t>Financing of Deficit by Borrowing</t>
  </si>
  <si>
    <t>Internal Loans</t>
  </si>
  <si>
    <t>External Loans</t>
  </si>
  <si>
    <t>Total Loans</t>
  </si>
  <si>
    <t>Closing Balance</t>
  </si>
  <si>
    <t>Covid 19 Responsive Expenditure ( % of Total Expenditure)  EN7.0</t>
  </si>
  <si>
    <t>COMPUTATION OF TRANSFER FROM CRF TO CDF</t>
  </si>
  <si>
    <t>3 Years Budget</t>
  </si>
  <si>
    <t>OPENING BALANCE CRF</t>
  </si>
  <si>
    <t>ESTIMATED RECURRENT REVENUE</t>
  </si>
  <si>
    <t>(a) Independent Revenue</t>
  </si>
  <si>
    <t>(b) State's Share of Federation Account</t>
  </si>
  <si>
    <t>(c) VAT from Federation Account</t>
  </si>
  <si>
    <t>BTL RECEIPTS</t>
  </si>
  <si>
    <t>Total: Consolidated Revenue Fund</t>
  </si>
  <si>
    <t>TOTAL PROJECTED FUNDS AVAILABLE</t>
  </si>
  <si>
    <t>ESTIMATED RECURRENT EXPENDITURE</t>
  </si>
  <si>
    <t>(a) Employees Compensation</t>
  </si>
  <si>
    <t>(b) Social Benefits</t>
  </si>
  <si>
    <t xml:space="preserve">(c) Overhead Costs </t>
  </si>
  <si>
    <t>(d) External Loans Repayments</t>
  </si>
  <si>
    <t>(e) Internal Loans Repayments</t>
  </si>
  <si>
    <t>(f) CRFC -Excluding Social Benefit &amp; Public Debt Charges</t>
  </si>
  <si>
    <t>(f) BTL Payments</t>
  </si>
  <si>
    <t>Total: Recurrent Expenditure</t>
  </si>
  <si>
    <t>RECURRENT SUPLUS</t>
  </si>
  <si>
    <t>(a) Transfer to Capital Development Fund</t>
  </si>
  <si>
    <t xml:space="preserve">(b) Closing Consolidated CRF Cash Balance </t>
  </si>
  <si>
    <t>ESTIMATED CAPITAL RECEIPTS</t>
  </si>
  <si>
    <t>(a) Opening Balance CDF</t>
  </si>
  <si>
    <t>(b) Transfer from Consolidated Revenue Fund</t>
  </si>
  <si>
    <t>(c) Internal Loans</t>
  </si>
  <si>
    <t>(d) Capital Aid and Grants Domestic</t>
  </si>
  <si>
    <t>(e) Capital Aid and Grants – External</t>
  </si>
  <si>
    <t>(g) Miscellaneous Capital Receipts</t>
  </si>
  <si>
    <t>TOTAL: ESTIMATED CAPITAL RECEIPTS</t>
  </si>
  <si>
    <t>ESTIMATED CAPITAL EXPENDITURE</t>
  </si>
  <si>
    <t>Water Way</t>
  </si>
  <si>
    <t>TOTAL ESTIMATED CAPITAL EXPENDITURE</t>
  </si>
  <si>
    <t xml:space="preserve">Closing Consolidated CDF Cash Balance </t>
  </si>
  <si>
    <t>CONSOLIDATED CRF and CDF CLOSING CASH BALANCE</t>
  </si>
  <si>
    <t>DETAILED CAPITAL EXPENDITURE BY ORGANISATION</t>
  </si>
  <si>
    <t>Administrative Sector</t>
  </si>
  <si>
    <t>Organisation/Economic/</t>
  </si>
  <si>
    <t>Project Description</t>
  </si>
  <si>
    <t>Program</t>
  </si>
  <si>
    <t>Main</t>
  </si>
  <si>
    <t>Sub</t>
  </si>
  <si>
    <t>Fund</t>
  </si>
  <si>
    <t>Location</t>
  </si>
  <si>
    <t>Revised Budget</t>
  </si>
  <si>
    <t>O/W Covid 19</t>
  </si>
  <si>
    <t>Program/Project</t>
  </si>
  <si>
    <t>Objective</t>
  </si>
  <si>
    <t>Activity</t>
  </si>
  <si>
    <t>Function</t>
  </si>
  <si>
    <t>Function/</t>
  </si>
  <si>
    <t>Code</t>
  </si>
  <si>
    <t>(Jan-Jun)</t>
  </si>
  <si>
    <t>Class Code</t>
  </si>
  <si>
    <t>Improvement to Human Health</t>
  </si>
  <si>
    <t>11001001/23010128/04000001</t>
  </si>
  <si>
    <t>Purchase of automatic hand sanitizers, hand washing machines for distribution to Communities</t>
  </si>
  <si>
    <t>11001001/23020101/13000001</t>
  </si>
  <si>
    <t>Government House Projects (Phase 2)</t>
  </si>
  <si>
    <t>11001001/23030101/13000002</t>
  </si>
  <si>
    <t>Renovation of Government Lodges (Phase 2)</t>
  </si>
  <si>
    <t>11001001/23030121/13000003</t>
  </si>
  <si>
    <t>Renovation of Government House (Phase 3)</t>
  </si>
  <si>
    <t>11001001/23020118/13000004</t>
  </si>
  <si>
    <t>Provision of Basic Infrastructure</t>
  </si>
  <si>
    <t>11001001/23010132/13000005</t>
  </si>
  <si>
    <t>Provision of security/communication Equipment (Phase 3)</t>
  </si>
  <si>
    <t>11001001/23010112/13000006</t>
  </si>
  <si>
    <t>Purchase of furniture and office equipment for Government House</t>
  </si>
  <si>
    <t>11001001/23020118/13000007</t>
  </si>
  <si>
    <t>National Youth Services Corp(NYSC) Permanent Orientation Camp</t>
  </si>
  <si>
    <t>11001001/23050101/13000008</t>
  </si>
  <si>
    <t>State Vigilante Service/Security</t>
  </si>
  <si>
    <t>11001001/23050101/13000009</t>
  </si>
  <si>
    <t>Special Mandate Projects (Faith-based Micro Credit Scheme)</t>
  </si>
  <si>
    <t>11001001/23050103/13000011</t>
  </si>
  <si>
    <t>Government House Project Implementation and Monitoring</t>
  </si>
  <si>
    <t>11001001/23020101/13000012</t>
  </si>
  <si>
    <t>Government House Guest House buildings</t>
  </si>
  <si>
    <t>11001001/23050103/13000013</t>
  </si>
  <si>
    <t>Special Emergency Intervention Projects</t>
  </si>
  <si>
    <t>11001001/23050103/13000014</t>
  </si>
  <si>
    <t>State Emergency Management Agency (SEMA)</t>
  </si>
  <si>
    <t>11001001/23050101/13000018</t>
  </si>
  <si>
    <t>Testing Equipment &amp; accessories for petrol, pricing,distrbution &amp; regt</t>
  </si>
  <si>
    <t>11001001/23050101/13000024</t>
  </si>
  <si>
    <t>Social Re-orientation Project and Activities</t>
  </si>
  <si>
    <t>11001001/23050101/13000026</t>
  </si>
  <si>
    <t>Comprehensive Programme Activities of ANSACA</t>
  </si>
  <si>
    <t>11001001/23010105/13000027</t>
  </si>
  <si>
    <t>Special Purpose Vehicles</t>
  </si>
  <si>
    <t>11001001/23050101/13000028</t>
  </si>
  <si>
    <t>Onitsha Special Projects</t>
  </si>
  <si>
    <t>11001001/23020118/13000030</t>
  </si>
  <si>
    <t>Special Project Awka Capital Territory</t>
  </si>
  <si>
    <t>11001001/23050101/13000031</t>
  </si>
  <si>
    <t>Public Works(Poverty Alleviation&amp;Welfare Scheme for the Aged</t>
  </si>
  <si>
    <t>11001001/23050101/13000033</t>
  </si>
  <si>
    <t>Awka Capital Development</t>
  </si>
  <si>
    <t>11001001/23010118/13000034</t>
  </si>
  <si>
    <t>Nnewi Urban Development</t>
  </si>
  <si>
    <t>11001001/23000000/13000039</t>
  </si>
  <si>
    <t>State Management Emergency(SME) Development Scheme</t>
  </si>
  <si>
    <t>11001001/23020101/13000041</t>
  </si>
  <si>
    <t>Special Projects for ANSIPPA</t>
  </si>
  <si>
    <t>11001001/23020101/13000042</t>
  </si>
  <si>
    <t>Milleniun City Development:Construction.of 3 Arms Zone</t>
  </si>
  <si>
    <t>11001001/23020101/13000043</t>
  </si>
  <si>
    <t>Prompt Intervention Projects</t>
  </si>
  <si>
    <t>11001001/2302010113000044</t>
  </si>
  <si>
    <t>Medium Term Project Implemntation Fund</t>
  </si>
  <si>
    <t>11001001/23020101/13000045</t>
  </si>
  <si>
    <t>Anambra state Small Business Development Agency</t>
  </si>
  <si>
    <t>11001001/23020101/13000048</t>
  </si>
  <si>
    <t>Completion of special projects Agulu Lake Hotels</t>
  </si>
  <si>
    <t>11001001/23020118/13000049</t>
  </si>
  <si>
    <t>Completion of Special Projects Awka Shopping Malls</t>
  </si>
  <si>
    <t>11001001/23050101/13000050</t>
  </si>
  <si>
    <t>Completion of special projects Nnewi shopping malls</t>
  </si>
  <si>
    <t>11001001/23020127/13000051</t>
  </si>
  <si>
    <t>Community Infrastructure Project (Choose your Project Program)</t>
  </si>
  <si>
    <t>11001001/23020119/13000057</t>
  </si>
  <si>
    <t>State wide efficiency Implementation Projects</t>
  </si>
  <si>
    <t>11001001/23050101/13000053</t>
  </si>
  <si>
    <t>Special Duties and Continous Voters Registration</t>
  </si>
  <si>
    <t>11001001/23020118/13000056</t>
  </si>
  <si>
    <t xml:space="preserve"> Infrastructure Project (Legacy Program)</t>
  </si>
  <si>
    <t>11001001/23010100/13000054</t>
  </si>
  <si>
    <t>Purchase of Vehicles</t>
  </si>
  <si>
    <t>11001001/23010105/13000055</t>
  </si>
  <si>
    <t>Purchase of Vehicles for Top Civil Servants</t>
  </si>
  <si>
    <t>11001001/23050103/0800003</t>
  </si>
  <si>
    <t>Special Project -Nigeria Football Federation (ANFF)- Anambra</t>
  </si>
  <si>
    <t>Poverty Allevation</t>
  </si>
  <si>
    <t>11001001/23050101/03000001</t>
  </si>
  <si>
    <t>Sustainable Development goals(SDGs) Project</t>
  </si>
  <si>
    <t>11001001/23050101/18000018</t>
  </si>
  <si>
    <t>Airport Project (commitment fund)</t>
  </si>
  <si>
    <t>Office of the Executive Governor Total</t>
  </si>
  <si>
    <t>Estabilshment of  Industrial parks/layouts in Anambra State</t>
  </si>
  <si>
    <t>11001002/23020101/13000001</t>
  </si>
  <si>
    <t>Construction./Reconstruction. of office block for staff of Deputy Governor</t>
  </si>
  <si>
    <t>11001002/23010112/13000002</t>
  </si>
  <si>
    <t>Office Furniture and Equipment</t>
  </si>
  <si>
    <t>11001002/23010128/13000003</t>
  </si>
  <si>
    <t>Press Equipments</t>
  </si>
  <si>
    <t>11001002/23010105/13000004</t>
  </si>
  <si>
    <t>Official Vehicles</t>
  </si>
  <si>
    <t>11001002/23030122/13000005</t>
  </si>
  <si>
    <t>Boundary Demarcation</t>
  </si>
  <si>
    <t>11001002/23050101/13000006</t>
  </si>
  <si>
    <t>Planning Research and Statictics(P.R.S.) Activities</t>
  </si>
  <si>
    <t>11001002/23050103/13000007</t>
  </si>
  <si>
    <t>Pilgrims Welfare</t>
  </si>
  <si>
    <t>11001002/23050101/13000008</t>
  </si>
  <si>
    <t>Capacity Building</t>
  </si>
  <si>
    <t>Office of the Deputy Governor Total</t>
  </si>
  <si>
    <t>Anambra Public Procurement Agency APPA</t>
  </si>
  <si>
    <t>Information Communication and Technology</t>
  </si>
  <si>
    <t>11010001/23050102/11000001</t>
  </si>
  <si>
    <t>Office Networking</t>
  </si>
  <si>
    <t>11010001/23010115/13000009</t>
  </si>
  <si>
    <t>Purchase of Photocopying Machines</t>
  </si>
  <si>
    <t>11010001/23010128/13000001</t>
  </si>
  <si>
    <t>Purchase of Equipment</t>
  </si>
  <si>
    <t>11010001/23010112/13000002</t>
  </si>
  <si>
    <t xml:space="preserve">Purchase of Office Furniture </t>
  </si>
  <si>
    <t>11010001/23050103/13000003</t>
  </si>
  <si>
    <t>Monitoring and Evaluation</t>
  </si>
  <si>
    <t>11010001/23050103/13000004</t>
  </si>
  <si>
    <t>11010001/23050101/13000005</t>
  </si>
  <si>
    <t>Statistical Publication</t>
  </si>
  <si>
    <t>11010001/23050101/13000006</t>
  </si>
  <si>
    <t>Analysis and disemination of Price data</t>
  </si>
  <si>
    <t>11010001/23010113/13000007</t>
  </si>
  <si>
    <t>Purchase of Computers</t>
  </si>
  <si>
    <t>Anambra Public Procurement Agency APPA Total</t>
  </si>
  <si>
    <t>11013001/23010128/04000001</t>
  </si>
  <si>
    <t>Purchase of automatic hand sanitizers, hand washing machines for distribution to all the  Communities</t>
  </si>
  <si>
    <t>11013001/23030121/13000001</t>
  </si>
  <si>
    <t>Rehabilitation/Improvement of SSG’s office</t>
  </si>
  <si>
    <t>11013001/23030121/13000003</t>
  </si>
  <si>
    <t>Renovation/Furnish of Quaters for Political Office holders, SSG's office</t>
  </si>
  <si>
    <t>11013001/23010105/13000004</t>
  </si>
  <si>
    <t>Purchase of Vehicles for Political Office holders &amp; SSG's office</t>
  </si>
  <si>
    <t>11013001/23050103/13000006</t>
  </si>
  <si>
    <t>Insurance Premium on Vehicles</t>
  </si>
  <si>
    <t>11013001/23050103/13000007</t>
  </si>
  <si>
    <t>Enquiries, recoveries and publications of White Papers</t>
  </si>
  <si>
    <t>11013001/23030103/13000008</t>
  </si>
  <si>
    <t>Renovation/furnishing of Guest House at Awka &amp; Onitsha</t>
  </si>
  <si>
    <t>11013001/23020101/13000009</t>
  </si>
  <si>
    <t>Building of Office Blocks for Political Office holders, State Emergency Management Agency( SEMA) Office,</t>
  </si>
  <si>
    <t>11013001/23030127/13000010</t>
  </si>
  <si>
    <t>Improvement of State-Wide Security/Communication Network</t>
  </si>
  <si>
    <t>11013001/23010119/13000011</t>
  </si>
  <si>
    <t>Purchase/maintance of General for former Comminissioners. Quaters &amp; Offices under SSG</t>
  </si>
  <si>
    <t>11013001/23010112/13000012</t>
  </si>
  <si>
    <t>Purchase of Office Equipment &amp; Furniture for SSG’s Office &amp; Political Holders</t>
  </si>
  <si>
    <t>11013001/23010105/13000013</t>
  </si>
  <si>
    <t>Purchase of Vehicle/Capital Assets for Abuja and Lagos Liaison</t>
  </si>
  <si>
    <t>11013001/23030121/13000014</t>
  </si>
  <si>
    <t>Reconstration/Renovation/ Completion of Abuja &amp; Lagos Liaison Offices/Lodge</t>
  </si>
  <si>
    <t>11013001/23010112/13000015</t>
  </si>
  <si>
    <t>Furnishing &amp; Equipment of Abuja and Lagos Liaison Offices</t>
  </si>
  <si>
    <t>11013001/23030121/13000016</t>
  </si>
  <si>
    <t>Beautification/Landscaping/Fumigation of Government House, Awka</t>
  </si>
  <si>
    <t>11013001/23050103/13000019</t>
  </si>
  <si>
    <t>Monitoring and Evaluation(M&amp;E) Capacity Building and Equipment</t>
  </si>
  <si>
    <t>11013001/23050101/13000022</t>
  </si>
  <si>
    <t>Insurance Premium for Government Buildings/Properties</t>
  </si>
  <si>
    <t>11013001/23050101/13000024</t>
  </si>
  <si>
    <t>Planning Research and Statictics(PRS )Activities</t>
  </si>
  <si>
    <t>11013001/23050104/13000026</t>
  </si>
  <si>
    <t>Anniversaries/Celebration</t>
  </si>
  <si>
    <t>11013001/23020101/13000028</t>
  </si>
  <si>
    <t>Establishment of OCHA Brigade  Zonal Offices (Decentralizing Exercise) at Onitsha, Nnewi &amp; Ukpo</t>
  </si>
  <si>
    <t>11013001/23020101/13000029</t>
  </si>
  <si>
    <t>Building of Office Blocks for SSG's Office</t>
  </si>
  <si>
    <t>11013001/23010112/13000031</t>
  </si>
  <si>
    <t>Purchase of Operational Office Equipment and Furniture for OCHA Brigade</t>
  </si>
  <si>
    <t>11013001/23010105/13000032</t>
  </si>
  <si>
    <t>Purchase of Vehicle/Capital Assets for Abakiliki Liaison Office</t>
  </si>
  <si>
    <t>11013001/23010112/13000033</t>
  </si>
  <si>
    <t>Furnishing &amp; Equipment of Abakiliki Liaison Offices</t>
  </si>
  <si>
    <t>11013001/23020101/13000034</t>
  </si>
  <si>
    <t>Building Office of Office Block/Convinence</t>
  </si>
  <si>
    <t>11013001/23030101/13000035</t>
  </si>
  <si>
    <t>Re-modelling of Ekwueme Square</t>
  </si>
  <si>
    <t>11013001/23020127/13000030</t>
  </si>
  <si>
    <t>Electronic Data Collation and Other ICT Related Activities</t>
  </si>
  <si>
    <t>Office of the Secretary to the State Government Total</t>
  </si>
  <si>
    <t>Anambra State House of Assembly</t>
  </si>
  <si>
    <t>12003001/23050104/05000001</t>
  </si>
  <si>
    <t>Anniversaries/Institution of Annual Best Staff Award</t>
  </si>
  <si>
    <t>12003001/23020123/14000001</t>
  </si>
  <si>
    <t>Installation of Solar inverters/Security lights</t>
  </si>
  <si>
    <t>12003001/23020105/13000012</t>
  </si>
  <si>
    <t>Provision of Borehole</t>
  </si>
  <si>
    <t>12003001/23020125/13000001</t>
  </si>
  <si>
    <t>Legislative Library</t>
  </si>
  <si>
    <t>12003001/23020124/13000002</t>
  </si>
  <si>
    <t>Repaving of drive ways and provision of parking lots</t>
  </si>
  <si>
    <t>12003001/23010112/13000003</t>
  </si>
  <si>
    <t>Furnishing of legislative Administrative Block</t>
  </si>
  <si>
    <t>12003001/23010122/13000004</t>
  </si>
  <si>
    <t>Purchase of Medical Equipment</t>
  </si>
  <si>
    <t>12003001/23010113/13000005</t>
  </si>
  <si>
    <t>Procurement of Computer and accessories</t>
  </si>
  <si>
    <t>12003001/23030121/13000006</t>
  </si>
  <si>
    <t>Renovation of Legislative Complex</t>
  </si>
  <si>
    <t>12003001/23010105/13000009</t>
  </si>
  <si>
    <t>Purchasing of Utility Vehicles</t>
  </si>
  <si>
    <t>12003001/23020118/13000010</t>
  </si>
  <si>
    <t>Completion of fence wall and installation spiral wiring</t>
  </si>
  <si>
    <t>12003001/23010112/13000013</t>
  </si>
  <si>
    <t>Furnishing of Office for Legislative Service Commission</t>
  </si>
  <si>
    <t>12003001/23010128/13000014</t>
  </si>
  <si>
    <t>Purchase of Security Gadgets</t>
  </si>
  <si>
    <t>12003001/23050101/13000016</t>
  </si>
  <si>
    <t>Constituency Projects</t>
  </si>
  <si>
    <t>12003001/23020118/13000017</t>
  </si>
  <si>
    <t>Restructure of water fountain</t>
  </si>
  <si>
    <t>12003001/23020103/13000018</t>
  </si>
  <si>
    <t>Provision and Installation of 500KVA Transformer</t>
  </si>
  <si>
    <t>12003001/23050103/13000020</t>
  </si>
  <si>
    <t>Planning Research and Statictics(PRS) Activities and Monitoring/Evaluation</t>
  </si>
  <si>
    <t>12003001/23050101/13000021</t>
  </si>
  <si>
    <t>Conduct Trainning/Development of Committee secretaries</t>
  </si>
  <si>
    <t>12003001/230101102/1300024</t>
  </si>
  <si>
    <t>Est. Of a Functional Legislative Budget and Research Office</t>
  </si>
  <si>
    <t>12003001/23050101/13000026</t>
  </si>
  <si>
    <t>Development Framework D&amp;R Require.&amp;Key Per. indica. for all MDA-SHoA</t>
  </si>
  <si>
    <t>12003001/23010124/13000027</t>
  </si>
  <si>
    <t>Purchase. of 2 Multimedia Projectors, 3 Cameras, 3 Camera Stand</t>
  </si>
  <si>
    <t>12003001/23010112/13000028</t>
  </si>
  <si>
    <t>Purchase,Installation of Comm.&amp;PBX Equipment. in Legislative building</t>
  </si>
  <si>
    <t>12003001/23010123/13000029</t>
  </si>
  <si>
    <t>Purchase of Fire Fighting equipment for Legislative Complex</t>
  </si>
  <si>
    <t>12003001/23010123/13000030</t>
  </si>
  <si>
    <t>House Media enlightenment programme</t>
  </si>
  <si>
    <t>12003001/23010105/13000031</t>
  </si>
  <si>
    <t>Purchase of Vehicles for Legislative Service Commission</t>
  </si>
  <si>
    <t>Anambra State House of Assembly Total</t>
  </si>
  <si>
    <t>23001001/23020118/11000001</t>
  </si>
  <si>
    <t>Equipment for Film/Video Production. Rural Public. Enlighten. Mobilazation</t>
  </si>
  <si>
    <t>23001001/23020118/11000002</t>
  </si>
  <si>
    <t>Establishment and Equipment of Anambra State Government Press</t>
  </si>
  <si>
    <t>23001001/23020118/11000003</t>
  </si>
  <si>
    <t>Anambra State Television and Reconstruction of ABS Headquarter</t>
  </si>
  <si>
    <t>23001001/23020111/11000004</t>
  </si>
  <si>
    <t>State Central Library, Divisional and other Libraries</t>
  </si>
  <si>
    <t>23001001/23020118/11000005</t>
  </si>
  <si>
    <t>Equipment for graphic and photographic Units</t>
  </si>
  <si>
    <t>23001001/23020118/11000006</t>
  </si>
  <si>
    <t>Anambra State FM Studio and AM Radio</t>
  </si>
  <si>
    <t>23001001/23020118/11000007</t>
  </si>
  <si>
    <t>Anambra Newspaper and printing Corporation</t>
  </si>
  <si>
    <t>23001001/23020118/11000008</t>
  </si>
  <si>
    <t>Information Management Activities, production and materials etc)</t>
  </si>
  <si>
    <t>23001001/23020118/11000015</t>
  </si>
  <si>
    <t>Media Services</t>
  </si>
  <si>
    <t>23001001/23020118/11000016</t>
  </si>
  <si>
    <t>Production of Calendar and Diary</t>
  </si>
  <si>
    <t>23001001/23020118/11000017</t>
  </si>
  <si>
    <t>Planning Research and Statictics (PRS) Activities</t>
  </si>
  <si>
    <t>23001001/23010112/11000018</t>
  </si>
  <si>
    <t>Procurement of Office Equipment</t>
  </si>
  <si>
    <t>23001001/23010105/11000019</t>
  </si>
  <si>
    <t>Purchase of vehicle for Anambra State Signage adevertings Angency ( ANSSA)</t>
  </si>
  <si>
    <t>23001001/23020111/11000023</t>
  </si>
  <si>
    <t>Establishment of National Library</t>
  </si>
  <si>
    <t>23001001/23050101/11000024</t>
  </si>
  <si>
    <t>Public Enlightenment</t>
  </si>
  <si>
    <t>23001001/23010112/11000026</t>
  </si>
  <si>
    <t xml:space="preserve">Provision of furniture  and equipment </t>
  </si>
  <si>
    <t>23001001/23020118/11000028</t>
  </si>
  <si>
    <t xml:space="preserve">Capacity Building </t>
  </si>
  <si>
    <t>23001001/23010119/11000029</t>
  </si>
  <si>
    <t>Procurement of Gen Set</t>
  </si>
  <si>
    <t>National Council/Board Activities</t>
  </si>
  <si>
    <t>23001001/23050101/11000020</t>
  </si>
  <si>
    <t>Anambra State Signage Agency(ANSAA)</t>
  </si>
  <si>
    <t>23001001/23050101/11000021</t>
  </si>
  <si>
    <t>Capacity Building for Information Officers</t>
  </si>
  <si>
    <t>23001001/23010128/11000030</t>
  </si>
  <si>
    <t>Provision of Bill Board infrsructure for Covid-19 pandemic enlightenment across the stste</t>
  </si>
  <si>
    <t>Ministry of Information and Communication Strategy Total</t>
  </si>
  <si>
    <t>25001001/23050101/02000001</t>
  </si>
  <si>
    <t>Human Resources Improvement /Training of civil Servantson Re-Covid-19 Pandemic</t>
  </si>
  <si>
    <t>25001001/23010112/13000001</t>
  </si>
  <si>
    <t>Provision of furniture  and equipment for Offices and Quaters</t>
  </si>
  <si>
    <t>25001001/23010112/13000002</t>
  </si>
  <si>
    <t>Provision of Telephones</t>
  </si>
  <si>
    <t>25001001/23010112/13000003</t>
  </si>
  <si>
    <t>Human Resources Development (Capacity Building)</t>
  </si>
  <si>
    <t>25001001/23030127/13000004</t>
  </si>
  <si>
    <t>Maintenance of Computer Centre</t>
  </si>
  <si>
    <t>25001001/23050101/13000005</t>
  </si>
  <si>
    <t>Staff Housing Loan Scheme</t>
  </si>
  <si>
    <t>25001001/23050101/13000006</t>
  </si>
  <si>
    <t>Vehicle Refurbishing (Revolving Loan Scheme)</t>
  </si>
  <si>
    <t>25001001/23050103/13000007</t>
  </si>
  <si>
    <t>Computerization of Personnel Records and Provision of other</t>
  </si>
  <si>
    <t>25001001/23010108/13000008</t>
  </si>
  <si>
    <t>Purchase/Maintenance of 2 No.  Civil Service Buses</t>
  </si>
  <si>
    <t>25001001/23010130/13000009</t>
  </si>
  <si>
    <t>Civil Service Staff Club/Recreation Centre</t>
  </si>
  <si>
    <t>25001001/23030121/13000010</t>
  </si>
  <si>
    <t>Rehabilitation/Maintenance of the State Secretariat Complex</t>
  </si>
  <si>
    <t>25001001/23020118/13000011</t>
  </si>
  <si>
    <t>(a) Procurement and installation of Solar Panels to Power</t>
  </si>
  <si>
    <t>25001001/23020101/13000012</t>
  </si>
  <si>
    <t>Building of Public Service Office and upgrading the Staff Department</t>
  </si>
  <si>
    <t>25001001/23020105/13000013</t>
  </si>
  <si>
    <t>Provision of 2 No. Staff Borehole/Tank at Real Estate</t>
  </si>
  <si>
    <t>25001001/23020118/13000014</t>
  </si>
  <si>
    <t>Provision of Public Address System at the Secretariat Complex</t>
  </si>
  <si>
    <t>25001001/23020102/13000017</t>
  </si>
  <si>
    <t>Completion/Maintenance of Real Estate and Iyiagu Senior Staff</t>
  </si>
  <si>
    <t>25001001/23020104/13000018</t>
  </si>
  <si>
    <t>Provision of Accommodation and Development of State Pension</t>
  </si>
  <si>
    <t>25001001/23050101/13000019</t>
  </si>
  <si>
    <t>Public Service Lectures</t>
  </si>
  <si>
    <t>25001001/23050101/13000022</t>
  </si>
  <si>
    <t>Anambra Service News</t>
  </si>
  <si>
    <t>25001001/23050101/13000023</t>
  </si>
  <si>
    <t>Civil Leadership Initiative</t>
  </si>
  <si>
    <t>25001001/23050101/13000025</t>
  </si>
  <si>
    <t>Joint Public Service Negotiating Council</t>
  </si>
  <si>
    <t>25001001/23020118/13000027</t>
  </si>
  <si>
    <t>Extension of Real Estate Fencing (raising the height</t>
  </si>
  <si>
    <t>25001001/23020104/13000030</t>
  </si>
  <si>
    <t>Housing of the National Council on Establishments</t>
  </si>
  <si>
    <t>25001001/23050101/13000031</t>
  </si>
  <si>
    <t>Corporate Planning and Service Reforms</t>
  </si>
  <si>
    <t>25001001/23010129/13000032</t>
  </si>
  <si>
    <t>Provision of Information and Communication Techology( ICT) Equipments</t>
  </si>
  <si>
    <t>25001001/23010115/13000033</t>
  </si>
  <si>
    <t>provision of photocopying machine</t>
  </si>
  <si>
    <t>25001001/23010118/13000034</t>
  </si>
  <si>
    <t>Provision of Scanner</t>
  </si>
  <si>
    <t>25001001/23010112/13000036</t>
  </si>
  <si>
    <t>Procurement of furniture for office</t>
  </si>
  <si>
    <t>25001001/23010112/13000037</t>
  </si>
  <si>
    <t>Procurement of Equipment for offices</t>
  </si>
  <si>
    <t>25001001/23020101/13000039</t>
  </si>
  <si>
    <t>Purchase of Library books and equipment</t>
  </si>
  <si>
    <t>25001001/23050104/13000042</t>
  </si>
  <si>
    <t>Hosting of the Summit of South East &amp; South-South Head of services ( HOS)</t>
  </si>
  <si>
    <t>25001001/23050101/13000041</t>
  </si>
  <si>
    <t>Office of the Head of Service Total</t>
  </si>
  <si>
    <t>40001001/23020101/13000002</t>
  </si>
  <si>
    <t>Purchase of Office Equipment, Capital Assets and Furniture</t>
  </si>
  <si>
    <t>40001001/23020118/13000003</t>
  </si>
  <si>
    <t>Monitoring of Capital Projects</t>
  </si>
  <si>
    <t>40001001/23040102/13000004</t>
  </si>
  <si>
    <t>Computerization and Equiping of State Auditor General</t>
  </si>
  <si>
    <t>40001001/23010125/13000005</t>
  </si>
  <si>
    <t>Renovation. &amp; Expansion. of Office of the State Audit Headquaters &amp; Onitsha</t>
  </si>
  <si>
    <t>40001001/23010124/13000006</t>
  </si>
  <si>
    <t>Construction of New Office Complex for the State Auditor General</t>
  </si>
  <si>
    <t>40001001/23010124/13000008</t>
  </si>
  <si>
    <t>40001001/23010124/13000009</t>
  </si>
  <si>
    <t>Auditor Generals Report</t>
  </si>
  <si>
    <t>Office of the Auditor General (State) Total</t>
  </si>
  <si>
    <t>40001002/23010101/13000001</t>
  </si>
  <si>
    <t>Fencing of the Office of the Auditor General for Local Government</t>
  </si>
  <si>
    <t>40001002/23010113/13000003</t>
  </si>
  <si>
    <t>Purchase of Generator Set</t>
  </si>
  <si>
    <t>40001002/23010101/13000007</t>
  </si>
  <si>
    <t>Purchase of General Office Equipment &amp; Accessories</t>
  </si>
  <si>
    <t>40001002/23010121/13000014</t>
  </si>
  <si>
    <t>Rehabilitation of Zonal Office. at Onitsha, Aguata Idemili, Nnewi &amp; Awka</t>
  </si>
  <si>
    <t>40001002/23010118/13000015</t>
  </si>
  <si>
    <t>Monitoring and Evaluation Activities</t>
  </si>
  <si>
    <t>40001002/23050101/13000016</t>
  </si>
  <si>
    <t>Production of Auditor- Generals Annual Report</t>
  </si>
  <si>
    <t>40001002/23050101/13000017</t>
  </si>
  <si>
    <t>40001002/23010105/13000018</t>
  </si>
  <si>
    <t>Purchase of 3Nos Hilux Van for monitoring and investigation.</t>
  </si>
  <si>
    <t>Office of the Auditor General (Local Government) Total</t>
  </si>
  <si>
    <t>47001001/23020101/13000001</t>
  </si>
  <si>
    <t>Completion &amp; maintenance of Civil Service Commission (CSC) including External works</t>
  </si>
  <si>
    <t>47001001/23030103/13000003</t>
  </si>
  <si>
    <t>47001001/23020127/13000006</t>
  </si>
  <si>
    <t>Provision &amp; maintance. of water Facility including overhead (O/H ) tank</t>
  </si>
  <si>
    <t>47001001/23010113/13000007</t>
  </si>
  <si>
    <t>Construction. &amp; maintance of Car Park for chairman,4 comm,P/s uti.v</t>
  </si>
  <si>
    <t>47001001/23030125/13000011</t>
  </si>
  <si>
    <t>Rehabiliation of Generating Set</t>
  </si>
  <si>
    <t>47001001/23020118/13000012</t>
  </si>
  <si>
    <t>Construction/of New Office Complex with multiple examinatin</t>
  </si>
  <si>
    <t>47001001/23050101/13000013</t>
  </si>
  <si>
    <t>Production of Annual Reports</t>
  </si>
  <si>
    <t>47001001/23050101/13000014</t>
  </si>
  <si>
    <t>Annual Appraisal,Examination and Promotion Project</t>
  </si>
  <si>
    <t>47001001/2350101/13000015</t>
  </si>
  <si>
    <t>47001001/23020102/13000016</t>
  </si>
  <si>
    <t>Pmt walling/ fencg of Plot P.3 (9,000) sqm alloc to com 2005</t>
  </si>
  <si>
    <t>Civil Service Commission Total</t>
  </si>
  <si>
    <t>Anambra State Independent Electoral Commission</t>
  </si>
  <si>
    <t>48001001/23010101/13000001</t>
  </si>
  <si>
    <t>Permanent Office Building Project</t>
  </si>
  <si>
    <t>48001001/23020102/13000002</t>
  </si>
  <si>
    <t>Office Accomodation Matters</t>
  </si>
  <si>
    <t>48001001/23020107/13000003</t>
  </si>
  <si>
    <t>Purchase of operational vehicles</t>
  </si>
  <si>
    <t>48001001/23010105/13000004</t>
  </si>
  <si>
    <t>Purchase of office equipment.</t>
  </si>
  <si>
    <t>48001001/23010112/13000006</t>
  </si>
  <si>
    <t>Conduct of Election and Post Election Matters</t>
  </si>
  <si>
    <t>48001001/23010112/13000007</t>
  </si>
  <si>
    <t>Procurement of Office Furniture (6 Executive Chairs &amp;Tables</t>
  </si>
  <si>
    <t>48001001/23010125/13000008</t>
  </si>
  <si>
    <t>Procurement of Library Books and Equipments</t>
  </si>
  <si>
    <t>48001001/23010123/13000009</t>
  </si>
  <si>
    <t>Purchase of Fire Fighting Equipment</t>
  </si>
  <si>
    <t>48001001/23050101/13000012</t>
  </si>
  <si>
    <t>48001001/23010119/13000010</t>
  </si>
  <si>
    <t>Purchase/Construction of Power Generating Plants</t>
  </si>
  <si>
    <t>48001001/23050103/13000011</t>
  </si>
  <si>
    <t>Conduct of Local Government Elections</t>
  </si>
  <si>
    <t>Anambra State Independent Electoral Commission Total</t>
  </si>
  <si>
    <t>15001001/23050105/01000001</t>
  </si>
  <si>
    <t>Fedral Government Of Nigeria (FGN)-Assisted Small Holder Palm Project</t>
  </si>
  <si>
    <t>15001001/23050101/01000003</t>
  </si>
  <si>
    <t>Produce Storage and Fumigation Scheme</t>
  </si>
  <si>
    <t>15001001/23050105/01000004</t>
  </si>
  <si>
    <t>Field Crop Protection</t>
  </si>
  <si>
    <t>15001001/23030112/01000005</t>
  </si>
  <si>
    <t>Credit Facilitated Compre. Irrigation, Drainage &amp; Swamp Development</t>
  </si>
  <si>
    <t>15001001/23050101/01000007</t>
  </si>
  <si>
    <t>Supervised Agriculture Credit Scheme (Administrative &amp; Monitoring Cost)</t>
  </si>
  <si>
    <t>15001001/23050101/01000008</t>
  </si>
  <si>
    <t>Seed Multiplication and Horticultural Development Project</t>
  </si>
  <si>
    <t>15001001/23050105/01000009</t>
  </si>
  <si>
    <t>Anambra State Rice Project</t>
  </si>
  <si>
    <t>15001001/23010103/01000010</t>
  </si>
  <si>
    <t>Agricultural Extension Information Services</t>
  </si>
  <si>
    <t>15001001/23050101/01000011</t>
  </si>
  <si>
    <t>Testing Laboratory Services</t>
  </si>
  <si>
    <t>15001001/23050102/01000013</t>
  </si>
  <si>
    <t>Soil Erosion Preservation.&amp; Control Biological (Sustainable Land Mnanagement)</t>
  </si>
  <si>
    <t>15001001/23050103/01000015</t>
  </si>
  <si>
    <t>Planning Research Statictics(PRS) Capacity.Building Project.for Ministry.of Agriculture.&amp;Agriculture. Surveys/Study.</t>
  </si>
  <si>
    <t>15001001/23050101/01000017</t>
  </si>
  <si>
    <t>Standard Agricultural Engineering Workshop</t>
  </si>
  <si>
    <t>15001001/23020113/01000018</t>
  </si>
  <si>
    <t>Purchase of Tractors</t>
  </si>
  <si>
    <t>15001001/23040101/01000020</t>
  </si>
  <si>
    <t>Fertilizer Procurement and Distribution</t>
  </si>
  <si>
    <t>15001001/23020113/01000021</t>
  </si>
  <si>
    <t>Estabilishment. of Demo.Farm Center the 3 Sen. Zones at Omor,Okija&amp;Management</t>
  </si>
  <si>
    <t>15001001/23020113/01000023</t>
  </si>
  <si>
    <t>Procurement of Agro Inputs</t>
  </si>
  <si>
    <t>15001001/23020113/01000025</t>
  </si>
  <si>
    <t>World Bank &amp; ADB Ass. Rural Access &amp; Mobility Project (RAMP)</t>
  </si>
  <si>
    <t>15001001/23020113/01000027</t>
  </si>
  <si>
    <t>Community Agricultural Land Development. Project</t>
  </si>
  <si>
    <t>15001001/23050101/01000028</t>
  </si>
  <si>
    <t>Agricultural Transformation Agenda</t>
  </si>
  <si>
    <t>15001001/23050100/01000030</t>
  </si>
  <si>
    <t>Post-harvest Technology</t>
  </si>
  <si>
    <t>15001001/23020113/01000031</t>
  </si>
  <si>
    <t>Pig Production, Breeding and Multiplication</t>
  </si>
  <si>
    <t>15001001/23020113/01000032</t>
  </si>
  <si>
    <t>Veterinary Field Services</t>
  </si>
  <si>
    <t>15001001/23020113/01000033</t>
  </si>
  <si>
    <t>Veten.Pre.Ctrl &amp; Surveill.of Animal Diseas e.g.Rabbies,TB&amp;PPR</t>
  </si>
  <si>
    <t>15001001/23020113/01000036</t>
  </si>
  <si>
    <t>Modern  Slaughter Houses (Abbatoir)</t>
  </si>
  <si>
    <t>15001001/23020113/01000037</t>
  </si>
  <si>
    <t>Veterinary EPIZOOTIC/Surveillance</t>
  </si>
  <si>
    <t>15001001/23020113/01000043</t>
  </si>
  <si>
    <t>Agricultural Shows and Faires</t>
  </si>
  <si>
    <t>15001001/23020113/01000045</t>
  </si>
  <si>
    <t>National Council Meetings</t>
  </si>
  <si>
    <t>15001001/23020113/01000046</t>
  </si>
  <si>
    <t>Renovation of Office Buildings</t>
  </si>
  <si>
    <t>15001001/23020113/01000048</t>
  </si>
  <si>
    <t>Planning Research and Statictics (PRS) Monitoring and Evaluation</t>
  </si>
  <si>
    <t>15001001/23020113/01000050</t>
  </si>
  <si>
    <t>Rehabilitation of Office Power Plant</t>
  </si>
  <si>
    <t>15001001/23020113/01000052</t>
  </si>
  <si>
    <t>Strategic Upgrading of Amansea Cattle Market &amp; Veterinary Clinics</t>
  </si>
  <si>
    <t>15001001/23020113/01000057</t>
  </si>
  <si>
    <t>5th Country Programme. UNDP-Assisted Agriculture. Enviroment. &amp; Rural Development.</t>
  </si>
  <si>
    <t>15001001/23010127/01000061</t>
  </si>
  <si>
    <t>Procurement of Equipment</t>
  </si>
  <si>
    <t>15001001/23030112/01000062</t>
  </si>
  <si>
    <t>Maintainance of Tractors</t>
  </si>
  <si>
    <t>15001001/23010112/01000063</t>
  </si>
  <si>
    <t>Purchase of Office Furniture &amp; Fittings</t>
  </si>
  <si>
    <t>15001001/23050101/01000064</t>
  </si>
  <si>
    <t>15001001/23020113/01000065</t>
  </si>
  <si>
    <t>Anambra State Agriculture Information Management System</t>
  </si>
  <si>
    <t>15001001/23020113/01000066</t>
  </si>
  <si>
    <t>Export Center and Activity Development management</t>
  </si>
  <si>
    <t>15001001/23050101/01000067</t>
  </si>
  <si>
    <t>School Horicultural Development programme(Operation name You</t>
  </si>
  <si>
    <t>15001001/23050101/01000068</t>
  </si>
  <si>
    <t>Community Farm Development Programme</t>
  </si>
  <si>
    <t>15001001/23020113/01000070</t>
  </si>
  <si>
    <t>Library and Documentation Centre</t>
  </si>
  <si>
    <t>15001001/23050101/01000071</t>
  </si>
  <si>
    <t>Livestock Development Programme</t>
  </si>
  <si>
    <t>15001001/23050105/01000072</t>
  </si>
  <si>
    <t>Cluster Farming Development</t>
  </si>
  <si>
    <t>15001001/23050105/01000073</t>
  </si>
  <si>
    <t>ANCHOR Borrower &amp; NISRAL Programme</t>
  </si>
  <si>
    <t>15001001/23050103/04000001</t>
  </si>
  <si>
    <t>HIV/AIDS Prevention &amp; Mitigation Project:Sensitization W/shp</t>
  </si>
  <si>
    <t>15001001/23010122/04000002</t>
  </si>
  <si>
    <t>Purchase of authomatic  sanitizers and hand washing machines for rural Farmers Re-Covid -19 Prevention</t>
  </si>
  <si>
    <t>Ministry of Agriculture, Mechanization , Processing &amp; Export Total</t>
  </si>
  <si>
    <t>Fisheries and Aquaculture Development Agency</t>
  </si>
  <si>
    <t>15017001/23020113/01000009</t>
  </si>
  <si>
    <t>15017001/23020113/01000002</t>
  </si>
  <si>
    <t>State provision for the National Fish Programme</t>
  </si>
  <si>
    <t>15017001/23020113/01000003</t>
  </si>
  <si>
    <t>Artisanal Fisheries Development and Fisheries Statistics</t>
  </si>
  <si>
    <t>15017001/23020113/01000004</t>
  </si>
  <si>
    <t>Fish Feed Mill</t>
  </si>
  <si>
    <t>15017001/23020113/01000005</t>
  </si>
  <si>
    <t>Fishery Development Programme: Youth Empowerment for fish farming</t>
  </si>
  <si>
    <t>15017001/23020113/01000007</t>
  </si>
  <si>
    <t>Fisheries &amp; Aquaculture Export Market Development</t>
  </si>
  <si>
    <t>15017001/23050101/01000008</t>
  </si>
  <si>
    <t>Job Creation and Enterpreneurship Development Project</t>
  </si>
  <si>
    <t>15017001/23050105/01000010</t>
  </si>
  <si>
    <t>Empowerment Initiatives and Programmes</t>
  </si>
  <si>
    <t>15017001/23020113/01000011</t>
  </si>
  <si>
    <t xml:space="preserve">Comprehesive Enumaration of Fisheries and Aquaculture Projects </t>
  </si>
  <si>
    <t>15017001/23020113/01000012</t>
  </si>
  <si>
    <t>PRS Activities</t>
  </si>
  <si>
    <t>15017001/23020113/01000013</t>
  </si>
  <si>
    <t>Input Production of Fish Feed Improvement and Multiplication</t>
  </si>
  <si>
    <t>15017001/23020113/01000058</t>
  </si>
  <si>
    <t>Aquaculture Value Chain Development Initiativ</t>
  </si>
  <si>
    <t>15017001/23010122/04000001</t>
  </si>
  <si>
    <t>15017001/23020113/13000002</t>
  </si>
  <si>
    <t>Purchase of Office Furniture &amp; Equipment</t>
  </si>
  <si>
    <t>15017001/23010127/13000001</t>
  </si>
  <si>
    <t>Fisheries and Aquaculture Development Agency Total</t>
  </si>
  <si>
    <t>Agricultural Development Project</t>
  </si>
  <si>
    <t>15102001/23050101/01000002</t>
  </si>
  <si>
    <t>IFAD/ISDB/FGN Support for National Programme for Food Sector (NPFS) in Anambra</t>
  </si>
  <si>
    <t>15102001/23050101/01000003</t>
  </si>
  <si>
    <t>IDA support to NATIONAL FADAMA Development Project (NFDP – III)</t>
  </si>
  <si>
    <t>15102001/23020113/01000005</t>
  </si>
  <si>
    <t>Sustainability of  Multi-State  Agricultural Development Programme (MSADP-I)</t>
  </si>
  <si>
    <t>15102001/23020113/01000006</t>
  </si>
  <si>
    <t>IFAD Assisted Rural Finance Institution Building Programme (RUFI)</t>
  </si>
  <si>
    <t>15102001/23020113/01000007</t>
  </si>
  <si>
    <t>IFAD/FGN Support for Value Chain Development  Programme VCDP)</t>
  </si>
  <si>
    <t>15102001/23020113/01000008</t>
  </si>
  <si>
    <t>Support to SASAKAWA Project</t>
  </si>
  <si>
    <t>15102001/23050105/01000009</t>
  </si>
  <si>
    <t>FGN ATASP-1</t>
  </si>
  <si>
    <t>Agricultural Development Project Total</t>
  </si>
  <si>
    <t>20001001/23050101/12000001</t>
  </si>
  <si>
    <t>General investment in stocks and equities of companies</t>
  </si>
  <si>
    <t>20001001/23050101/12000003</t>
  </si>
  <si>
    <t>Micro-Finance credit to Financial institutions (CBN directive)</t>
  </si>
  <si>
    <t>20001001/23050103/12000014</t>
  </si>
  <si>
    <t>Monitoring and Evaluation of ANSG/BOI MSME Intervention Fund</t>
  </si>
  <si>
    <t>20001001/23050107/12000035</t>
  </si>
  <si>
    <t>Anambra Small Business Agency Intervention Fund (On-lending)</t>
  </si>
  <si>
    <t>20001001/23010122/04000001</t>
  </si>
  <si>
    <t>Covid- 19 Response Activities (ASBA onlending)</t>
  </si>
  <si>
    <t>20001001/23050101/13000001</t>
  </si>
  <si>
    <t>Cost of borrowing</t>
  </si>
  <si>
    <t>20001001/23050101/13000002</t>
  </si>
  <si>
    <t>Activities of Debt Management Unit</t>
  </si>
  <si>
    <t>20001001/23010112/13000003</t>
  </si>
  <si>
    <t>Procurement of Office Equipment and Furniture</t>
  </si>
  <si>
    <t>20001001/23050101/13000008</t>
  </si>
  <si>
    <t>Ministry of Finance HIV Project</t>
  </si>
  <si>
    <t>20001001/23010128/13000011</t>
  </si>
  <si>
    <t>Printng of Securty documents &amp;procurement/Purchase Vehicle plate number</t>
  </si>
  <si>
    <t>20001001/23050103/13000016</t>
  </si>
  <si>
    <t>Planning, Research Statistics (PRS) monitoring and evaluation</t>
  </si>
  <si>
    <t>20001001/23050101/13000018</t>
  </si>
  <si>
    <t>Consultancy Services</t>
  </si>
  <si>
    <t>20001001/23020101/13000028</t>
  </si>
  <si>
    <t>Construction of Finance/Treasury House</t>
  </si>
  <si>
    <t>Ministry of Finance Total</t>
  </si>
  <si>
    <t>Office of the Accountant General</t>
  </si>
  <si>
    <t>20007001/23050101/05000001</t>
  </si>
  <si>
    <t>Training on Budgeting, Accounting and Reporting for SFTAS DLIs 1-9, including COVID-19 DLIs,</t>
  </si>
  <si>
    <t>20007001/23020118/13000001</t>
  </si>
  <si>
    <t>New office accommodation for sub treasuries</t>
  </si>
  <si>
    <t>20007001/23010113/13000002</t>
  </si>
  <si>
    <t>Computerizatn of Acctountant General’s office &amp; provision of equipment</t>
  </si>
  <si>
    <t>20007001/23050101/13000003</t>
  </si>
  <si>
    <t>Receipts and Security Printing</t>
  </si>
  <si>
    <t>20007001/23020118/13000004</t>
  </si>
  <si>
    <t>Imprvment of infrastructure for revenue colection &amp;equipment of new sub-Treasuries</t>
  </si>
  <si>
    <t>20007001/23030127/13000005</t>
  </si>
  <si>
    <t>IPSAS Up grade</t>
  </si>
  <si>
    <t>20007001/23020101/13000007</t>
  </si>
  <si>
    <t>20007001/23050101/13000006</t>
  </si>
  <si>
    <t>Capacity building for the Accounting  staff</t>
  </si>
  <si>
    <t>Office of the Accountant General Total</t>
  </si>
  <si>
    <t>20008001/23010122/04000001</t>
  </si>
  <si>
    <t>Public awareness Campaign and Procurement of Masks, gloves and Sanitizers for distribution to Tax payers in Markets and Parks</t>
  </si>
  <si>
    <t>20008001/23000000/13000001</t>
  </si>
  <si>
    <t>BIR Projct Actvits:Extension of Ofice &amp; Construction of Board of Internal Revenue (BIR) HeadQuarters</t>
  </si>
  <si>
    <t>20008001/23000000/13000002</t>
  </si>
  <si>
    <t>Construction of Zonal Tax offices</t>
  </si>
  <si>
    <t>20008001/23000000/13000003</t>
  </si>
  <si>
    <t>Production of vehicle/motorcycle Number plates by Federal Road Safety Comission (FRSC)</t>
  </si>
  <si>
    <t>20008001/23000000/13000004</t>
  </si>
  <si>
    <t>Production of Conductors’ and Drivers’ Badges</t>
  </si>
  <si>
    <t>20008001/23000000/13000005</t>
  </si>
  <si>
    <t>Automation and computerization of Board of Internal Revenue (BIR)</t>
  </si>
  <si>
    <t>20008001/23000000/13000006</t>
  </si>
  <si>
    <t>Capacity building for the staff of Board of Internal Revenue (BIR)</t>
  </si>
  <si>
    <t>20008001/23000000/13000007</t>
  </si>
  <si>
    <t>Equipment and furnishing of new buildings for Board of Internal Revenue (BIR)</t>
  </si>
  <si>
    <t>20008001/23000000/13000008</t>
  </si>
  <si>
    <t>Monitoring and Evaluation Activities of Board of Internal Revenue (BIR)</t>
  </si>
  <si>
    <t>20008001/23030121/13000009</t>
  </si>
  <si>
    <t>Upgrading of Motor Licensing Authority (MLA)</t>
  </si>
  <si>
    <t>20008001/23050101/13000010</t>
  </si>
  <si>
    <t>Production of Taxpayers Education Programme</t>
  </si>
  <si>
    <t>20008001/23010114/13000012</t>
  </si>
  <si>
    <t>Printing of Security Documents</t>
  </si>
  <si>
    <t>20008001/23050101/13000013</t>
  </si>
  <si>
    <t>ANSSID Programme &amp; Supervision</t>
  </si>
  <si>
    <t>20008001/23020118/13000011</t>
  </si>
  <si>
    <t>Purchase of vehicles and equipment</t>
  </si>
  <si>
    <t>Anambra State Internal Revenue Service Total</t>
  </si>
  <si>
    <t>22001001/23020118/12000013</t>
  </si>
  <si>
    <t>Establishment of a technology-based data bank for SMEs in AB</t>
  </si>
  <si>
    <t>22001001/23020118/12000016</t>
  </si>
  <si>
    <t>Registration of business premises, motor emblems and commodity Un</t>
  </si>
  <si>
    <t>22001001/23050101/12000020</t>
  </si>
  <si>
    <t>Cooperative College Aguleri</t>
  </si>
  <si>
    <t>22001001/23050101/12000021</t>
  </si>
  <si>
    <t>Production of pre-investment studies &amp; project profiles on Agulu lake</t>
  </si>
  <si>
    <t>22001001/23050101/12000022</t>
  </si>
  <si>
    <t>International and local trade fairs</t>
  </si>
  <si>
    <t>22001001/23050101/12000024</t>
  </si>
  <si>
    <t>Statistical survey databank</t>
  </si>
  <si>
    <t>22001001/23050101/12000025</t>
  </si>
  <si>
    <t>Onitsha business village phase II</t>
  </si>
  <si>
    <t>22001001/23050103/12000036</t>
  </si>
  <si>
    <t>Monitoring and Evaluation of Projects and Programmes</t>
  </si>
  <si>
    <t>22001001/23020118/12000037</t>
  </si>
  <si>
    <t>National Council on Commerce and Industry</t>
  </si>
  <si>
    <t>22001001/23020118/12000038</t>
  </si>
  <si>
    <t>National Council on Cooperatives</t>
  </si>
  <si>
    <t>22001001/23020118/12000039</t>
  </si>
  <si>
    <t>Office Equipment/Implements</t>
  </si>
  <si>
    <t>22001001/23050101/12000040</t>
  </si>
  <si>
    <t>Investment and Business Promotion Activities (National &amp; International)</t>
  </si>
  <si>
    <t>22001001/23020118/12000042</t>
  </si>
  <si>
    <t>Development of Mechanic Villages(Obosi, Awka, Nnewi Area,etc</t>
  </si>
  <si>
    <t>22001001/23050101/12000043</t>
  </si>
  <si>
    <t>Market development</t>
  </si>
  <si>
    <t>22001001/23050102/12000046</t>
  </si>
  <si>
    <t>Cooperative Data Analysis System</t>
  </si>
  <si>
    <t>22001001/23020118/12000048</t>
  </si>
  <si>
    <t>Development of permanent Trade fair site at enugwu-Agidi</t>
  </si>
  <si>
    <t>22001001/23020124/12000049</t>
  </si>
  <si>
    <t>Anambra State Export Promotion Committee</t>
  </si>
  <si>
    <t>22001001/23030125/12000050</t>
  </si>
  <si>
    <t>Rehabilitation and Repair of Vehicles</t>
  </si>
  <si>
    <t>22001001/23050101/12000051</t>
  </si>
  <si>
    <t>Trade Mission for Local Goods Development</t>
  </si>
  <si>
    <t>22001001/23050101/12000052</t>
  </si>
  <si>
    <t>Development of an E-commerce Policy</t>
  </si>
  <si>
    <t>22001001/23010103/12000057</t>
  </si>
  <si>
    <t>Market Infrastructure Development Program (Choose your Project Program)</t>
  </si>
  <si>
    <t>22001001/23020118/12000053</t>
  </si>
  <si>
    <t>22001001/23010122/04000001</t>
  </si>
  <si>
    <t>Purchase of automatic hand sanitizers, procurement of gloves, face masks hand washing machines, Cleaning and fumigation of all the Markets , Re- Covid-19 Pandemic</t>
  </si>
  <si>
    <t>Ministry of Trade, Commerce, Markets &amp; Wealth Creation Total</t>
  </si>
  <si>
    <t>Anambra State Industrail Development Agency</t>
  </si>
  <si>
    <t>22002001/23050103/12000001</t>
  </si>
  <si>
    <t>Metallurgical and machine tools project(FOMTOP) Ozubulu</t>
  </si>
  <si>
    <t>22002001/23050101/12000002</t>
  </si>
  <si>
    <t>22002001/23050101/12000003</t>
  </si>
  <si>
    <t>Industrial development in Onitsha harbour layout</t>
  </si>
  <si>
    <t>22002001/23050103/12000005</t>
  </si>
  <si>
    <t>Establishment of a technology-based data bank for SMEs in An</t>
  </si>
  <si>
    <t>22002001/23050101/12000008</t>
  </si>
  <si>
    <t>Funds for Small-Scale Industries (FUSSI)</t>
  </si>
  <si>
    <t>22002001/23050105/12000009</t>
  </si>
  <si>
    <t>Ogbaru Oil and Free Export Zone Project</t>
  </si>
  <si>
    <t>22002001/23050101/12000004</t>
  </si>
  <si>
    <t>Production of pre-investment studies and project profiles</t>
  </si>
  <si>
    <t>22002001/23050103/12000010</t>
  </si>
  <si>
    <t>Anambra State Industrial Policy</t>
  </si>
  <si>
    <t>22002001/23050101/12000011</t>
  </si>
  <si>
    <t>Revitalization of Industries(Technical and Mgt service)</t>
  </si>
  <si>
    <t>22002001/23050103/12000012</t>
  </si>
  <si>
    <t>State Council on Industries</t>
  </si>
  <si>
    <t>22002001/23020118/12000014</t>
  </si>
  <si>
    <t>Anambra State Dry Port Project (Ihiala Area)</t>
  </si>
  <si>
    <t>22002001/23050103/12000015</t>
  </si>
  <si>
    <t>Contribution to Bank of Industry</t>
  </si>
  <si>
    <t>22002001/23050101/12000016</t>
  </si>
  <si>
    <t>Industrial Development Centre</t>
  </si>
  <si>
    <t>22002001/23050101/12000017</t>
  </si>
  <si>
    <t>22002001/23020118/12000018</t>
  </si>
  <si>
    <t>NEEM Fertilizer Factory Amawbia</t>
  </si>
  <si>
    <t>Anambra State Industrail Development Agency Total</t>
  </si>
  <si>
    <t>29001001/23050101/05020001</t>
  </si>
  <si>
    <t>29001001/23010122/11000001</t>
  </si>
  <si>
    <t>Purchase of automatic hand sanitizers, hand washing buckets of all the Motor parks and loading bays</t>
  </si>
  <si>
    <t>29001001/23020123/17000001</t>
  </si>
  <si>
    <t>Materials &amp; Equipment For traffic light monitoring traffic&amp; Road development</t>
  </si>
  <si>
    <t>29001001/23010105/17000002</t>
  </si>
  <si>
    <t>Purchase of operational Vehicle for VIO</t>
  </si>
  <si>
    <t>29001001/23020118/17000003</t>
  </si>
  <si>
    <t>Development of Intra and intercity transport system</t>
  </si>
  <si>
    <t>29001001/23020118/17000004</t>
  </si>
  <si>
    <t>Testing Equipment and accessories for petroleum pricing</t>
  </si>
  <si>
    <t>29001001/23020118/17000005</t>
  </si>
  <si>
    <t>Government Assistance to TRACAS</t>
  </si>
  <si>
    <t>29001001/23020118/17000008</t>
  </si>
  <si>
    <t>Development of ASTA HeadQuarters and zonal offices</t>
  </si>
  <si>
    <t>29001001/23020118/17000009</t>
  </si>
  <si>
    <t>Provision of Road Traffic Signs</t>
  </si>
  <si>
    <t>29001001/23050103/17000019</t>
  </si>
  <si>
    <t>Anambra State City Cab Scheme- Tracking Services</t>
  </si>
  <si>
    <t>29001001/23010112/17000011</t>
  </si>
  <si>
    <t>Procurement of Equipments for film video</t>
  </si>
  <si>
    <t>29001001/23010106/17000012</t>
  </si>
  <si>
    <t>Purchase of vehicle: Purchase of towing van for the ministry</t>
  </si>
  <si>
    <t>29001001/23020114/17000013</t>
  </si>
  <si>
    <t>Establishment of bus stop/Road Marking</t>
  </si>
  <si>
    <t>29001001/23010129/17000014</t>
  </si>
  <si>
    <t>Purchase of Industrial Equipment</t>
  </si>
  <si>
    <t>29001001/23010112/17000015</t>
  </si>
  <si>
    <t>Purchase of office Equipment</t>
  </si>
  <si>
    <t>29001001/23010112/17000016</t>
  </si>
  <si>
    <t>Purchase of Office Furniture and Fittings</t>
  </si>
  <si>
    <t>29001001/23020116/16000001</t>
  </si>
  <si>
    <t>Development of water Transportation Project</t>
  </si>
  <si>
    <t>Ministry of Transport Total</t>
  </si>
  <si>
    <t>Anambra State Transport Manangement Agency - ATMA</t>
  </si>
  <si>
    <t>Development  of Vehicle inspection ground/provision of testing ground</t>
  </si>
  <si>
    <t>Purchase of Office Furniture and Equipment</t>
  </si>
  <si>
    <t>Purchase of Material Equipment</t>
  </si>
  <si>
    <t>Seasonal Special Duty</t>
  </si>
  <si>
    <t>Anambra State Transport Manangement Agency - ATMA Total</t>
  </si>
  <si>
    <t>34001001/23020114/17000015</t>
  </si>
  <si>
    <t>Establishment of rural roads and jetties</t>
  </si>
  <si>
    <t>World Bank-Assisted Rural Access Agricultural Marketing Project (RAMP)</t>
  </si>
  <si>
    <t>Community Visibility for Road Projects</t>
  </si>
  <si>
    <t>34001001/23030113/17000001</t>
  </si>
  <si>
    <t>34001001/23030113/17000002</t>
  </si>
  <si>
    <t>34001001/23030113/17000003</t>
  </si>
  <si>
    <t>34001001/23020101/17000004</t>
  </si>
  <si>
    <t>34001001/23030113/17000005</t>
  </si>
  <si>
    <t>34001001/23020118/17000006</t>
  </si>
  <si>
    <t>34001001/23030121/17000007</t>
  </si>
  <si>
    <t>34001001/23010105/17000008</t>
  </si>
  <si>
    <t>34001001/23030113/17000009</t>
  </si>
  <si>
    <t>Baseline data on road network in Anambra state</t>
  </si>
  <si>
    <t>34001001/23020101/17000014</t>
  </si>
  <si>
    <t>Rehabilitation of borehole</t>
  </si>
  <si>
    <t>34001001/23020117/18000001</t>
  </si>
  <si>
    <t>Ministry of Works Total</t>
  </si>
  <si>
    <t>Anambra State Road Maintenance Agency</t>
  </si>
  <si>
    <t>34054001/23020114/17000001</t>
  </si>
  <si>
    <t>Road Maintenance Zero Pothole - Anambra North</t>
  </si>
  <si>
    <t>34054001/23020114/17000002</t>
  </si>
  <si>
    <t>Road Maintenance Zero Pothole - Anambra Central</t>
  </si>
  <si>
    <t>34054001/23020114/17000003</t>
  </si>
  <si>
    <t>Road Maintenance Zero Pothole - Anambra South</t>
  </si>
  <si>
    <t>34054001/23020114/17000004</t>
  </si>
  <si>
    <t>Road Repairs - Anambra North</t>
  </si>
  <si>
    <t>34054001/23020114/17000005</t>
  </si>
  <si>
    <t>Road Repairs - Anambra Central</t>
  </si>
  <si>
    <t>34054001/23020114/17000006</t>
  </si>
  <si>
    <t>Road Repairs - Anambra South</t>
  </si>
  <si>
    <t>34054001/23020114/17000007</t>
  </si>
  <si>
    <t>Equipment Repairs, Maintenance and servicing</t>
  </si>
  <si>
    <t>34054001/23020114/17000008</t>
  </si>
  <si>
    <t>Equipment purchase, Asphalt plant etc</t>
  </si>
  <si>
    <t>34054001/23020118/17000009</t>
  </si>
  <si>
    <t>34054001/23010112/17000010</t>
  </si>
  <si>
    <t>Procurement of Office Furniture and Fittings</t>
  </si>
  <si>
    <t>34054001/23010105/17000012</t>
  </si>
  <si>
    <t>Purchase of Vehicle</t>
  </si>
  <si>
    <t>34054001/23010129/17000013</t>
  </si>
  <si>
    <t>Procurement of ICT Equipments</t>
  </si>
  <si>
    <t>34054001/23050101/17000014</t>
  </si>
  <si>
    <t>34054001/23050101/17000038</t>
  </si>
  <si>
    <t>Monitoring &amp; Evaluation Activities</t>
  </si>
  <si>
    <t>Anambra State Road Maintenance Agency Total</t>
  </si>
  <si>
    <t>35055001/23010107/09000001</t>
  </si>
  <si>
    <t>Procurement of Garbage Moving Equipments</t>
  </si>
  <si>
    <t>35055001/23020118/09000002</t>
  </si>
  <si>
    <t>Construction of Dumpsite Tipping  Bay</t>
  </si>
  <si>
    <t>35055001/23020118/09000003</t>
  </si>
  <si>
    <t>Construction of  Brick Dump  Bay</t>
  </si>
  <si>
    <t>35055001/23010129/09000004</t>
  </si>
  <si>
    <t>Procurement of Compost Processing Facilities</t>
  </si>
  <si>
    <t>35055001/23010129/09000005</t>
  </si>
  <si>
    <t>Purchase of Garbage Collection Facilities/Tools</t>
  </si>
  <si>
    <t>35055001/23030121/09000006</t>
  </si>
  <si>
    <t>Rehabilitation of Office Block</t>
  </si>
  <si>
    <t>35055001/23050101/09000007</t>
  </si>
  <si>
    <t>35055001/23050101/09000008</t>
  </si>
  <si>
    <t>Anambra State Waste Management Agency - ASWAMA Total</t>
  </si>
  <si>
    <t>36001001/23050101/13000018</t>
  </si>
  <si>
    <t>Planning Research and Statictics(PRS) Activities</t>
  </si>
  <si>
    <t>36001001/23010105/13000027</t>
  </si>
  <si>
    <t>Purchase of No.4 Vehicles for M&amp; insp. of projects &amp; Rev.co</t>
  </si>
  <si>
    <t>36001001/23010112/13000002</t>
  </si>
  <si>
    <t>Purchase of furniture &amp; Office. Equipment</t>
  </si>
  <si>
    <t>36001001/23020118/13000001</t>
  </si>
  <si>
    <t>Construction. of special duties office. buliding for Hon. Commissioners.,Permanent.Secretary.</t>
  </si>
  <si>
    <t>36001001/23030121/13000012</t>
  </si>
  <si>
    <t>Rehabilitation and Repairs of Office Building</t>
  </si>
  <si>
    <t>36001001/23030121/13000017</t>
  </si>
  <si>
    <t>Rehabilitation/Repair of Office Building</t>
  </si>
  <si>
    <t>36001001/23030121/13000026</t>
  </si>
  <si>
    <t>36001001/23050101/13000007</t>
  </si>
  <si>
    <t>Tourism development</t>
  </si>
  <si>
    <t>36001001/23050101/13000014</t>
  </si>
  <si>
    <t>Creation of Anambra State Hospitality Industry&amp;Others</t>
  </si>
  <si>
    <t>36001001/23050101/13000019</t>
  </si>
  <si>
    <t>Outfits for State Cultural Shows</t>
  </si>
  <si>
    <t>36001001/23050101/13000020</t>
  </si>
  <si>
    <t>36001001/23050101/13000024</t>
  </si>
  <si>
    <t>Anambra Cultural Festival and Annual Carnival</t>
  </si>
  <si>
    <t>36001001/23050101/13000025</t>
  </si>
  <si>
    <t>Communication Visibility activities</t>
  </si>
  <si>
    <t>36001001/23050103/13000005</t>
  </si>
  <si>
    <t>Monitoring &amp; Evaluation</t>
  </si>
  <si>
    <t>36001001/23050103/13000009</t>
  </si>
  <si>
    <t>National Council on Tourism</t>
  </si>
  <si>
    <t>36001001/23050103/13000010</t>
  </si>
  <si>
    <t>Preparation of Anambra Diaspora Engagement Policy</t>
  </si>
  <si>
    <t>36001001/23050104/13000006</t>
  </si>
  <si>
    <t>Promotion and Preservation of Arts,Igbo Language&amp;Culture</t>
  </si>
  <si>
    <t>36001001/23050104/13000011</t>
  </si>
  <si>
    <t>Annual Christmas Carnival</t>
  </si>
  <si>
    <t>36001001/23050104/13000013</t>
  </si>
  <si>
    <t>Annual Children Cultural Carnival</t>
  </si>
  <si>
    <t>36001001/23020118/03000005</t>
  </si>
  <si>
    <t>Anambra State Museum at Igbo-Ukwu,Nimo,Nri,Enugwu-Ukwu</t>
  </si>
  <si>
    <t>36001001/23020119/03000006</t>
  </si>
  <si>
    <t>Construction/Provision of Recreational Facilities at Ogbunike Cave&amp;Owere</t>
  </si>
  <si>
    <t>36001001/23040102/03000007</t>
  </si>
  <si>
    <t>Destination/Outbound Tourism/World Travel Markets</t>
  </si>
  <si>
    <t>Min. of Diaspora Affairs, Indigenous Arkwork, Cultre &amp; Tour Total</t>
  </si>
  <si>
    <t>38001001/23050101/13000001</t>
  </si>
  <si>
    <t>Programme/Project Formulation, Studies, Policy, and Application</t>
  </si>
  <si>
    <t>38001001/23020118/13000002</t>
  </si>
  <si>
    <t>State Planning Library and Resource Centre</t>
  </si>
  <si>
    <t>38001001/23050101/13000003</t>
  </si>
  <si>
    <t>UNICEF Supported Programmes/Projects</t>
  </si>
  <si>
    <t>38001001/23050101/13000004</t>
  </si>
  <si>
    <t>DFID/UNFPA Supported Programme Acticities</t>
  </si>
  <si>
    <t>38001001/23050103/13000005</t>
  </si>
  <si>
    <t>Project Monitoring and Evaluation, and Public Procurement management</t>
  </si>
  <si>
    <t>38001001/23020127/13000006</t>
  </si>
  <si>
    <t>Computerization and Planning Data Bank Activities</t>
  </si>
  <si>
    <t>38001001/23050101/13000007</t>
  </si>
  <si>
    <t>Plan Development, SPRM, including PFM Reform Activities</t>
  </si>
  <si>
    <t>38001001/23050101/13000008</t>
  </si>
  <si>
    <t>UNDP Supported Programmes/ Projects</t>
  </si>
  <si>
    <t>38001001/23050101/13000009</t>
  </si>
  <si>
    <t>State Programme on Food and Nutrition</t>
  </si>
  <si>
    <t>38001001/23050101/13000010</t>
  </si>
  <si>
    <t>EU-Supported Programmes/Projects</t>
  </si>
  <si>
    <t>38001001/23050101/13000011</t>
  </si>
  <si>
    <t>Collaboration with Relevant Agencies &amp; Coordination of Donor</t>
  </si>
  <si>
    <t>38001001/23050101/13000012</t>
  </si>
  <si>
    <t>Preparation, Publication and Dissemination of Annual Budget</t>
  </si>
  <si>
    <t>38001001/23050101/13000013</t>
  </si>
  <si>
    <t>State and Local Governance Reform Project</t>
  </si>
  <si>
    <t>38001001/23050101/13000014</t>
  </si>
  <si>
    <t>World Bank Assisted Community Social Development Agency (CSD)</t>
  </si>
  <si>
    <t>38001001/23050101/13000016</t>
  </si>
  <si>
    <t>Computerization/Standardization of Annual Budgets/Accounts</t>
  </si>
  <si>
    <t>38001001/23010113/13000019</t>
  </si>
  <si>
    <t>Procurement of office equipments: Purchase of computer set &amp; accessories</t>
  </si>
  <si>
    <t>38001001/23050101/13000025</t>
  </si>
  <si>
    <t>State Wide Social Investment Programs</t>
  </si>
  <si>
    <t>38001001/23020118/13000020</t>
  </si>
  <si>
    <t>38001001/23030121/13000021</t>
  </si>
  <si>
    <t>Repairs/ Maintainance of Office Equipments</t>
  </si>
  <si>
    <t>38001001/23050101/13000022</t>
  </si>
  <si>
    <t>Capacity Building: Training and Workshops</t>
  </si>
  <si>
    <t>38001001/23050101/13000024</t>
  </si>
  <si>
    <t>Sustainable development goals (SDG) projects</t>
  </si>
  <si>
    <t>38001001/23050103/13000026</t>
  </si>
  <si>
    <t>CSOs Activities</t>
  </si>
  <si>
    <t>38001001/23050101/13000028</t>
  </si>
  <si>
    <t>Infrastructural Master Plan Phase 1</t>
  </si>
  <si>
    <t>38001001/23050101/13000029</t>
  </si>
  <si>
    <t>Communication Visibility for all Development Partnership Projects</t>
  </si>
  <si>
    <t>38001001/23050101/13000030</t>
  </si>
  <si>
    <t>Annual Anambra Development Partnership Summit</t>
  </si>
  <si>
    <t>38001001/23050101/13000031</t>
  </si>
  <si>
    <t>Inagural Anambra State Economic &amp; Investment Summit</t>
  </si>
  <si>
    <t>38001001/23050101/13000032</t>
  </si>
  <si>
    <t>Coordination Activities for World Bank Projects</t>
  </si>
  <si>
    <t>38001001/23050101/13000033</t>
  </si>
  <si>
    <t>Open Government Partnership (OGP) Activities</t>
  </si>
  <si>
    <t>38001001/23050103/13000034</t>
  </si>
  <si>
    <t>State Fiscal Transparency, Accountability and Sustainability</t>
  </si>
  <si>
    <t>Ministry of Economic Planning, Budget &amp; Development Partners Total</t>
  </si>
  <si>
    <t>38004001/23050101/13000001</t>
  </si>
  <si>
    <t>General Censuses</t>
  </si>
  <si>
    <t>38004001/23050101/13000002</t>
  </si>
  <si>
    <t>General Statistics Studies/ State Statistics Data bank &amp; computerization of state GDP</t>
  </si>
  <si>
    <t>38004001/23050101/13000003</t>
  </si>
  <si>
    <t>Statistical Publications</t>
  </si>
  <si>
    <t>38004001/23050101/13000004</t>
  </si>
  <si>
    <t>Analysis and dissemination of State data</t>
  </si>
  <si>
    <t>38004001/23020118/13000005</t>
  </si>
  <si>
    <t>Equipment of the State Bureau of Statistics</t>
  </si>
  <si>
    <t>38004001/23050103/13000006</t>
  </si>
  <si>
    <t>Capacity Building/Monitoring and Evaluation</t>
  </si>
  <si>
    <t>38004001/23030101/13000007</t>
  </si>
  <si>
    <t>Rehabilitation of Office Building</t>
  </si>
  <si>
    <t>38004001/23050103/13000009</t>
  </si>
  <si>
    <t>38004001/23050107/13000010</t>
  </si>
  <si>
    <t>National Council on Statistics</t>
  </si>
  <si>
    <t>38004001/23050107/13000011</t>
  </si>
  <si>
    <t>Anambra State Bureau of Statistics Information System</t>
  </si>
  <si>
    <t>State Bureau of Statistics Total</t>
  </si>
  <si>
    <t>53001001/23030101/06000008</t>
  </si>
  <si>
    <t>Construction of public buildings across the state public service &amp; LGA</t>
  </si>
  <si>
    <t>53001001/23020101/06000010</t>
  </si>
  <si>
    <t>Office Block for Ministry of Housing</t>
  </si>
  <si>
    <t>53001001/23020102/06000016</t>
  </si>
  <si>
    <t>Installation of project brick making machines (Hydraform)</t>
  </si>
  <si>
    <t>53001001/23020118/06000017</t>
  </si>
  <si>
    <t>Monitoring &amp; Evaluation (M&amp;E) of projects supervised by the Ministry</t>
  </si>
  <si>
    <t>53001001/23020102/06000018</t>
  </si>
  <si>
    <t>Rehabilitation of Awka Capital Territory (Urban Renewal)</t>
  </si>
  <si>
    <t>53001001/23020107/06000028</t>
  </si>
  <si>
    <t>High Court and Magistrate Court Building</t>
  </si>
  <si>
    <t>53001001/23020101/06000032</t>
  </si>
  <si>
    <t>53001001/23020104/06000031</t>
  </si>
  <si>
    <t>Construction of residential Quarters for political appointees</t>
  </si>
  <si>
    <t>53001001/23020101/06000033</t>
  </si>
  <si>
    <t>Rehabilitation Works at ABS</t>
  </si>
  <si>
    <t>53001001/23020104/06000066</t>
  </si>
  <si>
    <t>Provision of Infrastructure at Isieke Housing estate</t>
  </si>
  <si>
    <t>53001001/23020101/06000068</t>
  </si>
  <si>
    <t>Construction of International conference Centre Awka</t>
  </si>
  <si>
    <t>53001001/23030113/06000070</t>
  </si>
  <si>
    <t>Rehabilitation of Uga and Ekwulobia Roundabout</t>
  </si>
  <si>
    <t>53001001/23020112/06000071</t>
  </si>
  <si>
    <t>State Sports Stadium, Awka</t>
  </si>
  <si>
    <t>Ministry of Housing and Urban Development Total</t>
  </si>
  <si>
    <t>60001001/23040102/09000026</t>
  </si>
  <si>
    <t>State Land Titling,Registration and Reform(SLTR0Project</t>
  </si>
  <si>
    <t>60001001/23040102/09000027</t>
  </si>
  <si>
    <t>Updating and Implementation of State Aerial Photgraphy Image</t>
  </si>
  <si>
    <t>60001001/23020118/06000001</t>
  </si>
  <si>
    <t>Establishment of Drafting Studio for Town Planning Department.</t>
  </si>
  <si>
    <t>60001001/23020118/06000002</t>
  </si>
  <si>
    <t>Review Implementation of structruction Plans for awka &amp; Onitsha/Nnewi</t>
  </si>
  <si>
    <t>60001001/23020118/06000006</t>
  </si>
  <si>
    <t>Anambra State Land Information Management System (ALIMS) 2nd Phase</t>
  </si>
  <si>
    <t>60001001/23020118/06000009</t>
  </si>
  <si>
    <t>Provision of survey control framework</t>
  </si>
  <si>
    <t>60001001/23010101/06000004</t>
  </si>
  <si>
    <t>Lands acquisition/ compensation for Govt Project</t>
  </si>
  <si>
    <t>60001001/23020101/06000008</t>
  </si>
  <si>
    <t>Land Survey and Consultancy</t>
  </si>
  <si>
    <t>60001001/23010133/06000010</t>
  </si>
  <si>
    <t>Procurement of Equipment and Furniture</t>
  </si>
  <si>
    <t>60001001/23010133/06000011</t>
  </si>
  <si>
    <t>Procurement of GIS Laboratory equipment for survey</t>
  </si>
  <si>
    <t>60001001/23010133/06000015</t>
  </si>
  <si>
    <t>Provision of essential facilities in existing and new state</t>
  </si>
  <si>
    <t>60001001/23010133/06000019</t>
  </si>
  <si>
    <t>Lands Legal Unit Activity</t>
  </si>
  <si>
    <t>60001001/23010133/06000020</t>
  </si>
  <si>
    <t>Production of utility maps from base map</t>
  </si>
  <si>
    <t>60001001/23050103/06000022</t>
  </si>
  <si>
    <t>Monitoring and Evaluation of the Ministry’s activities</t>
  </si>
  <si>
    <t>60001001/23020101/06000023</t>
  </si>
  <si>
    <t>Completion /Expansion of Ministry’s Headquarters building</t>
  </si>
  <si>
    <t>60001001/23010133/06000024</t>
  </si>
  <si>
    <t>Purchase of survey Equipment</t>
  </si>
  <si>
    <t>60001001/23010133/06000025</t>
  </si>
  <si>
    <t>Capacity Building for Specialized and General Area</t>
  </si>
  <si>
    <t>Ministry of Lands, Physical Planning &amp; Rural Development Total</t>
  </si>
  <si>
    <t>60055001/23030101/06000002</t>
  </si>
  <si>
    <t>Rehabilitation of Anambra State Physical Planning Board Building</t>
  </si>
  <si>
    <t>60055001/23020101/06000001</t>
  </si>
  <si>
    <t>Construction of Local Physical Planning Authority Offices</t>
  </si>
  <si>
    <t>60055001/23010112/130000002</t>
  </si>
  <si>
    <t>Purchase of office furniture/fittings</t>
  </si>
  <si>
    <t>60055001/23010113/13000003</t>
  </si>
  <si>
    <t>Purchase of ICT Equipment</t>
  </si>
  <si>
    <t>60055001/23010119/13000004</t>
  </si>
  <si>
    <t>60055001/23010133/130000005</t>
  </si>
  <si>
    <t>60055001/23050101/13000007</t>
  </si>
  <si>
    <t>60055001/23050101/13000008</t>
  </si>
  <si>
    <t>60055001/23050101/13000009</t>
  </si>
  <si>
    <t>Estabilishment of Mgt Inf.System/Data Base</t>
  </si>
  <si>
    <t>60055001/23050103/13000006</t>
  </si>
  <si>
    <t>Anambra State Physical Planning Board Total</t>
  </si>
  <si>
    <t>61001001/23050103/05000001</t>
  </si>
  <si>
    <t>Covid-19 prevention measures awarenes to contractors</t>
  </si>
  <si>
    <t>61001001/23020103/14000001</t>
  </si>
  <si>
    <t>Anambra State Rural Electrcity Project Phase III &amp;Completion</t>
  </si>
  <si>
    <t>61001001/23020103/14000002</t>
  </si>
  <si>
    <t>Rehabilitation &amp; maintenance of street lights in Awka &amp; Onitsha</t>
  </si>
  <si>
    <t>61001001/23020103/14000003</t>
  </si>
  <si>
    <t>Extension of Electricity to various Towns and Communities</t>
  </si>
  <si>
    <t>61001001/23020103/14000004</t>
  </si>
  <si>
    <t>Rehabilitation of vandalized networks</t>
  </si>
  <si>
    <t>61001001/23020103/14000005</t>
  </si>
  <si>
    <t>Provision of Conducive Working Environment</t>
  </si>
  <si>
    <t>61001001/23020103/14000006</t>
  </si>
  <si>
    <t>Provisionof electricity for Street Lighting</t>
  </si>
  <si>
    <t>61001001/23020103/14000010</t>
  </si>
  <si>
    <t>Independent Power Project (IPP) Solar &amp; Wind Uninterruptible</t>
  </si>
  <si>
    <t>61001001/23020103/14000012</t>
  </si>
  <si>
    <t>Project Monitoring and Evaluation Activities</t>
  </si>
  <si>
    <t>Traffic Control using Solar Powered Traffic Lights</t>
  </si>
  <si>
    <t>61001001/23020103/14000014</t>
  </si>
  <si>
    <t>Street Lighting in Urban Centres</t>
  </si>
  <si>
    <t>61001001/23020110/14000023</t>
  </si>
  <si>
    <t>Fire Service Supplies</t>
  </si>
  <si>
    <t>61001001/23050103/14000022</t>
  </si>
  <si>
    <t>Project Supervision for the ministry</t>
  </si>
  <si>
    <t>61001001/23010123/14000024</t>
  </si>
  <si>
    <t>Purchase of Uniform</t>
  </si>
  <si>
    <t>61001001/23020103/14000025</t>
  </si>
  <si>
    <t>Fencing and Landscaping</t>
  </si>
  <si>
    <t>61001001/23010107/14000026</t>
  </si>
  <si>
    <t>Purchase of fire fighting Truck</t>
  </si>
  <si>
    <t>61001001/23020110/14000027</t>
  </si>
  <si>
    <t>Construction of 2 numbers fire Station</t>
  </si>
  <si>
    <t>61001001/23010123/14000028</t>
  </si>
  <si>
    <t>61001001/23020100/13000001</t>
  </si>
  <si>
    <t>FIRE SERVICE PROJECT</t>
  </si>
  <si>
    <t>Water Resources and Rual Development</t>
  </si>
  <si>
    <t>61001001/23020105/10000001</t>
  </si>
  <si>
    <t>New Greater Onitsha Water Scheme</t>
  </si>
  <si>
    <t> 50,000,000</t>
  </si>
  <si>
    <t>61001001/23020105/10000002</t>
  </si>
  <si>
    <t>Rehabilitation of the Greater Onitsha Water Supply distribution network</t>
  </si>
  <si>
    <t>61001001/23020105/10000003</t>
  </si>
  <si>
    <t>New Awka Urban Water (Amansea-Ebenebe Water Exploitation)</t>
  </si>
  <si>
    <t>61001001/23020105/10000004</t>
  </si>
  <si>
    <t>A-Nnewi Urban Water-supply Scheme (Regional)/B-Various Water Scheme</t>
  </si>
  <si>
    <t>61001001/23020105/10000005</t>
  </si>
  <si>
    <t>Rehabilitation of (Nimo, Enugwu-Ukwu, Abagana) Water Scheme</t>
  </si>
  <si>
    <t>61001001/23020105/10000006</t>
  </si>
  <si>
    <t>Agulu-Aguinyi Water Supply Scheme</t>
  </si>
  <si>
    <t>61001001/23020105/10000007</t>
  </si>
  <si>
    <t>Obizi Uga Regional Water Scheme)</t>
  </si>
  <si>
    <t>61001001/23020105/10000008</t>
  </si>
  <si>
    <t>Oraifite/Ozubulu Water Scheme</t>
  </si>
  <si>
    <t>61001001/23020105/10000009</t>
  </si>
  <si>
    <t>Aguleri Water Scheme</t>
  </si>
  <si>
    <t>61001001/23020105/10000011</t>
  </si>
  <si>
    <t>Uli Borehole Water Scheme</t>
  </si>
  <si>
    <t>61001001/23020105/10000015</t>
  </si>
  <si>
    <t>Awkuzu/Ifite-Dunu Water Supply Scheme</t>
  </si>
  <si>
    <t>61001001/23020105/10000016</t>
  </si>
  <si>
    <t>Oba Water Supply  Scheme</t>
  </si>
  <si>
    <t>61001001/23020105/10000017</t>
  </si>
  <si>
    <t>Ihiala Regional Water Supply Scheme</t>
  </si>
  <si>
    <t>61001001/23020105/10000019</t>
  </si>
  <si>
    <t>Nibo Water Supply Scheme</t>
  </si>
  <si>
    <t>61001001/23020105/10000020</t>
  </si>
  <si>
    <t>Umunze New Water Scheme</t>
  </si>
  <si>
    <t>61001001/23020105/10000022</t>
  </si>
  <si>
    <t>Water Supply Projects across the State</t>
  </si>
  <si>
    <t>61001001/23020105/10000023</t>
  </si>
  <si>
    <t>Ongoing Awka Water Supply Scheme (Water Reticulation</t>
  </si>
  <si>
    <t>61001001/23020105/10000024</t>
  </si>
  <si>
    <t>Rural Water Supply and Sanitation (RUWASSA)</t>
  </si>
  <si>
    <t>61001001/23020118/10000027</t>
  </si>
  <si>
    <t>10th European Development Fund (EDF) Project</t>
  </si>
  <si>
    <t>61001001/23050101/10000037</t>
  </si>
  <si>
    <t>Planning, Research and Statistics Activities</t>
  </si>
  <si>
    <t>61001001/23030104/10000038</t>
  </si>
  <si>
    <t>Rehabilitation/Repairs of The Solar and Non-Solar Boreholes in The State</t>
  </si>
  <si>
    <t>61001001/23030127/10000039</t>
  </si>
  <si>
    <t>Repair of Machinery and Equipment</t>
  </si>
  <si>
    <t>61001001/23050101/10000049</t>
  </si>
  <si>
    <t>Small Town for Water Agency (STOWA)</t>
  </si>
  <si>
    <t>61001001/23020105/10000040</t>
  </si>
  <si>
    <t>Reconstruction of Water Corporation Into The New Urban Asset Holding</t>
  </si>
  <si>
    <t>61001001/23020105/10000041</t>
  </si>
  <si>
    <t>Mapping of Surface and Underground/Sub-surface Water Potentials</t>
  </si>
  <si>
    <t>61001001/23030104/10000042</t>
  </si>
  <si>
    <t>Replication of Hybrid Water Generation System otuocha,ihiala</t>
  </si>
  <si>
    <t>61001001/23020105/10000043</t>
  </si>
  <si>
    <t>Development of Design for Proposed Major Water Schemes in The State</t>
  </si>
  <si>
    <t>61001001/23030104/10000044</t>
  </si>
  <si>
    <t>Reconstruction and Rehabilitation of All ADB Project</t>
  </si>
  <si>
    <t>61001001/23050102/10000045</t>
  </si>
  <si>
    <t>Geophysics Instigation Equipment Terrameter 2000,Software</t>
  </si>
  <si>
    <t>61001001/23050101/10000046</t>
  </si>
  <si>
    <t>Capacity Development:Trainning,Seminar and Workshop</t>
  </si>
  <si>
    <t>61001001/23020105/10000047</t>
  </si>
  <si>
    <t>AfDB rural water and sanitation initiative phase 2</t>
  </si>
  <si>
    <t>61001001/23020100/10000048</t>
  </si>
  <si>
    <t>World Bank supported Urban Water Reform Project 111</t>
  </si>
  <si>
    <t>61001001/23020105/10000050</t>
  </si>
  <si>
    <t>Water Supply Project to Anambra West</t>
  </si>
  <si>
    <t>61001001/23020105/10000051</t>
  </si>
  <si>
    <t>Establishment of Water Sector Government and Institional Framework</t>
  </si>
  <si>
    <t>Ministry of Power &amp; Domestice Water Development Total</t>
  </si>
  <si>
    <t>Law &amp; Justice Sector</t>
  </si>
  <si>
    <t>18011001/23020101/13000001</t>
  </si>
  <si>
    <t>Judicial Service Commission Administrative Building</t>
  </si>
  <si>
    <t>18011001/23010112/13000002</t>
  </si>
  <si>
    <t>Furnishing and equipment for Office and Quarters</t>
  </si>
  <si>
    <t>18011001/23010102/13000003</t>
  </si>
  <si>
    <t>Official Quarters</t>
  </si>
  <si>
    <t>18011001/23010105/13000004</t>
  </si>
  <si>
    <t>Purchase of Official Vehicles</t>
  </si>
  <si>
    <t>18011001/23010119/13000005</t>
  </si>
  <si>
    <t>18011001/23020105/13000006</t>
  </si>
  <si>
    <t>Water Borehole</t>
  </si>
  <si>
    <t>18011001/23010105/13000007</t>
  </si>
  <si>
    <t>Purchase of Van(1NumberToyota Hilux)Purchase of Buses(1NumberToyota Hiac</t>
  </si>
  <si>
    <t>18011001/23010112/13000008</t>
  </si>
  <si>
    <t>18011001/23050101/13000014</t>
  </si>
  <si>
    <t>Planning, Research and Statistics (PRS) Activities and Capacity Building</t>
  </si>
  <si>
    <t>18011001/23040102/13000013</t>
  </si>
  <si>
    <t>Landscaping,Erosion etc Within The Judicial Service Commission  (JSC) Premises</t>
  </si>
  <si>
    <t>Judicial Service Commission Total</t>
  </si>
  <si>
    <t>26001001/23010125/13000001</t>
  </si>
  <si>
    <t>Purchase of Law Books/Library infrastructure</t>
  </si>
  <si>
    <t>26001001/23050101/13000002</t>
  </si>
  <si>
    <t>Publication of Law Report of Anambra State</t>
  </si>
  <si>
    <t>26001001/23050101/13000003</t>
  </si>
  <si>
    <t>Publication  and Printing of Revised Laws</t>
  </si>
  <si>
    <t>26001001/23020101/13000004</t>
  </si>
  <si>
    <t>Construction/Maintenance of Zonal Offices for Ministry of Justice</t>
  </si>
  <si>
    <t>26001001/23010101/13000006</t>
  </si>
  <si>
    <t>Office Block/Accomodation Project</t>
  </si>
  <si>
    <t>26001001/23010105/13000007</t>
  </si>
  <si>
    <t>Procurement of vehicle/office eqipment, computer/accessories &amp; refurbishment of government vehicle</t>
  </si>
  <si>
    <t>26001001/23050101/13000008</t>
  </si>
  <si>
    <t>Legal Consultancy Services</t>
  </si>
  <si>
    <t>26001001/23050101/13000009</t>
  </si>
  <si>
    <t>Citizens' Rights Directorate/Office of the Public Defender</t>
  </si>
  <si>
    <t>26001001/23010113/13000010</t>
  </si>
  <si>
    <t>Office of the Public Defender</t>
  </si>
  <si>
    <t>26001001/23010125/13000011</t>
  </si>
  <si>
    <t>Purchase of materials/eqipment for revenue/sanitization/ prosecution</t>
  </si>
  <si>
    <t>26001001/23050101/13000013</t>
  </si>
  <si>
    <t>Advisory Council on Prerogative of Mercy</t>
  </si>
  <si>
    <t>26001001/23050103/13000015</t>
  </si>
  <si>
    <t>Payment of Annual Practicing Fees for Law Officers</t>
  </si>
  <si>
    <t>26001001/23050101/13000016</t>
  </si>
  <si>
    <t>Capacity Building and Allied Matters</t>
  </si>
  <si>
    <t>26001001/23050103/13000017</t>
  </si>
  <si>
    <t>Planning, Research and Statistics (PRS) Activities: Monitoring and Evaluation of Projects</t>
  </si>
  <si>
    <t>26001001/23050103/13000018</t>
  </si>
  <si>
    <t>Payment of Witnesses and Bailiffs</t>
  </si>
  <si>
    <t>26001001/23010112/13000020</t>
  </si>
  <si>
    <t>26001001/23030127/13000023</t>
  </si>
  <si>
    <t>Furnishing and equipping of Central data office of the State</t>
  </si>
  <si>
    <t>26001001/23050101/13000024</t>
  </si>
  <si>
    <t>Practice Rights</t>
  </si>
  <si>
    <t>Ministry of Justice Total</t>
  </si>
  <si>
    <t>26051001/23010125/13000001</t>
  </si>
  <si>
    <t>Judiciary Libraries</t>
  </si>
  <si>
    <t>26051001/23010112/13000002</t>
  </si>
  <si>
    <t>Modern Court Recording Equipment</t>
  </si>
  <si>
    <t>26051001/23010119/13000003</t>
  </si>
  <si>
    <t>Refurbishing of old Generator Set and Purchase of New ones</t>
  </si>
  <si>
    <t>26051001/23010105/13000004</t>
  </si>
  <si>
    <t>Furniture &amp; Equipment for Courts &amp;Quarters &amp; purchase of Vehicle</t>
  </si>
  <si>
    <t>26051001/23050101/13000005</t>
  </si>
  <si>
    <t>Hon. Judge’s Robe</t>
  </si>
  <si>
    <t>26051001/23050101/13000006</t>
  </si>
  <si>
    <t>26051001/23030127/13000007</t>
  </si>
  <si>
    <t>High Courts and Magistrate Court Buildings</t>
  </si>
  <si>
    <t>26051001/23030101/13000008</t>
  </si>
  <si>
    <t>Rehabilitation/Repairs of Residential building</t>
  </si>
  <si>
    <t>26051001/23030121/13000009</t>
  </si>
  <si>
    <t>Rehabilitaion/Repairs of Courts &amp; offices</t>
  </si>
  <si>
    <t>26051001/23050101/13000010</t>
  </si>
  <si>
    <t>Spotrs Competition:Annual Chief Justice of Nigeria Sports competition.</t>
  </si>
  <si>
    <t>26051001/23050103/13000011</t>
  </si>
  <si>
    <t>Planning, Research and Statistics (PRS) Activities:Monitoring &amp; Evaluation of projects</t>
  </si>
  <si>
    <t>26051001/23010106/13000013</t>
  </si>
  <si>
    <t>26051001/23010122/13000015</t>
  </si>
  <si>
    <t>Purchase of Health/Medical Equipment(for SickBay)</t>
  </si>
  <si>
    <t>26051001/23050101/13000012</t>
  </si>
  <si>
    <t>Maintenance of Judiciary Research Centres &amp; computer Software Agency</t>
  </si>
  <si>
    <t>26051001/23050104/13000016</t>
  </si>
  <si>
    <t>Anniversaries/Celebration: Prison Visits, Legal Year Activities</t>
  </si>
  <si>
    <t>26051001/23040102/13000017</t>
  </si>
  <si>
    <t>Landscaping &amp; Erosion Control in Court Premises</t>
  </si>
  <si>
    <t>26051001/23020118/13000019</t>
  </si>
  <si>
    <t>Facilities for Election Petition Tribunal/Appointment of Hon</t>
  </si>
  <si>
    <t>26051001/23020123/13000020</t>
  </si>
  <si>
    <t>Provision of Security Light</t>
  </si>
  <si>
    <t>26051001/2320103/13000021</t>
  </si>
  <si>
    <t>High Court of Justice Total</t>
  </si>
  <si>
    <t>13001001/23010122/04000001</t>
  </si>
  <si>
    <t>Purchase of  hand sanitizers, gloves,masks, jingles and public awareness campaign on preventive measures for Covid-19 targeted on youths. Printing of hand bills and educational materials for distribution in schools and youth organizations.</t>
  </si>
  <si>
    <t>13001001/23020112/08000001</t>
  </si>
  <si>
    <t>State Sports Stadium, Awka  &amp; others</t>
  </si>
  <si>
    <t>13001001/23020112/08000010</t>
  </si>
  <si>
    <t>Youth Development Centre/Youth Empowerment</t>
  </si>
  <si>
    <t>13001001/23020112/08000011</t>
  </si>
  <si>
    <t>Census of unemployed youths, GCC for ITF Training, and Youth</t>
  </si>
  <si>
    <t>13001001/23010100/08000012</t>
  </si>
  <si>
    <t>Procurement of Office equipment and Vehicles</t>
  </si>
  <si>
    <t>13001001/23020112/08000014</t>
  </si>
  <si>
    <t>Anambra State Young Pioneers Club</t>
  </si>
  <si>
    <t>13001001/23050104/08000015</t>
  </si>
  <si>
    <t>Celebration National Youth Week</t>
  </si>
  <si>
    <t>13001001/23050101/08000016</t>
  </si>
  <si>
    <t>Subvention to State Youth Council</t>
  </si>
  <si>
    <t>13001001/23020112/08000017</t>
  </si>
  <si>
    <t>Registered Voluntary &amp; Youth-based Organizations</t>
  </si>
  <si>
    <t>13001001/23020112/08000018</t>
  </si>
  <si>
    <t>Mainstreaming HIV/AIDS in Youths &amp; Sports Activities</t>
  </si>
  <si>
    <t>13001001/23050101/08000019</t>
  </si>
  <si>
    <t>Job creation talent discovery projects</t>
  </si>
  <si>
    <t>13001001/23050101/08000021</t>
  </si>
  <si>
    <t>State Youth Summit Rally</t>
  </si>
  <si>
    <t>13001001/23020112/08000022</t>
  </si>
  <si>
    <t>Office Block for Ministry of Youths and Sports</t>
  </si>
  <si>
    <t>13001001/23020112/08000026</t>
  </si>
  <si>
    <t>National Youth Service Corp (NYSC) Activities/Permanent Orientation Camp</t>
  </si>
  <si>
    <t>13001001/23050101/08000027</t>
  </si>
  <si>
    <t>Volunteer Service Agency (VSA)/Vocational Skills training</t>
  </si>
  <si>
    <t>13001001/23050101/08000030</t>
  </si>
  <si>
    <t>Planning, Research and Statistics (PRS) Activities:   Monitoring and Evaluation, Website, Conference</t>
  </si>
  <si>
    <t>14001001/23050104/08000031</t>
  </si>
  <si>
    <t>National Youth Festival</t>
  </si>
  <si>
    <t>13001001/23050104/08000033</t>
  </si>
  <si>
    <t>Film Village</t>
  </si>
  <si>
    <t>13001001/23050101/08000034</t>
  </si>
  <si>
    <t>ICT Development</t>
  </si>
  <si>
    <t>13001001/23050103/08000035</t>
  </si>
  <si>
    <t>Creative Centres (Innovation Hub)</t>
  </si>
  <si>
    <t>Ministry of Youths, Enterpreneurship &amp; Sport Development Total</t>
  </si>
  <si>
    <t>14001001/23030127/07000001</t>
  </si>
  <si>
    <t>Anambra State Vocational Rehabilitation Centre</t>
  </si>
  <si>
    <t>14001001/23020101/07000002</t>
  </si>
  <si>
    <t>Anambra State Social Welfare Centre,Nteje</t>
  </si>
  <si>
    <t>14001001/23050104/07000003</t>
  </si>
  <si>
    <t>International Women’s Day</t>
  </si>
  <si>
    <t>14001001/23050104/07000004</t>
  </si>
  <si>
    <t>International Day of the Family</t>
  </si>
  <si>
    <t>14001001/23050101/07000005</t>
  </si>
  <si>
    <t>Training and mobilization of women</t>
  </si>
  <si>
    <t>14001001/23050101/07000006</t>
  </si>
  <si>
    <t>International Rural Women’s Day Celebration</t>
  </si>
  <si>
    <t>14001001/23050101/07000007</t>
  </si>
  <si>
    <t>Assistance to Women Coperatives Society W. C. S/T.U women groups</t>
  </si>
  <si>
    <t>14001001/23050101/07000008</t>
  </si>
  <si>
    <t>Anambra State Mother’s Summit</t>
  </si>
  <si>
    <t>14001001/23010127/07000009</t>
  </si>
  <si>
    <t>Purchase of equipment for Women Cooperative Societies (WCS)</t>
  </si>
  <si>
    <t>14001001/23020119/07000010</t>
  </si>
  <si>
    <t>Anambra State Remand Home</t>
  </si>
  <si>
    <t>14001001/23020118/07000011</t>
  </si>
  <si>
    <t>Women Affairs Skill Acquisition Centre, Agu- Awka</t>
  </si>
  <si>
    <t>14001001/23020118/07000012</t>
  </si>
  <si>
    <t>Women Development Skill Acquist. Centre Anaku,Inoma</t>
  </si>
  <si>
    <t>14001001/23020118/07000013</t>
  </si>
  <si>
    <t>Women Development Centre project at Agu- Awka</t>
  </si>
  <si>
    <t>14001001/23050103/07000015</t>
  </si>
  <si>
    <t>Planning, Monitoring &amp; Evaluation Activities</t>
  </si>
  <si>
    <t>14001001/23030121/07000016</t>
  </si>
  <si>
    <t>Office furnishing and repairs</t>
  </si>
  <si>
    <t>14001001/23050101/07000017</t>
  </si>
  <si>
    <t>Poverty eradication programme and loan grant to women co-operative</t>
  </si>
  <si>
    <t>14001001/23050101/07000018</t>
  </si>
  <si>
    <t>Establishment of data Bank and Running of  Data Bank in the (PRSD)</t>
  </si>
  <si>
    <t>14001001/23020118/07000019</t>
  </si>
  <si>
    <t>Women Development Centre Library</t>
  </si>
  <si>
    <t>14001001/23020107/07000020</t>
  </si>
  <si>
    <t>Establishment of school for delinquent children</t>
  </si>
  <si>
    <t>14001001/23020118/07000021</t>
  </si>
  <si>
    <t>Establishment of the Anambra State Day Care for the aged</t>
  </si>
  <si>
    <t>14001001/23050104/07000022</t>
  </si>
  <si>
    <t>International Day of the Elderly</t>
  </si>
  <si>
    <t>14001001/23050101/07000023</t>
  </si>
  <si>
    <t>Capacity building for disabled</t>
  </si>
  <si>
    <t>14001001/23050104/07000024</t>
  </si>
  <si>
    <t>International Day of the Disabled</t>
  </si>
  <si>
    <t>14001001/23050101/07000025</t>
  </si>
  <si>
    <t>Empowerment of the physically challenged</t>
  </si>
  <si>
    <t>14001001/23050101/07000026</t>
  </si>
  <si>
    <t>Assistive device for the disabled&amp; grants to the skilled Disabled</t>
  </si>
  <si>
    <t>14001001/23020118/07000027</t>
  </si>
  <si>
    <t>Leprosy Centre Okija</t>
  </si>
  <si>
    <t>14001001/23050101/07000028</t>
  </si>
  <si>
    <t>Control of street begging in urban cities</t>
  </si>
  <si>
    <t>14001001/23050101/07000029</t>
  </si>
  <si>
    <t>Anti-child abuse &amp; neglect programme</t>
  </si>
  <si>
    <t>14001001/23050101/07000030</t>
  </si>
  <si>
    <t>Control of children in conflict with the law</t>
  </si>
  <si>
    <t>14001001/23020118/07000031</t>
  </si>
  <si>
    <t>Model motherless babies home and day care centre/bounty</t>
  </si>
  <si>
    <t>14001001/23050103/07000032</t>
  </si>
  <si>
    <t>Control and eradication of moral decadence&amp; value disoriention</t>
  </si>
  <si>
    <t>14001001/23050101/07000033</t>
  </si>
  <si>
    <t>Widowhood Rehabilitation Programme</t>
  </si>
  <si>
    <t>14001001/23050101/07000034</t>
  </si>
  <si>
    <t>Provision of Legal Aid to Poor Widows</t>
  </si>
  <si>
    <t>14001001/23050101/07000035</t>
  </si>
  <si>
    <t>Grants to Welfare Organizations, Foundations and Non Governmental Organisations (NGOs)</t>
  </si>
  <si>
    <t>14001001/23050103/07000036</t>
  </si>
  <si>
    <t>HIV/AIDS intervention project</t>
  </si>
  <si>
    <t>14001001/23050101/07000037</t>
  </si>
  <si>
    <t>Orphans and Vulnerable children’s (OVC) project</t>
  </si>
  <si>
    <t>14001001/23050104/07000038</t>
  </si>
  <si>
    <t>Children’s Day celebration (27th May)</t>
  </si>
  <si>
    <t>14001001/23050104/07000039</t>
  </si>
  <si>
    <t>Children’s Christmas Party</t>
  </si>
  <si>
    <t>14001001/23050104/07000040</t>
  </si>
  <si>
    <t>Day of the African Child (16th June)</t>
  </si>
  <si>
    <t>14001001/23050101/07000041</t>
  </si>
  <si>
    <t>Children’s Parliament</t>
  </si>
  <si>
    <t>14001001/23050104/07000042</t>
  </si>
  <si>
    <t>First Baby of the Year</t>
  </si>
  <si>
    <t>14001001/23050101/07000043</t>
  </si>
  <si>
    <t>Training of proprietors of the day care centres</t>
  </si>
  <si>
    <t>14001001/23050101/07000044</t>
  </si>
  <si>
    <t>NAPTIP programmes and activities</t>
  </si>
  <si>
    <t>14001001/23050118/07000045</t>
  </si>
  <si>
    <t>National Council on Women Affairs</t>
  </si>
  <si>
    <t>14001001/23050101/07000046</t>
  </si>
  <si>
    <t>Child's Right Implementation Committee and Activities</t>
  </si>
  <si>
    <t>14001001/23050101/07000047</t>
  </si>
  <si>
    <t>Survey on Women and Children in the State</t>
  </si>
  <si>
    <t>14001001/23050103/07000048</t>
  </si>
  <si>
    <t>CEDAW convention on the elimination of all forms of discrimination</t>
  </si>
  <si>
    <t>14001001/23050101/07000049</t>
  </si>
  <si>
    <t>Retrieval, re-integration&amp; care for trafficked children/Women</t>
  </si>
  <si>
    <t>14001001/23050103/07000050</t>
  </si>
  <si>
    <t>Subvention to Charity Homes</t>
  </si>
  <si>
    <t>14001001/23050101/07000051</t>
  </si>
  <si>
    <t>Special Sports for the Disabled</t>
  </si>
  <si>
    <t>14001001/23010105/07000052</t>
  </si>
  <si>
    <t>Procurement of Vehicles</t>
  </si>
  <si>
    <t>14001001/23050101/07000053</t>
  </si>
  <si>
    <t>Poverty Eradication programme and loan/ grants to the elderly</t>
  </si>
  <si>
    <t>14001001/23050101/07000054</t>
  </si>
  <si>
    <t>School Social Work</t>
  </si>
  <si>
    <t>14001001/23050101/07000055</t>
  </si>
  <si>
    <t>Survey on Persons with Disability</t>
  </si>
  <si>
    <t>14001001/23050103/07000056</t>
  </si>
  <si>
    <t>Community-based Rehabilitation (CBR)  &amp; Empowerment</t>
  </si>
  <si>
    <t>14001001/23050101/07000057</t>
  </si>
  <si>
    <t>Trade fairs for persons with disability</t>
  </si>
  <si>
    <t>14001001/23050101/07000058</t>
  </si>
  <si>
    <t>Sheltered workshop for persons with disability</t>
  </si>
  <si>
    <t>14001001/23050101/07000059</t>
  </si>
  <si>
    <t>Support of multipurpose co-operative for the disabled</t>
  </si>
  <si>
    <t>14001001/23050103/07000060</t>
  </si>
  <si>
    <t>Rehabilitation of disabled HIV/AIDS patients</t>
  </si>
  <si>
    <t>14001001/23020118/07000061</t>
  </si>
  <si>
    <t>Holiday Camp</t>
  </si>
  <si>
    <t>14001001/23020118/07000062</t>
  </si>
  <si>
    <t>Establishment of  temporal shelter for women and young girls</t>
  </si>
  <si>
    <t>14001001/23050101/07000063</t>
  </si>
  <si>
    <t>Child Protection Network</t>
  </si>
  <si>
    <t>14001001/23050101/07000064</t>
  </si>
  <si>
    <t>Subvention to Non Governmental Organisations (NGOs) for Physically challenged persons</t>
  </si>
  <si>
    <t>14001001/23050101/07000065</t>
  </si>
  <si>
    <t>Special Activities for Women and Children with disabilities</t>
  </si>
  <si>
    <t>14001001/23050101/07000066</t>
  </si>
  <si>
    <t>Anambra State Council of Nigerian Legion</t>
  </si>
  <si>
    <t>14001001/23050101/07000067</t>
  </si>
  <si>
    <t>Data gathering Equipment to Cooperative Groups, Accquisation Centres</t>
  </si>
  <si>
    <t>14001001/23050104/07000068</t>
  </si>
  <si>
    <t>International White Cane Care Day</t>
  </si>
  <si>
    <t>14001001/23050104/07000069</t>
  </si>
  <si>
    <t>World Autism Day</t>
  </si>
  <si>
    <t>14001001/23050104/07000071</t>
  </si>
  <si>
    <t>World Awareness Braille Day</t>
  </si>
  <si>
    <t>14001001/23050101/07000072</t>
  </si>
  <si>
    <t>Emergency Service For The Needy</t>
  </si>
  <si>
    <t>14001001/23050101/07000074</t>
  </si>
  <si>
    <t>Micro-credit Loan For Women Co-operative</t>
  </si>
  <si>
    <t>14001001/23050101/07000075</t>
  </si>
  <si>
    <t>Anambra State Busary Allowance For The Elderly</t>
  </si>
  <si>
    <t>14001001/23050104/07000070</t>
  </si>
  <si>
    <t>International Day For Albinism</t>
  </si>
  <si>
    <t>14001001/23030118/07000076</t>
  </si>
  <si>
    <t>Rehabilitation/Repairs of Proffessor.Dora akunyili women Development</t>
  </si>
  <si>
    <t>14001001/23030118/07000077</t>
  </si>
  <si>
    <t>14001001/23030118/07000078</t>
  </si>
  <si>
    <t>14001001/23010122/04000002</t>
  </si>
  <si>
    <t>Purchase of automatic hand sanitizers, hand washing machines, Cleaning and fumigation of all the remand homes, motherless babies homes, jingles and public awareness campaign on preventive measures for Covid-19 targeted on women and children</t>
  </si>
  <si>
    <t>14001001/23050104/08000001</t>
  </si>
  <si>
    <t>National Children Festival</t>
  </si>
  <si>
    <t>14001001/23050104/08000002</t>
  </si>
  <si>
    <t>Anambra State disabled sports competition</t>
  </si>
  <si>
    <t>14001001/23050101/08000005</t>
  </si>
  <si>
    <t>Prison Visit Programme</t>
  </si>
  <si>
    <t>Ministry of Social Welfare, Children &amp; Women Affairs Total</t>
  </si>
  <si>
    <t>17001001/23020107/05000003</t>
  </si>
  <si>
    <t>Adult &amp; Non-Formal Education/ Mass Literacy</t>
  </si>
  <si>
    <t>17001001/23020107/05000004</t>
  </si>
  <si>
    <t>Special Education Centres</t>
  </si>
  <si>
    <t>17001001/23020107/05000007</t>
  </si>
  <si>
    <t>Computer Education in Primary &amp; Secondary Schools (re-education)</t>
  </si>
  <si>
    <t>17001001/23020107/05000008</t>
  </si>
  <si>
    <t>Rehabilitation/Development &amp; Equipment of Existing Technical Colleges (for Accreditation)</t>
  </si>
  <si>
    <t>17001001/23020107/05000011</t>
  </si>
  <si>
    <t>Nwafor Orizu College of Education</t>
  </si>
  <si>
    <t>17001001/23010124/05000006</t>
  </si>
  <si>
    <t>Equipment of Secondary/Special Science Schools</t>
  </si>
  <si>
    <t>17001001/23020118/05000009</t>
  </si>
  <si>
    <t>Free &amp; Gender Education Programme</t>
  </si>
  <si>
    <t>17001001/23020118/05000010</t>
  </si>
  <si>
    <t>Examination Development Centre</t>
  </si>
  <si>
    <t>17001001/23020118/05000012</t>
  </si>
  <si>
    <t>Construction &amp; Equipment of Educational Resource Centre (ERC &amp; CERC)</t>
  </si>
  <si>
    <t>17001001/23020118/05000013</t>
  </si>
  <si>
    <t>Mini-Computer Unit for Education Statistics/ Establishment of EMIS in PRSD</t>
  </si>
  <si>
    <t>17001001/23010101/05000014</t>
  </si>
  <si>
    <t>Development of the Inspectorate units of Ministry of Education</t>
  </si>
  <si>
    <t>17001001/23020118/05000015</t>
  </si>
  <si>
    <t>Development &amp; Accreditation of Programme in Chukwuemeka odumegwu Ojukwu</t>
  </si>
  <si>
    <t>17001001/23020118/05000016</t>
  </si>
  <si>
    <t>Scholarship &amp; Scholarship Related Issues</t>
  </si>
  <si>
    <t>17001001/23020118/05000017</t>
  </si>
  <si>
    <t>National Agency for Food and Drugs Administration and Control (NAFDAC) Awareness Programme &amp; Art/Culture Competitions in Schools</t>
  </si>
  <si>
    <t>17001001/23020118/05000018</t>
  </si>
  <si>
    <t>Quality Assurance</t>
  </si>
  <si>
    <t>17001001/23020118/05000019</t>
  </si>
  <si>
    <t>HIV/AIDS Prevention Education &amp; Control Programmes</t>
  </si>
  <si>
    <t>17001001/23020118/05000020</t>
  </si>
  <si>
    <t>World Bank Assisted Universal Basic Education Programme (UBE/EFA Day)</t>
  </si>
  <si>
    <t>17001001/23020118/05000021</t>
  </si>
  <si>
    <t>Special Project of State Universal Basic Education Board (SUBEB/GCCC)</t>
  </si>
  <si>
    <t>17001001/23020118/05000022</t>
  </si>
  <si>
    <t>Post Primary School Service Commission (PPSSC)</t>
  </si>
  <si>
    <t>17001001/23020118/05000025</t>
  </si>
  <si>
    <t>School Sports Capacity</t>
  </si>
  <si>
    <t>17001001/23050101/05000026</t>
  </si>
  <si>
    <t>Capacity Building/ Workshops/ Seminars/Conferences</t>
  </si>
  <si>
    <t>17001001/23030106/05000028</t>
  </si>
  <si>
    <t>Upgrading of Boarding Facilities in Some Selected Secondary</t>
  </si>
  <si>
    <t>17001001/23020118/05000029</t>
  </si>
  <si>
    <t>Mathematics Improvement Project Centre</t>
  </si>
  <si>
    <t>17001001/23050103/05000030</t>
  </si>
  <si>
    <t>17001001/23020118/05000032</t>
  </si>
  <si>
    <t>Emergency Fund for Anambra State Universal Basic Education Board</t>
  </si>
  <si>
    <t>17001001/23020118/05000033</t>
  </si>
  <si>
    <t>Hygiene Promotion/ Communication Programme in Schools</t>
  </si>
  <si>
    <t>17001001/23020118/05000034</t>
  </si>
  <si>
    <t>Early Childcare Development</t>
  </si>
  <si>
    <t>17001001/23020118/05000035</t>
  </si>
  <si>
    <t>Education Trust Fund (ETF) Project</t>
  </si>
  <si>
    <t>17001001/23020118/05000036</t>
  </si>
  <si>
    <t>Revival/Sustenance of Igbo Language in Schools (Subakwa Igbo)</t>
  </si>
  <si>
    <t>17001001/23020118/05000037</t>
  </si>
  <si>
    <t>Secondary Schools Special Projects</t>
  </si>
  <si>
    <t>17001001/23020118/05000038</t>
  </si>
  <si>
    <t>Education Development Fund</t>
  </si>
  <si>
    <t>17001001/23020118/05000039</t>
  </si>
  <si>
    <t>W/Bank-Assist State Education Programme &amp; Investment Project (SEPIP)</t>
  </si>
  <si>
    <t>17001001/23020118/05000040</t>
  </si>
  <si>
    <t>UNIDO-Assist Entrepreneurship Education for Senior Secondary School</t>
  </si>
  <si>
    <t>17001001/23020118/05000041</t>
  </si>
  <si>
    <t>17001001/23050103/05000042</t>
  </si>
  <si>
    <t>Development of Mini Stadium in Schools</t>
  </si>
  <si>
    <t>17001001/23010122/04000002</t>
  </si>
  <si>
    <t>Purchase of automatic hand sanitizers, hand washing machines, Cleaning and fumigation of all schools. Procurement of gloves masks and hand bills for distribution in schools. Training of para medics and survelliance teams to be posted in schools.</t>
  </si>
  <si>
    <t>Ministry of Basic Education Total</t>
  </si>
  <si>
    <t>17003001/23030101/05000007</t>
  </si>
  <si>
    <t>Anambra State Universal Basic Education Board Total</t>
  </si>
  <si>
    <t>21001001/23050101/05000001</t>
  </si>
  <si>
    <t>Conduct a one-day training for call center volunteers</t>
  </si>
  <si>
    <t>21001001/23050101/05000002</t>
  </si>
  <si>
    <t xml:space="preserve">Establsh and train (in 6 batches) 22 state Rapid Response Teams and 63 LGA Rapid Response teams (across 21 LGAs) to conduct case investigation, respond to alerts. (In States with widespread transmission, decentralize the teams to LGA). </t>
  </si>
  <si>
    <t>21001001/23050101/05000003</t>
  </si>
  <si>
    <t xml:space="preserve">Recruit and train contact tracers and community informants. Each State to have a minimum of 50 contact tracers. In States with widespread transmission, decentralize contact tracers to each LGA) </t>
  </si>
  <si>
    <t>21001001/23050101/05000004</t>
  </si>
  <si>
    <t>Build capacity /reorient DSNOs and other surveillance team members on case definition, active surveillance, contact tracing, case investigation, SORMAS and other reporting tools</t>
  </si>
  <si>
    <t>21001001/23010124/05000006</t>
  </si>
  <si>
    <t>Adapt, print &amp; disseminate guidelines on COVID-19 surveillance to all health facility</t>
  </si>
  <si>
    <t>21001001/23050101/05000007</t>
  </si>
  <si>
    <t>Conduct active case search in HFs and / or communities by State response teams/LGA DSNO-led team (depending on stage of transmission)</t>
  </si>
  <si>
    <t>21001001/23050101/05000005</t>
  </si>
  <si>
    <t>Support DSNOs to conduct step dowm training to health facilities (public and private) within their LGA on case definition, reporting, IPC and active surveillance</t>
  </si>
  <si>
    <t>21001001/23050101/05000008</t>
  </si>
  <si>
    <t>Support for the State Surveillance data team including engagement of data officers</t>
  </si>
  <si>
    <t>21001001/23050101/05000009</t>
  </si>
  <si>
    <t>Dedicate two staff to retrieve results and communicate timely to patients and case managers</t>
  </si>
  <si>
    <t>21001001/23050103/05000010</t>
  </si>
  <si>
    <t>Support operational expenses of surveillance pillar e.g printing of CIFs, fueling, communication,</t>
  </si>
  <si>
    <t>21001001/23050101/05000011</t>
  </si>
  <si>
    <t>Training of 55 laboratory personnel (in 3 batches) selected from private and public facilities a state level &amp; across 21 LGAs on sample collection, packaging, storage, transportation, processing and use of PPE.</t>
  </si>
  <si>
    <t>21001001/23010122/05000012</t>
  </si>
  <si>
    <t>Support testing laboratory with staff for data entry and result communication.</t>
  </si>
  <si>
    <t>21001001/23050101/05000013</t>
  </si>
  <si>
    <t>IPC training for 25 EOC and responders-- non health facilities based training.</t>
  </si>
  <si>
    <t>21001001/23050101/05000014</t>
  </si>
  <si>
    <t>Train environmentalists, burial teams and ambulance and other drivers on IPC measures.</t>
  </si>
  <si>
    <t>21001001/23050101/05000015</t>
  </si>
  <si>
    <t xml:space="preserve">Train environmentalists, burial teams and ambulance and other drivers on IPC measures. </t>
  </si>
  <si>
    <t>21001001/23050101/05000016</t>
  </si>
  <si>
    <t xml:space="preserve">Print and disseminate IPC guideline, IPC IEC materials and tools to HF in the State. </t>
  </si>
  <si>
    <t>21001001/23050101/05000017</t>
  </si>
  <si>
    <t xml:space="preserve">IPC Training of trainers of 10 HCWs workers across LGAs (for 2 days)- {This should be done with the IPC training materials developed by the NCDC and also under the supervision of the trainers and master trainers already trained}. Also integrate training on addressing GBV. </t>
  </si>
  <si>
    <t>21001001/23050101/05000018</t>
  </si>
  <si>
    <t>Support step-down training of health workers on IPC at health facilities in LGA. Also integrate training on addressing GBV.</t>
  </si>
  <si>
    <t>21001001/23050101/05000019</t>
  </si>
  <si>
    <t xml:space="preserve">Train PPMVs and pharmacies on basic IPC measures, case definition and reporting </t>
  </si>
  <si>
    <t>21001001/23050101/05000020</t>
  </si>
  <si>
    <t>Operation support for IPC activities e.g assessment, adhoc on the job training etc.</t>
  </si>
  <si>
    <t>21001001/23050101/05000021</t>
  </si>
  <si>
    <t>Train Guild of Medical Directors of Private hospitals on IPC in the context of COVID-19</t>
  </si>
  <si>
    <t>21001001/23050101/05000022</t>
  </si>
  <si>
    <t xml:space="preserve">Conduct 3-day training on case management and IPC for health care workers ( 3 batches. </t>
  </si>
  <si>
    <t>21001001/23010122/05000023</t>
  </si>
  <si>
    <t>Print and disseminate case management guidelines to designated isolation and treatment center</t>
  </si>
  <si>
    <t>21001001/23050103/05000024</t>
  </si>
  <si>
    <t>Support mechanism to manage rumours and misinformation</t>
  </si>
  <si>
    <t>21001001/23010122/05000025</t>
  </si>
  <si>
    <t>Activate and use  Ward/facility development committee for grassroot community sensitization</t>
  </si>
  <si>
    <t>21001001/23010122/05000026</t>
  </si>
  <si>
    <t>Support training of LGA and Community mobilizers</t>
  </si>
  <si>
    <t>21001001/23010124/05000027</t>
  </si>
  <si>
    <t>Support for adaptation and printing of IEC materials in local languages</t>
  </si>
  <si>
    <t>21001001/23030105/04000002</t>
  </si>
  <si>
    <t>Rehabilitation and Re-equipment of General Hospitals</t>
  </si>
  <si>
    <t>21001001/23030105/04000006</t>
  </si>
  <si>
    <t>Upkeep&amp;Maintenance of Central Pharmceutcal/Medical Equipment complx,Awka</t>
  </si>
  <si>
    <t>21001001/23050101/04000001</t>
  </si>
  <si>
    <t>Anambra State UNICEF and other Agency Assisted Programme</t>
  </si>
  <si>
    <t>21001001/23050101/04000003</t>
  </si>
  <si>
    <t>Malaria Control Programme</t>
  </si>
  <si>
    <t>21001001/23050101/04000004</t>
  </si>
  <si>
    <t>Tuberculosis Leprosy Control Programme</t>
  </si>
  <si>
    <t>21001001/23020106/04000005</t>
  </si>
  <si>
    <t>Estblshmt&amp;Equipmt of Psychiatrc Hosp&amp;Sch of Psy Nurs, Nawfia</t>
  </si>
  <si>
    <t>21001001/23020106/04000007</t>
  </si>
  <si>
    <t>Infrastructural improvement of School of Nursing, Nkpor</t>
  </si>
  <si>
    <t>21001001/23020118/04000008</t>
  </si>
  <si>
    <t>Infrastructural Improvemnt of the School of Midwifery, Nkpor</t>
  </si>
  <si>
    <t>21001001/23020118/04000009</t>
  </si>
  <si>
    <t>Improvement of School of Health Technology, Obosi</t>
  </si>
  <si>
    <t>21001001/23020118/04000010</t>
  </si>
  <si>
    <t>Provision of Drugs,Medical,Surgical Sundries for Health Institution</t>
  </si>
  <si>
    <t>21001001/23050101/04000011</t>
  </si>
  <si>
    <t>Epidemiological Control &amp; Establishment of Disease Surveilnce programme</t>
  </si>
  <si>
    <t>21001001/23050101/04000012</t>
  </si>
  <si>
    <t>Prevention and Control of River Blindness (Onchosersiasis)</t>
  </si>
  <si>
    <t>21001001/23010122/04000013</t>
  </si>
  <si>
    <t>Medical Equipment and Maintenance</t>
  </si>
  <si>
    <t>21001001/23050101/04000014</t>
  </si>
  <si>
    <t>Fake Drug Control</t>
  </si>
  <si>
    <t>21001001/23050101/04000016</t>
  </si>
  <si>
    <t>Drug Quality Control and Assurance</t>
  </si>
  <si>
    <t>21001001/23050101/04000017</t>
  </si>
  <si>
    <t>Control Programme for HIV/AIDS</t>
  </si>
  <si>
    <t>21001001/23050101/04000019</t>
  </si>
  <si>
    <t>Reproductive Health Services</t>
  </si>
  <si>
    <t>21001001/23050101/04000020</t>
  </si>
  <si>
    <t>Drug Surveillance/Drug Abuse Control</t>
  </si>
  <si>
    <t>21001001/23050101/04000021</t>
  </si>
  <si>
    <t>Mobile Dental Clinic and Mobile Doctors Clinic</t>
  </si>
  <si>
    <t>21001001/23050101/04000022</t>
  </si>
  <si>
    <t>Schistosomiasis Control Programme (Bicharasiasis)</t>
  </si>
  <si>
    <t>21001001/23050101/04000023</t>
  </si>
  <si>
    <t>Control of Diarhoeal Diseases(CDD)includng Health/IMCI Information&amp;Communication</t>
  </si>
  <si>
    <t>21001001/23050101/04000024</t>
  </si>
  <si>
    <t>Health Statistical Surveys &amp;Data Bank includng PHC Monitorng</t>
  </si>
  <si>
    <t>21001001/23050101/04000026</t>
  </si>
  <si>
    <t>Nutrition and Baby Friendly and Hospital Initiatives</t>
  </si>
  <si>
    <t>21001001/23050101/04000027</t>
  </si>
  <si>
    <t>Prevntion &amp; Ctrl of  Non-Comunicable Diseases,Sickle Cell, e.t.c</t>
  </si>
  <si>
    <t>21001001/23050101/04000028</t>
  </si>
  <si>
    <t>Health Insuranc Scheme&amp;Comunity Hlth System &amp; financng schem</t>
  </si>
  <si>
    <t>21001001/23050101/04000029</t>
  </si>
  <si>
    <t>PHC Implemntation Comitee &amp; Celebration of National/International days</t>
  </si>
  <si>
    <t>21001001/23050101/04000030</t>
  </si>
  <si>
    <t>Establshmnt of Ministry of Health Website &amp; International Accesibility</t>
  </si>
  <si>
    <t>21001001/23050101/04000031</t>
  </si>
  <si>
    <t>Anambra State News Publication Policy Document,Technical Report</t>
  </si>
  <si>
    <t>21001001/23050101/04000032</t>
  </si>
  <si>
    <t>Anambra State Health Emergency Rapid Response Services (ASHERRS)</t>
  </si>
  <si>
    <t>21001001/23020106/04000033</t>
  </si>
  <si>
    <t>Cardiothoracic &amp;Renal Dialysis &amp; Mammography Centre, Onitsha</t>
  </si>
  <si>
    <t>21001001/23050101/04000034</t>
  </si>
  <si>
    <t>School Health Service Programme</t>
  </si>
  <si>
    <t>21001001/23020118/04000035</t>
  </si>
  <si>
    <t>Improvment of Facility/Infrastructral Improvment at Cotage hospital</t>
  </si>
  <si>
    <t>21001001/23050101/04000037</t>
  </si>
  <si>
    <t>Grant-in-Aid to Mission Hospitals/Red Cross/ASA USA Medicinal Mission</t>
  </si>
  <si>
    <t>21001001/23050101/04000038</t>
  </si>
  <si>
    <t>Accreditation of General Hospitals</t>
  </si>
  <si>
    <t>21001001/23050101/04000039</t>
  </si>
  <si>
    <t>Control of Emerging Comunicable Diseases-Bruno Ulcer, AVIAN FluE</t>
  </si>
  <si>
    <t>21001001/23050101/04000044</t>
  </si>
  <si>
    <t>Monitoring &amp; Evaluation Activities in all Health</t>
  </si>
  <si>
    <t>21001001/23050103/04000045</t>
  </si>
  <si>
    <t>Support to Emergency &amp; Accident Victims/Aid</t>
  </si>
  <si>
    <t>21001001/23020118/04000048</t>
  </si>
  <si>
    <t>Construction of 3numbers Specialist Medical &amp; Diagnostic Centres</t>
  </si>
  <si>
    <t>21001001/23050101/04000049</t>
  </si>
  <si>
    <t>Free Health Care for Pregnant Women (Pre-Antenantal Care)</t>
  </si>
  <si>
    <t>21001001/23020106/04000040</t>
  </si>
  <si>
    <t>Construction &amp; Equiping Anambra State University Teaching Hospital</t>
  </si>
  <si>
    <t>21001001/23010105/04000041</t>
  </si>
  <si>
    <t>Procurement and Maintenance of Vehicles</t>
  </si>
  <si>
    <t>21001001/23010112/04000042</t>
  </si>
  <si>
    <t>Procurement and Maintenance of Office Equipment</t>
  </si>
  <si>
    <t>21001001/23050101/04000043</t>
  </si>
  <si>
    <t>Task force on Registration of Hospitals, Clinics, Maternity homes</t>
  </si>
  <si>
    <t>21001001/23020106/04000056</t>
  </si>
  <si>
    <t>Construction of Ilicit Drug Rehabilitation Consumer Centre</t>
  </si>
  <si>
    <t>21001001/23020106/04000050</t>
  </si>
  <si>
    <t>Construction and Equipment of Anambra State Centre for Disease Control</t>
  </si>
  <si>
    <t>21001001/23050101/04000052</t>
  </si>
  <si>
    <t>Adolescent Reproductive Health</t>
  </si>
  <si>
    <t>21001001/23020106/04000053</t>
  </si>
  <si>
    <t>Construction and Equipment of Second School of Nursing and Mid Wifery</t>
  </si>
  <si>
    <t>21001001/23040100/04000051</t>
  </si>
  <si>
    <t>Gender Programming</t>
  </si>
  <si>
    <t>21001001/23050101/04000054</t>
  </si>
  <si>
    <t>Primary Health Care Development  Programme</t>
  </si>
  <si>
    <t>21001001/23020106/04000055</t>
  </si>
  <si>
    <t>Drug Revolving Fund System</t>
  </si>
  <si>
    <t>21001001/23020106/04000057</t>
  </si>
  <si>
    <t>Family Planning Programme and Activities</t>
  </si>
  <si>
    <t>21001001/23020106/04000058</t>
  </si>
  <si>
    <t>Zero Hepatitis Programme and Activities</t>
  </si>
  <si>
    <t>21001001/23020106/04000059</t>
  </si>
  <si>
    <t>Maternal Perinatal Disease Surveilance (MPDRS)</t>
  </si>
  <si>
    <t>21001001/23020106/04000060</t>
  </si>
  <si>
    <t>Construction of Health Facilities in three Senatorial Zone Legacy Projects</t>
  </si>
  <si>
    <t>21001001/23020106/04000061</t>
  </si>
  <si>
    <t>Construction of Stand alone Micro Trauma Center</t>
  </si>
  <si>
    <t>21001001/23050101/04000062</t>
  </si>
  <si>
    <t>Optomery Services</t>
  </si>
  <si>
    <t>21001001/23010113/04000063</t>
  </si>
  <si>
    <t>Set-up and popularize State call center to respond to queries and alerts on COVID-19 including testing requests and report of GBV from the public and health facilities. Establish linkage with surveillance team/RRT.</t>
  </si>
  <si>
    <t>21001001/23050103/04000064</t>
  </si>
  <si>
    <t>Support daily contact monitoring/tracing for 3months</t>
  </si>
  <si>
    <t>21001001/23010122/04000065</t>
  </si>
  <si>
    <t>Procure additional sample collection and packaging materials  (ziploc bags, falcon tubes, swabs, VTM, sputum cups, credo boxes)</t>
  </si>
  <si>
    <t>21001001/23010122/04000066</t>
  </si>
  <si>
    <t>Decentralized sample collection e.g by establishing sample collection center(s) at the LGA level</t>
  </si>
  <si>
    <t>21001001/23010122/04000067</t>
  </si>
  <si>
    <t>Provide logistics for sample transport from the LGAs/designated sample collection sites to State capital/Laboratory</t>
  </si>
  <si>
    <t>21001001/23010122/04000068</t>
  </si>
  <si>
    <t xml:space="preserve">Support sample transportation to the nearest laboratory </t>
  </si>
  <si>
    <t>21001001/23010122/04000069</t>
  </si>
  <si>
    <t>Engage/assign dedicated staff for supervising sample packaging and transportation (assign at sample collection center and at State level)</t>
  </si>
  <si>
    <t>21001001/23010122/04000070</t>
  </si>
  <si>
    <t>Support increase testing capcity of state by equipping laboratory (Procure equipment needs, laboratory consumables and PPE)</t>
  </si>
  <si>
    <t>21001001/23050103/04000071</t>
  </si>
  <si>
    <t xml:space="preserve">Support designated laboratory with surge staff and other laboratory staff needs such as overtime allowance/hazard pay, accomodation, meals and daily transport. </t>
  </si>
  <si>
    <t>21001001/23010122/04000072</t>
  </si>
  <si>
    <t>Operation cost for laboratory pillar activities</t>
  </si>
  <si>
    <t>21001001/23050103/04000073</t>
  </si>
  <si>
    <t>Engagement of 7 IPC experts to provide support to the response.</t>
  </si>
  <si>
    <t>21001001/23050101/04000074</t>
  </si>
  <si>
    <t>Establish handwashing facilities in communities and public space</t>
  </si>
  <si>
    <t>21001001/23010122/04000076</t>
  </si>
  <si>
    <t xml:space="preserve">Support production and distribution of face masks for poor households. </t>
  </si>
  <si>
    <t>21001001/23050101/04000077</t>
  </si>
  <si>
    <t>Enroll clinicians, nurses, environmentalists, and other health workers for case management. Have at least 60 health personnel ready for deployment to isolation and treatment centers</t>
  </si>
  <si>
    <t>21001001/23050104/04000078</t>
  </si>
  <si>
    <t>Provide honorarium for health workers (30 out of 60 trained engaged)</t>
  </si>
  <si>
    <t>21001001/23010122/04000075</t>
  </si>
  <si>
    <t>Support fumigation activities</t>
  </si>
  <si>
    <t>21001001/23010122/04000079</t>
  </si>
  <si>
    <t>Support for feeding of patients and healthworhers in isolation and tretament centers</t>
  </si>
  <si>
    <t>21001001/23010105/04000080</t>
  </si>
  <si>
    <t>Make provision for ambulances for referral between isolation and treatment centers</t>
  </si>
  <si>
    <t>21001001/23010122/04000081</t>
  </si>
  <si>
    <t>Support establishment of holding centers including feeding of patients</t>
  </si>
  <si>
    <t>21001001/23010122/04000082</t>
  </si>
  <si>
    <t xml:space="preserve">Support continuity of health care delivery for non-COVID patients by designating and equiping selected health facilities. </t>
  </si>
  <si>
    <t>21001001/23050101/04000084</t>
  </si>
  <si>
    <t xml:space="preserve">Support operational expenses of case management pillar </t>
  </si>
  <si>
    <t>21001001/23010122/04000086</t>
  </si>
  <si>
    <t xml:space="preserve">Forecast, procure and distribute personal protective equipment and other IPC commodities to point of care </t>
  </si>
  <si>
    <t>21001001/23010105/04000087</t>
  </si>
  <si>
    <t>Procurement of ambulances for transfer of suspected patients, confirmed patient and referral between isolation and tretament centers</t>
  </si>
  <si>
    <t>21001001/23010105/04000088</t>
  </si>
  <si>
    <t>Procurement of operational vehicles for community mobilisation, sample transportaion, case investigation and coordination of outbreak response</t>
  </si>
  <si>
    <t>21001001/23010122/04000090</t>
  </si>
  <si>
    <t xml:space="preserve">Support Community engagement activities </t>
  </si>
  <si>
    <t>21001001/23020106/04000091</t>
  </si>
  <si>
    <t>Operational expenses for risk communication activities</t>
  </si>
  <si>
    <t>21001001/23020106/04000092</t>
  </si>
  <si>
    <t>Set up a mobile/makeshift clinic to intensify surveillance at the 4 main interstate land borders (Awka north, Ihiala, Onitsha, Anambra West)</t>
  </si>
  <si>
    <t>21001001/23050103/04000093</t>
  </si>
  <si>
    <t>Provision to enforce interstate and interLGA travel restriction - Emergency support for COVID-19 issues. This was included to ensure that during this period of community transmission, interventions can be implemented quickly.</t>
  </si>
  <si>
    <t>21001001/23020106/04000094</t>
  </si>
  <si>
    <t>Provision of a hotel or facility and feeding for mandatory quarantine of inbound non-essential travelers</t>
  </si>
  <si>
    <t>21001001/23050103/04000095</t>
  </si>
  <si>
    <t>Operational expenses for point of entry</t>
  </si>
  <si>
    <t>21001001/23010122/04000100</t>
  </si>
  <si>
    <t>Support  daily EOC  meetings</t>
  </si>
  <si>
    <t>21001001/23050103/04000102</t>
  </si>
  <si>
    <t>Provide operational funds to support EOC activities</t>
  </si>
  <si>
    <t>21001001/23050103/04000103</t>
  </si>
  <si>
    <t>Develop a roster of various response workers  that can be deployed to support response activities (surveillance, risk communication, laboratory, case management etc)  as may be needed.</t>
  </si>
  <si>
    <t>21001001/23050103/04000104</t>
  </si>
  <si>
    <t>Designate a liason officer at the EOC to ensure linkage with other essential health services and agencies such as  SPHCDA, Water resources etc</t>
  </si>
  <si>
    <t>21001001/23010113/11000002</t>
  </si>
  <si>
    <t>Procurement of  community mobilization equipment e.g megaphone</t>
  </si>
  <si>
    <t>21001001/23010124/11000003</t>
  </si>
  <si>
    <t>Support media (mass,  electronic, phone-based including social media) engagement activities</t>
  </si>
  <si>
    <t>21001001/23010122/10000001</t>
  </si>
  <si>
    <t>Provision of emergency water supply to high risk communities for hand hygiene.</t>
  </si>
  <si>
    <t>Ministry of Health Total</t>
  </si>
  <si>
    <t>21001002/23010122/04000001</t>
  </si>
  <si>
    <t>21001002/23010122/04000002</t>
  </si>
  <si>
    <t>Inspection and Monitoring of all Traditional Medicine Practitioners</t>
  </si>
  <si>
    <t>21001002/23050101/04000003</t>
  </si>
  <si>
    <t>Traning Practitioners on the use of Herbs /Traditional Birth</t>
  </si>
  <si>
    <t>21001002/23050101/04000004</t>
  </si>
  <si>
    <t>Training ( Others)</t>
  </si>
  <si>
    <t>21001002/23050103/04000005</t>
  </si>
  <si>
    <t>Enforcement /Compliance</t>
  </si>
  <si>
    <t>21001002/23050101/04000006</t>
  </si>
  <si>
    <t>21001002/23050101/04000007</t>
  </si>
  <si>
    <t>Stake Holders Summit</t>
  </si>
  <si>
    <t>21001002/23050101/04000008</t>
  </si>
  <si>
    <t>Printing /Dissemination of Code of Conduct</t>
  </si>
  <si>
    <t>21001002/23010122/04000009</t>
  </si>
  <si>
    <t>Indigenous &amp; Herbal Medicine Technical Report</t>
  </si>
  <si>
    <t>21001002/23010122/04000011</t>
  </si>
  <si>
    <t>Provide support for appropriate equipping of treatment centers</t>
  </si>
  <si>
    <t>Indigeneous Medicine and Herbal Practice Total</t>
  </si>
  <si>
    <t>21002001/23050103/04000001</t>
  </si>
  <si>
    <t>Provide life insurance for frontline workers.</t>
  </si>
  <si>
    <t>21002001/23010102/04000005</t>
  </si>
  <si>
    <t>21002001/23010102/13000001</t>
  </si>
  <si>
    <t>21002001/23050103/13000002</t>
  </si>
  <si>
    <t>Monitoring and Monitoring Activities</t>
  </si>
  <si>
    <t>21002001/23010113/02000001</t>
  </si>
  <si>
    <t>Information dissemination (Electronic and Print Media)</t>
  </si>
  <si>
    <t>Anambra State Health Insurance Agency Total</t>
  </si>
  <si>
    <t>Anambra State Primary Health Care Agency</t>
  </si>
  <si>
    <t>21003001/23050101/04000001</t>
  </si>
  <si>
    <t>21003001/23050101/04000002</t>
  </si>
  <si>
    <t>Maternal, New born and Child Health Week</t>
  </si>
  <si>
    <t>21003001/23050101/04000003</t>
  </si>
  <si>
    <t>21LGAs, Pictorial Guides &amp; CORPS Daily &amp; Monthly Monitoring</t>
  </si>
  <si>
    <t>21003001/23050101/04000004</t>
  </si>
  <si>
    <t>Need Assessment for IMCI Implementation Status</t>
  </si>
  <si>
    <t>21003001/23050101/04000006</t>
  </si>
  <si>
    <t>Creation of Nutrition Centres in 3 Endemic LGAs in 3 Zones</t>
  </si>
  <si>
    <t>21003001/23050101/04000008</t>
  </si>
  <si>
    <t>Upgrading ORS Corners to Nutrition Corners in existing Government</t>
  </si>
  <si>
    <t>21003001/23050101/04000009</t>
  </si>
  <si>
    <t>21003001/23050101/04000005</t>
  </si>
  <si>
    <t>Health Education and Social Mobilization</t>
  </si>
  <si>
    <t>21003001/23050101/04000010</t>
  </si>
  <si>
    <t>Conduct Quarterly Cold Chain Equipment Maintenance in the St</t>
  </si>
  <si>
    <t>21003001/23050101/04000011</t>
  </si>
  <si>
    <t>Creation of Nutrition Club/World Nutrition Weeks</t>
  </si>
  <si>
    <t>21003001/23050101/04000012</t>
  </si>
  <si>
    <t>PHC Implementation Comimttee &amp; Celebration of National Day, World AIDS Day</t>
  </si>
  <si>
    <t>21003001/23020118/04000061</t>
  </si>
  <si>
    <t>Renovation and Equipmening of PHCs in the State</t>
  </si>
  <si>
    <t>21003001/23050103/04000062</t>
  </si>
  <si>
    <t>Estabilishment of Mgt Inf.Syetem</t>
  </si>
  <si>
    <t>21003001/23050101/04000063</t>
  </si>
  <si>
    <t>Essential Drugs and Logistics</t>
  </si>
  <si>
    <t>21003001/23050101/04000064</t>
  </si>
  <si>
    <t>Health Statistical Survey</t>
  </si>
  <si>
    <t>21003001/23050101/04000065</t>
  </si>
  <si>
    <t>21003001/23010112/04000066</t>
  </si>
  <si>
    <t>21003001/23010105/04000067</t>
  </si>
  <si>
    <t>Procurement  of 3 Project Vehicle + Insurance</t>
  </si>
  <si>
    <t>21003001/23020101/04000068</t>
  </si>
  <si>
    <t>Anambra PHC Development Agency Office Completion of Building</t>
  </si>
  <si>
    <t>21003001/23010122/04000072</t>
  </si>
  <si>
    <t xml:space="preserve">Provide support to set-up and equip isolation center(s) - at least 100 bed capacity depending on the prediction of cases in the State) </t>
  </si>
  <si>
    <t>21003001/23050101/13000004</t>
  </si>
  <si>
    <t>Anambra State Primary Health Care Agency Total</t>
  </si>
  <si>
    <t>Chukwuemeka Odumegwu Ojukwu University Teaching Hospital</t>
  </si>
  <si>
    <t>21027001/23050101/05000001</t>
  </si>
  <si>
    <t>Support to academicians to conduct local research on COVID-19</t>
  </si>
  <si>
    <t>21027001/23000000/04000001</t>
  </si>
  <si>
    <t>Procurement of Motor Vehicle: 2 Ambulance Buses @ 25m</t>
  </si>
  <si>
    <t>21027001/23000000/04000002</t>
  </si>
  <si>
    <t>Procurement of Medical Equipment</t>
  </si>
  <si>
    <t>21027001/23000000/04000003</t>
  </si>
  <si>
    <t>21027001/23000000/04000005</t>
  </si>
  <si>
    <t>Construction/Provision of Physiotherapy ENT, Optomology Building</t>
  </si>
  <si>
    <t>21027001/23000000/04000004</t>
  </si>
  <si>
    <t>Completion of Private ward under construction &amp; Isolation Unit</t>
  </si>
  <si>
    <t>21027001/23010112/04000010</t>
  </si>
  <si>
    <t xml:space="preserve">Purchase of office furniture $ fittings </t>
  </si>
  <si>
    <t>21027001/23000000/13000001</t>
  </si>
  <si>
    <t>21027001/23000000/13000002</t>
  </si>
  <si>
    <t>Rehabilitation of Office Buildings</t>
  </si>
  <si>
    <t>21027001/23030127/13000004</t>
  </si>
  <si>
    <t>Rehabilitation of ICT Infrastructures</t>
  </si>
  <si>
    <t>21027001/23050101/13000005</t>
  </si>
  <si>
    <t>Accrediatation of Department and Colleges</t>
  </si>
  <si>
    <t>21027001/23030104/10000001</t>
  </si>
  <si>
    <t>Rehabilitation of Water Borehole Facilities &amp; Reticulation</t>
  </si>
  <si>
    <t>Chukwuemeka Odumegwu Ojukwu University Teaching Hospital Total</t>
  </si>
  <si>
    <t>21027033/23010122/04000001</t>
  </si>
  <si>
    <t>Procurement and maintenance of office Equipment -oxygen Cylinders</t>
  </si>
  <si>
    <t>21027033/23010122/04000002</t>
  </si>
  <si>
    <t>Procurement and maintenance of office equipment Air Blower</t>
  </si>
  <si>
    <t>21027033/23010122/04000003</t>
  </si>
  <si>
    <t>Procurement of Office equipment Tool Box, Cylinder Troller, Companies Uniform, light Vest, Gloves, Helmets, Safety Boots, Caution line, Bullnose Valves, CGA714 connectors, Step Board, Rain Coats.</t>
  </si>
  <si>
    <t>21027033/23010113/04000004</t>
  </si>
  <si>
    <t>Procurement of Office equipment laptops, Printer Royal Split AC 1.5 and accessaries</t>
  </si>
  <si>
    <t>21027033/23010112/04000005</t>
  </si>
  <si>
    <t>21027033/23050101/04000006</t>
  </si>
  <si>
    <t>Capacity Training (Others 20 no of staff to be trained)</t>
  </si>
  <si>
    <t>21027033/23010119/04000007</t>
  </si>
  <si>
    <t>Procurement of Gen set 7.5km Thermocool @360000</t>
  </si>
  <si>
    <t>21027033/23010122/04000008</t>
  </si>
  <si>
    <t>Procure and distribute medicines, consumables and response commodities to point of care</t>
  </si>
  <si>
    <t>Anambra State Oxygen Production Plant Total</t>
  </si>
  <si>
    <t>35001001/23040104/09000002</t>
  </si>
  <si>
    <t>Water and Environmental Sanitation tracking</t>
  </si>
  <si>
    <t>35001001/23040102/09000001</t>
  </si>
  <si>
    <t>Environmental Health Monitoring and Control</t>
  </si>
  <si>
    <t>35001001/23010105/09000003</t>
  </si>
  <si>
    <t>Pests and Vectors control</t>
  </si>
  <si>
    <t>35001001/23040102/09000004</t>
  </si>
  <si>
    <t>Household Sanitary Inspection Activities</t>
  </si>
  <si>
    <t>35001001/23040102/09000005</t>
  </si>
  <si>
    <t>School Environmental Health Outreach Programme</t>
  </si>
  <si>
    <t>35001001/23040104/09000006</t>
  </si>
  <si>
    <t>Public enlightenment on Ecological issues</t>
  </si>
  <si>
    <t>35001001/23040104/09000007</t>
  </si>
  <si>
    <t>Analytical/Mobile Laboratory for Environmental Monitoring.</t>
  </si>
  <si>
    <t>35001001/23040102/09000010</t>
  </si>
  <si>
    <t>Highway landscaping, grass seedling planting and maintenance</t>
  </si>
  <si>
    <t>35001001/23040104/09000011</t>
  </si>
  <si>
    <t>Environmental Health Data Bank</t>
  </si>
  <si>
    <t>35001001/23040102/09000012</t>
  </si>
  <si>
    <t>Erosion control Program ./project including Nigeria Erosion and Water</t>
  </si>
  <si>
    <t>35001001/23040104/09000013</t>
  </si>
  <si>
    <t>Waste disposal/establishment of waste management facilities</t>
  </si>
  <si>
    <t>35001001/23040102/09000015</t>
  </si>
  <si>
    <t>Plants Nursery establishment for flood and erosion control</t>
  </si>
  <si>
    <t>35001001/23040102/09000016</t>
  </si>
  <si>
    <t>Herbarium development for bio prospecting restoration object</t>
  </si>
  <si>
    <t>35001001/23040104/09000028</t>
  </si>
  <si>
    <t>EIA including Climate Change: Mandatory Envronment</t>
  </si>
  <si>
    <t>35001001/23040104/09000022</t>
  </si>
  <si>
    <t>Environmental enforcement</t>
  </si>
  <si>
    <t>35001001/23040104/09000023</t>
  </si>
  <si>
    <t>Establishment of Integrated Waste Management Complex</t>
  </si>
  <si>
    <t>35001001/23040105/09000024</t>
  </si>
  <si>
    <t>Watershed Control</t>
  </si>
  <si>
    <t>35001001/23040105/09000025</t>
  </si>
  <si>
    <t>Dredging Nwangene/Otumoye Creek /Desilting of drains in threshold</t>
  </si>
  <si>
    <t>35001001/23040104/09000026</t>
  </si>
  <si>
    <t>Project supervison /Monitoring &amp;Evaluation</t>
  </si>
  <si>
    <t>35001001/23040104/09000027</t>
  </si>
  <si>
    <t>Fumigation of Public Places and Buildings</t>
  </si>
  <si>
    <t>35001001/23040104/09000029</t>
  </si>
  <si>
    <t>Intervention Activities for erosion control, waste management</t>
  </si>
  <si>
    <t>35001001/23040104/09000030</t>
  </si>
  <si>
    <t>Anambra State Summit on Environment</t>
  </si>
  <si>
    <t>35001001/23040104/09000031</t>
  </si>
  <si>
    <t>Ministry of Environment's Statistical Bulletin</t>
  </si>
  <si>
    <t>35001001/23050101/09000033</t>
  </si>
  <si>
    <t>35001001/23010112/09000034</t>
  </si>
  <si>
    <t>Purchase of Office Furniture/Fitting</t>
  </si>
  <si>
    <t>35001001/23010122/04000002</t>
  </si>
  <si>
    <t>Purchase of  hand sanitizers, gloves, face masks, Cleaning and fumigation of all gutters in the state.</t>
  </si>
  <si>
    <t>Ministry of Environment, Beautification &amp; Ecology Total</t>
  </si>
  <si>
    <t>35001002/23040101/09000001</t>
  </si>
  <si>
    <t>Establishment &amp; Upgrading of Existing Parks &amp; Garden</t>
  </si>
  <si>
    <t>35001002/23040102/09000002</t>
  </si>
  <si>
    <t>35001002/23040101/09000004</t>
  </si>
  <si>
    <t>Plant/Tree Nursery Development</t>
  </si>
  <si>
    <t>35001002/23040102/09000005</t>
  </si>
  <si>
    <t>35001002/23010129/09000006</t>
  </si>
  <si>
    <t>Procurement of chemicals and tools</t>
  </si>
  <si>
    <t>35001002/23050103/09000007</t>
  </si>
  <si>
    <t>Enforcement and Control</t>
  </si>
  <si>
    <t>Anambra State Park and Gardens Total</t>
  </si>
  <si>
    <t>35002001/23040101/09000001</t>
  </si>
  <si>
    <t>Forest plantation Establishment Afforestration</t>
  </si>
  <si>
    <t>35002001/23040101/09000002</t>
  </si>
  <si>
    <t>Launching of Tree Planting Campains</t>
  </si>
  <si>
    <t>35002001/23040101/09000003</t>
  </si>
  <si>
    <t>Forestry Sanitary Tree feeling</t>
  </si>
  <si>
    <t>35002001/23040101/09000004</t>
  </si>
  <si>
    <t>Nursery Development</t>
  </si>
  <si>
    <t>35002001/23040101/09000005</t>
  </si>
  <si>
    <t>Boundary Maintenance of Forest Reserves</t>
  </si>
  <si>
    <t>35002001/23040101/09000006</t>
  </si>
  <si>
    <t>Climate Change adaptation &amp; best Practices</t>
  </si>
  <si>
    <t>35002001/23040101/09000007</t>
  </si>
  <si>
    <t>Forest Data Bank</t>
  </si>
  <si>
    <t>Forestry Department Total</t>
  </si>
  <si>
    <t>Anambra State Sports Development Commission</t>
  </si>
  <si>
    <t>State Sports Development, Grants to Special Sports Bodies &amp; Organisation</t>
  </si>
  <si>
    <t>Sports Competition - LGA, School, Town Union</t>
  </si>
  <si>
    <t>Development of Community Playground Across the State</t>
  </si>
  <si>
    <t>Construction of Zonal Sports Stadium - Otuocha, Nnewi, Idemmili</t>
  </si>
  <si>
    <t>39001001/23020112/08000008</t>
  </si>
  <si>
    <t>State Football Club- a) Formation of Football Clubs b) Grant</t>
  </si>
  <si>
    <t>39001001/23020112/08000009</t>
  </si>
  <si>
    <t>School Sports Project</t>
  </si>
  <si>
    <t>39001001/23050101/08000007</t>
  </si>
  <si>
    <t>Capacity Building for Sports Activities</t>
  </si>
  <si>
    <t>39001001/23020126/08000010</t>
  </si>
  <si>
    <t>Sports Equipment</t>
  </si>
  <si>
    <t>39001001/23050104/08000011</t>
  </si>
  <si>
    <t>National Sports Festival</t>
  </si>
  <si>
    <t>39001001/23050103/08000017</t>
  </si>
  <si>
    <t>Walk for Life</t>
  </si>
  <si>
    <t>Anambra State Sports Development Commission Total</t>
  </si>
  <si>
    <t>51001001/23030103/06030001</t>
  </si>
  <si>
    <t>Community Infrastructural Projects (choose your project program</t>
  </si>
  <si>
    <t>51001001/23020101/13000002</t>
  </si>
  <si>
    <t>Extension of Office Accommodation &amp; Maintenance</t>
  </si>
  <si>
    <t>51001001/23010133/13000003</t>
  </si>
  <si>
    <t>Purchase of Office Equipment and Computerization</t>
  </si>
  <si>
    <t>51001001/23010112/13000005</t>
  </si>
  <si>
    <t>Procurement of Office Furniture &amp; Generating Set</t>
  </si>
  <si>
    <t>51001001/23050103/13000006</t>
  </si>
  <si>
    <t>Inspection &amp; Monitoring of Local Government Activities</t>
  </si>
  <si>
    <t>51001001/23050103/13000007</t>
  </si>
  <si>
    <t>Chieftaincy and Town Union Matters</t>
  </si>
  <si>
    <t>51001001/23050101/13000008</t>
  </si>
  <si>
    <t>Training/Capacity Building Local and Oversea Programme</t>
  </si>
  <si>
    <t>51001001/23050101/13000009</t>
  </si>
  <si>
    <t>Local Government Service Commission’s Project</t>
  </si>
  <si>
    <t>51001001/23050101/13000010</t>
  </si>
  <si>
    <t>Grants to Community for Self-help Projects</t>
  </si>
  <si>
    <t>51001001/23050104/13000011</t>
  </si>
  <si>
    <t>Rural Development Day Celebration &amp; Award of Prices</t>
  </si>
  <si>
    <t>51001001/23050104/13000012</t>
  </si>
  <si>
    <t>Planning Research &amp;Stastitics  Activities</t>
  </si>
  <si>
    <t>Ministry of Local Government, Chieftaincy &amp;Community Affairs Total</t>
  </si>
  <si>
    <t>66001001/23020118/05000001</t>
  </si>
  <si>
    <t>66001001/23020118/05000002</t>
  </si>
  <si>
    <t>66001001/23020118/05000003</t>
  </si>
  <si>
    <t>Capacity Building, Workshops/Seminars/Conferences</t>
  </si>
  <si>
    <t>66001001/23020118/05000004</t>
  </si>
  <si>
    <t>Education Trust Fund</t>
  </si>
  <si>
    <t>66001001/23020118/05000008</t>
  </si>
  <si>
    <t>Male and Female Hostel in Nwafor Orizu COE Nsugbe</t>
  </si>
  <si>
    <t>66001001/23020118/05000026</t>
  </si>
  <si>
    <t>Accreditation of Departments in Polytechnic</t>
  </si>
  <si>
    <t>66001001/23020118/05000036</t>
  </si>
  <si>
    <t>66001001/23010122/04000002</t>
  </si>
  <si>
    <t>Purchase of automatic hand sanitizers, hand washing machines, Cleaning and fumigation of all Tertiary Institutions , Re- Covid-19 Pandemic</t>
  </si>
  <si>
    <t>66001001/23020127/11000001</t>
  </si>
  <si>
    <t>Technology incubation centre, Nnewi</t>
  </si>
  <si>
    <t>66001001/23020127/11000002</t>
  </si>
  <si>
    <t>National Science and Technology (NASTECH) Week</t>
  </si>
  <si>
    <t>66001001/23020127/11000003</t>
  </si>
  <si>
    <t>Research Work</t>
  </si>
  <si>
    <t>66001001/23020127/11000004</t>
  </si>
  <si>
    <t>Science and Technology Development (invention/innovation)</t>
  </si>
  <si>
    <t>66001001/23020127/11000005</t>
  </si>
  <si>
    <t>Participation of the Ministry Renewal in Energy Project Act</t>
  </si>
  <si>
    <t>66001001/23020127/11000006</t>
  </si>
  <si>
    <t>National Council on Science and Technology Summit</t>
  </si>
  <si>
    <t>66001001/23020127/11000007</t>
  </si>
  <si>
    <t>Hydro-Meteorological Services</t>
  </si>
  <si>
    <t>66001001/23050101/11000008</t>
  </si>
  <si>
    <t>Access Energy Tech(Waste to Energy Project)</t>
  </si>
  <si>
    <t>66001001/23020127/11000009</t>
  </si>
  <si>
    <t>Establishment of Other Incubation Centres</t>
  </si>
  <si>
    <t>66001001/23020127/11000010</t>
  </si>
  <si>
    <t>Establishment of Mechanic Village</t>
  </si>
  <si>
    <t>66001001/23020127/11000011</t>
  </si>
  <si>
    <t>Mechanic Workshop Database</t>
  </si>
  <si>
    <t>66001001/23020127/11000012</t>
  </si>
  <si>
    <t>Alluminium &amp; Welders Fabrications Tools</t>
  </si>
  <si>
    <t>66001001/23020119/11000013</t>
  </si>
  <si>
    <t>Annual World Science day</t>
  </si>
  <si>
    <t>66001001/23050101/11000014</t>
  </si>
  <si>
    <t>Planning, Research, and Statistical Activities</t>
  </si>
  <si>
    <t>66001001/23050101/11000015</t>
  </si>
  <si>
    <t>Education Quality Assurance Projects/Reforms</t>
  </si>
  <si>
    <t>66001001/23010105/13000001</t>
  </si>
  <si>
    <t>Purchase of Office Furnitre and Equipment</t>
  </si>
  <si>
    <t>66001001/23020113/13000002</t>
  </si>
  <si>
    <t>66001001/23050101/08000001</t>
  </si>
  <si>
    <t>Capacity Building for Youth</t>
  </si>
  <si>
    <t>66001001/23050101/08000002</t>
  </si>
  <si>
    <t>Ministry of Tertiary and Science Education Total</t>
  </si>
  <si>
    <t>Information Commication Technology (ICT) Agency</t>
  </si>
  <si>
    <t>66001002/23050101/11000007</t>
  </si>
  <si>
    <t>66001002/23050101/11000001</t>
  </si>
  <si>
    <t>Anambra State Identity Management Projects</t>
  </si>
  <si>
    <t>66001002/23020127/11000002</t>
  </si>
  <si>
    <t>Provision of Second phase of Network Connectivity and other</t>
  </si>
  <si>
    <t>66001002/23020127/11000003</t>
  </si>
  <si>
    <t>Development of Human Resources for Information Communication Technology (ICT) Projects</t>
  </si>
  <si>
    <t>66001002/23030127/11000004</t>
  </si>
  <si>
    <t>Bandwidth Subscription and network/hardwares maintainance</t>
  </si>
  <si>
    <t>66001002/23020127/11000005</t>
  </si>
  <si>
    <t>Computer Assembly Plant</t>
  </si>
  <si>
    <t>66001002/23020127/11000006</t>
  </si>
  <si>
    <t>Development of an ultra Modern ICT Hub (PPP)</t>
  </si>
  <si>
    <t>Information Commication Technology (ICT) Agency Total</t>
  </si>
  <si>
    <t>Mineral Resources Agency</t>
  </si>
  <si>
    <t>66001003/23050101/12000001</t>
  </si>
  <si>
    <t>Exploitation &amp; Exploration of Solid Minerals including monitoring</t>
  </si>
  <si>
    <t>66001003/23020113/12000002</t>
  </si>
  <si>
    <t>Anambra State Raw Materials Display Centre, Awka</t>
  </si>
  <si>
    <t>66001003/23050101/12000003</t>
  </si>
  <si>
    <t>International Trade Fairs and Expositions</t>
  </si>
  <si>
    <t>66001003/23050101/11000001</t>
  </si>
  <si>
    <t>Analytical Laboratory</t>
  </si>
  <si>
    <t>66001003/23050101/11000002</t>
  </si>
  <si>
    <t>Mineral Resources Agency Total</t>
  </si>
  <si>
    <t>Anambra State Polytechnic - Mgbakwu</t>
  </si>
  <si>
    <t>66018001/23020113/01000003</t>
  </si>
  <si>
    <t>Establishment of Demonstration Farm for the College of Agric</t>
  </si>
  <si>
    <t>66018001/23020113/01000004</t>
  </si>
  <si>
    <t>Reconstruction of the Battey Cage Poultry ANAMPOLY Mgbakwu</t>
  </si>
  <si>
    <t>Construction of Classroom Blocks ANAMPOLY Mgbakwu</t>
  </si>
  <si>
    <t>66018001/23020118/05000002</t>
  </si>
  <si>
    <t>Procurement &amp; Installation of Workshop &amp; Lab. Equip. ANAMPOL</t>
  </si>
  <si>
    <t>66018001/23030106/05000003</t>
  </si>
  <si>
    <t>Reconstruction/Renovation of Classroom Blocks ANAMPOLY Mgbak</t>
  </si>
  <si>
    <t>66018001/23020107/05000004</t>
  </si>
  <si>
    <t>Perimeter Fencing of the Polythecnic ANAMPOLY Mgbakwu</t>
  </si>
  <si>
    <t>66018001/23020118/05000005</t>
  </si>
  <si>
    <t>Construction of Entrepreneurship Block ANAMPOLY Mgbakwu</t>
  </si>
  <si>
    <t>66018001/23020107/05000006</t>
  </si>
  <si>
    <t>Completion and Equipment of Entrepreneurship Building ANAMPO</t>
  </si>
  <si>
    <t>66018001/23020107/05000007</t>
  </si>
  <si>
    <t>Construction of Workshop Classroom ANAMPOLY Mgbakwu</t>
  </si>
  <si>
    <t>66018001/23020118/05000008</t>
  </si>
  <si>
    <t>Construction &amp; Equipment of Engineering Complex ANAMPOLY Mg</t>
  </si>
  <si>
    <t>66018001/23050103/05000009</t>
  </si>
  <si>
    <t>Accreditation of Depts in ANAMPOLY Mgbakwu</t>
  </si>
  <si>
    <t>66018001/23020102/05000010</t>
  </si>
  <si>
    <t>Construction of Male &amp;Female Hostels ANAMPOLY Mgbakwu</t>
  </si>
  <si>
    <t>66018001/23020118/05000011</t>
  </si>
  <si>
    <t>Construction of Multipurpose Centre ANAMPOLY Mgbakwu</t>
  </si>
  <si>
    <t>66018001/23020118/05000012</t>
  </si>
  <si>
    <t>Construction Multipurpose Classroom block ANAMPOLY Mgbakwu</t>
  </si>
  <si>
    <t>66018001/23020111/05000013</t>
  </si>
  <si>
    <t>Consstruction &amp; Equipment of Library and related facilities</t>
  </si>
  <si>
    <t>66018001/23020118/05000014</t>
  </si>
  <si>
    <t>Construction of Accountancy Resource Centre and Lab ANAMPOLY</t>
  </si>
  <si>
    <t>66018001/23020104/06000002</t>
  </si>
  <si>
    <t>Construction of Staff Quarters and Guest Houses ANAMPOLY Mgb</t>
  </si>
  <si>
    <t>66018001/23020106/04000001</t>
  </si>
  <si>
    <t>Construction of Verterinary Clinic ANAMPOLY Mgbakwu</t>
  </si>
  <si>
    <t>66018001/23020103/14000001</t>
  </si>
  <si>
    <t>Provistion &amp; Installation of Street Light within ANAMPOLY Mgbakwu</t>
  </si>
  <si>
    <t>66018001/23020101/13000001</t>
  </si>
  <si>
    <t>Construction &amp; Furnishing of Administration Block ANAMPOLY Mgbakwu</t>
  </si>
  <si>
    <t>66018001/23020102/13000003</t>
  </si>
  <si>
    <t>66018001/23020119/08000001</t>
  </si>
  <si>
    <t>Construction of Recreation Centre ANAMPOLY Mgbakwu</t>
  </si>
  <si>
    <t>Anambra State Polytechnic - Mgbakwu Total</t>
  </si>
  <si>
    <t>Nwafor Orizu College of Education Nsugbe</t>
  </si>
  <si>
    <t>66019001/23020102/05000004</t>
  </si>
  <si>
    <t>Construction of Male &amp; Female Hostels-Nwafor Orizu COE</t>
  </si>
  <si>
    <t>66019001/23020127/05000001</t>
  </si>
  <si>
    <t>Provision of ICT Facilities for E-Learning COE</t>
  </si>
  <si>
    <t>66019001/23010124/05000002</t>
  </si>
  <si>
    <t>Procurement of Teaching Equipment</t>
  </si>
  <si>
    <t>66019001/23050103/05000003</t>
  </si>
  <si>
    <t>Accreditation of NCE &amp; BEDcourses COE</t>
  </si>
  <si>
    <t>66019001/23020106/04000001</t>
  </si>
  <si>
    <t>Construction &amp; Equipment of Medical Centre COE</t>
  </si>
  <si>
    <t>66019001/23010112/13000001</t>
  </si>
  <si>
    <t>66019001/23010115/13000002</t>
  </si>
  <si>
    <t>Purchase of Vehicles COE</t>
  </si>
  <si>
    <t>66019001/23020118/13000003</t>
  </si>
  <si>
    <t>Perimeter Fencing of the College COE</t>
  </si>
  <si>
    <t>66019001/23020114/17000001</t>
  </si>
  <si>
    <t>Landscaping of Service Roads for COE</t>
  </si>
  <si>
    <t>66019001/23020114/17000002</t>
  </si>
  <si>
    <t>Construction of Internal Roads in COE</t>
  </si>
  <si>
    <t>Nwafor Orizu College of Education Nsugbe Total </t>
  </si>
  <si>
    <t>Constructiong of Male and Female Hostels Anambra State University</t>
  </si>
  <si>
    <t>Accreditation of Faculties and Departments Anambra State University</t>
  </si>
  <si>
    <t>Construction of Department of Architechure Building Anambra</t>
  </si>
  <si>
    <t>Construction of Anambra State University</t>
  </si>
  <si>
    <t>FGN Grants to Anambra State University</t>
  </si>
  <si>
    <t>Landscaping of Administration Block Surrounding Anambra State University</t>
  </si>
  <si>
    <t>Procurement of Office Furniture and Equipment</t>
  </si>
  <si>
    <t>Purchase of Tractor and equipment</t>
  </si>
  <si>
    <t>Procurement of Vehicle</t>
  </si>
  <si>
    <t>Chukwuemeka Odumegwu Ojukwu University Igbariam Total</t>
  </si>
  <si>
    <t>SUMMARY OF CAPITAL EXPENDITURE BY SECTOR BY ORGANISATION</t>
  </si>
  <si>
    <t>3 Year Total</t>
  </si>
  <si>
    <t>Administration Sector</t>
  </si>
  <si>
    <t>Anambra State Signage Agency (Anssa)</t>
  </si>
  <si>
    <t>Anambra State Erosion, Watershed and Climate Change Agency</t>
  </si>
  <si>
    <t>DETAILED CAPITAL RECEIPTS BUDGET BY ORGANISATION</t>
  </si>
  <si>
    <t>Aid &amp; Grants - Domestic</t>
  </si>
  <si>
    <t>Organisation/</t>
  </si>
  <si>
    <t>Revenue and Project Description</t>
  </si>
  <si>
    <t>Economic Code</t>
  </si>
  <si>
    <t>Economic/</t>
  </si>
  <si>
    <t>Progrm/Project</t>
  </si>
  <si>
    <t>20001001/13010208</t>
  </si>
  <si>
    <t>SDG-CGS PPPArrangements and Other Grants</t>
  </si>
  <si>
    <t>20001001/13010222</t>
  </si>
  <si>
    <t>Tertiary Trust Fund (TETFUND)</t>
  </si>
  <si>
    <t>20001001/13000023</t>
  </si>
  <si>
    <t>20001001/13010224</t>
  </si>
  <si>
    <t>SFTAS Grants</t>
  </si>
  <si>
    <t>20001001/13010225</t>
  </si>
  <si>
    <t>SFTAS Additional Funding</t>
  </si>
  <si>
    <t>20001001/13010026</t>
  </si>
  <si>
    <t>FGN Covid 19 Response</t>
  </si>
  <si>
    <t>20001001/13010027</t>
  </si>
  <si>
    <t>Universal Basic Education UBEC SUBEB Fund</t>
  </si>
  <si>
    <t>20001001/13000229</t>
  </si>
  <si>
    <t>Covid Donations</t>
  </si>
  <si>
    <t>20001001/13010102</t>
  </si>
  <si>
    <t>Refund &amp; Reimbursement</t>
  </si>
  <si>
    <t>21001001/13000201</t>
  </si>
  <si>
    <t>21001001/13000202</t>
  </si>
  <si>
    <t>21001001/13000203</t>
  </si>
  <si>
    <t>61001001/13010201</t>
  </si>
  <si>
    <t>RUWASSA</t>
  </si>
  <si>
    <t>20001001/13010204</t>
  </si>
  <si>
    <t>World Bank - IDA Support for FADAMA DEV Phase 3</t>
  </si>
  <si>
    <t>20001001/13010206</t>
  </si>
  <si>
    <t>World Bank Assisted SGCBP II and CSDP</t>
  </si>
  <si>
    <t>20001001/13010207</t>
  </si>
  <si>
    <t>UNDP Assisted SGCBP II and CSDP</t>
  </si>
  <si>
    <t>20001001/13000012</t>
  </si>
  <si>
    <t>State Education Programm Project - SEPIP</t>
  </si>
  <si>
    <t>20001001/13000214</t>
  </si>
  <si>
    <t>Nigeria Erosion and Watershed Mgt Project - NEWMAP</t>
  </si>
  <si>
    <t>20001001/13000216</t>
  </si>
  <si>
    <t>State and Local Goverment Reform Project (SLOGOR)</t>
  </si>
  <si>
    <t>20001001/13010218</t>
  </si>
  <si>
    <t>Solid Mineral Development Fund (SMDF)</t>
  </si>
  <si>
    <t>34001001/13010201</t>
  </si>
  <si>
    <t>20007001/14010101</t>
  </si>
  <si>
    <t>Transfer from CRF to CDF</t>
  </si>
  <si>
    <t>20007001/14030101</t>
  </si>
  <si>
    <t>Loan from Commercial Banks</t>
  </si>
  <si>
    <t>20007001/14030104</t>
  </si>
  <si>
    <t>Budget Support Facility</t>
  </si>
  <si>
    <t>20007001/14030106</t>
  </si>
  <si>
    <t>Central Bank of Nigeria (CBN) Health Intervention</t>
  </si>
  <si>
    <t>20007001/14030107</t>
  </si>
  <si>
    <t>Central Bank of Nigeria (CBN) Accelerated Agric Dev Scheme</t>
  </si>
  <si>
    <t>20007001/14030108</t>
  </si>
  <si>
    <t>CBN Commercial Agriculture Credit Scheme (CACS)</t>
  </si>
  <si>
    <t>20007001/14030109</t>
  </si>
  <si>
    <t>CBN) Micro, Small and Medium Enterprises Dev. Fund (MSMDT)</t>
  </si>
  <si>
    <t>20007001/14030110</t>
  </si>
  <si>
    <t>Commercial Banks Counterpart Contributions for Dev Project</t>
  </si>
  <si>
    <t>SUMMARY OF TOTAL RECURRENT EXPENDITURE BY SECTOR BY ORGANISATION</t>
  </si>
  <si>
    <t>Actual Personnel</t>
  </si>
  <si>
    <t>Proj to Dec</t>
  </si>
  <si>
    <t>Actual Overhead</t>
  </si>
  <si>
    <t>3 years</t>
  </si>
  <si>
    <t>Jan - September</t>
  </si>
  <si>
    <t>Jan - Aug</t>
  </si>
  <si>
    <t>Boundary Commission</t>
  </si>
  <si>
    <t>Anambra State Investment Promotion &amp; Protection Agency</t>
  </si>
  <si>
    <t>Liaison Office - Abakiliki</t>
  </si>
  <si>
    <t>Anambra State Action Committee on AIDS - ANSACA</t>
  </si>
  <si>
    <t>Christian Pilgrims Welfare Board</t>
  </si>
  <si>
    <t>Muslim Pilgrims Welfare Board</t>
  </si>
  <si>
    <t>Anambra State Small Business Agency -  ASBA</t>
  </si>
  <si>
    <t>Volunteer Service Agency</t>
  </si>
  <si>
    <t>Ocha Brigade</t>
  </si>
  <si>
    <t>Greater Onitsha Development Agency</t>
  </si>
  <si>
    <t>Greater Nnewi Development Agency</t>
  </si>
  <si>
    <t>Arts Council</t>
  </si>
  <si>
    <t>Tourism Board</t>
  </si>
  <si>
    <t>Anambra State Newspaper Printing Corporation</t>
  </si>
  <si>
    <t>Anambra State Pension Board</t>
  </si>
  <si>
    <t>Local Government Civil Service Commission</t>
  </si>
  <si>
    <t>College of Agriculture, Mgbakwu</t>
  </si>
  <si>
    <t>Anambra State Tractor Hiring Agency</t>
  </si>
  <si>
    <t>Nkwelle Ezunaka Farm Settlement</t>
  </si>
  <si>
    <t>Office of the Accountant General CRFC</t>
  </si>
  <si>
    <t>Anambra State Marketing Board</t>
  </si>
  <si>
    <t>Anambra State Donors Cordinating Agency</t>
  </si>
  <si>
    <t>Hydrofoam Agency</t>
  </si>
  <si>
    <t>Anambra State Fire Service</t>
  </si>
  <si>
    <t>Anambra State Water Corporation</t>
  </si>
  <si>
    <t>Rural Water Supply and Sanitation Agency (RUWASSA)</t>
  </si>
  <si>
    <t>Legal Aid Council</t>
  </si>
  <si>
    <t>Magistrate Court</t>
  </si>
  <si>
    <t>Sport Development Commission</t>
  </si>
  <si>
    <t>National Youth Service Corp - NYSC</t>
  </si>
  <si>
    <t>Skill Acquisition Centre</t>
  </si>
  <si>
    <t>Model Motherless Babies Home</t>
  </si>
  <si>
    <t>Anambra State Library Board</t>
  </si>
  <si>
    <t>Special Education Centre Isulo</t>
  </si>
  <si>
    <t>Special Education Centre Umuchu</t>
  </si>
  <si>
    <t>Special Education Center Onitsha</t>
  </si>
  <si>
    <t>Adult &amp; Non Formal Education Agency</t>
  </si>
  <si>
    <t>Urban Girls Secondary School Ekwulobia</t>
  </si>
  <si>
    <t>Girls Sec. School, Igboukwu</t>
  </si>
  <si>
    <t>Community Secondary School, Isuofia</t>
  </si>
  <si>
    <t>Aguata High School, Aguata</t>
  </si>
  <si>
    <t>Girls' High School, Uga</t>
  </si>
  <si>
    <t>Uga Boys' Seccondary School, Uga</t>
  </si>
  <si>
    <t>Community Secondary School, Uga</t>
  </si>
  <si>
    <t>Pioneer Secondary School (Gss) Umuchu</t>
  </si>
  <si>
    <t>Community Secondary School, Umuchu</t>
  </si>
  <si>
    <t>Umuchu High School, Umuchu</t>
  </si>
  <si>
    <t>Government Technical College, Umuchu</t>
  </si>
  <si>
    <t>St. Peter'S Secondary School, Achina</t>
  </si>
  <si>
    <t>Girls' Secondary School, Achina</t>
  </si>
  <si>
    <t>Community Secondary School, Nkpologwu</t>
  </si>
  <si>
    <t>Community Secondary School, Oraeri</t>
  </si>
  <si>
    <t>Community Secondary School, Aguluezechukwu</t>
  </si>
  <si>
    <t>Community Secondary School, Akpo</t>
  </si>
  <si>
    <t>Christ The Redeemer College, Amesi</t>
  </si>
  <si>
    <t>Community Secondary School, Igboukwu (Bss)</t>
  </si>
  <si>
    <t>Community Secondary School, (Bss) Ezinifite</t>
  </si>
  <si>
    <t>Girls' Secondary School, Ezinifite.</t>
  </si>
  <si>
    <t>Community High School, Nanka</t>
  </si>
  <si>
    <t>Community Secondary School, Nanka</t>
  </si>
  <si>
    <t>Community Secondary School, Oko</t>
  </si>
  <si>
    <t>Community Secondary School, Ndikelionwu</t>
  </si>
  <si>
    <t>Community Secondary School, Ndiowu</t>
  </si>
  <si>
    <t>Community Secondary School, Ufuma</t>
  </si>
  <si>
    <t>Community Secondary School, Enugwuabor Ufuma</t>
  </si>
  <si>
    <t>Community Secondary School, Awgbu</t>
  </si>
  <si>
    <t>Community  High School, Awgbu</t>
  </si>
  <si>
    <t>Awgbu Grammar School, Awgbu</t>
  </si>
  <si>
    <t>Community Secondary School, Ajali</t>
  </si>
  <si>
    <t>Community Secondary School, Omogho</t>
  </si>
  <si>
    <t>Community Secondary School, Awa.</t>
  </si>
  <si>
    <t>All Saints Secondary School, Umunze</t>
  </si>
  <si>
    <t>Community High School Umunze</t>
  </si>
  <si>
    <t>Government Technical College, Umunze</t>
  </si>
  <si>
    <t>Community Secondary School, Ihite</t>
  </si>
  <si>
    <t>Community High School, Nawfija</t>
  </si>
  <si>
    <t>New Bethel Secondary School, Isulo</t>
  </si>
  <si>
    <t>Victory High School, Ezira</t>
  </si>
  <si>
    <t>Premier Secondary School (Bss) Ogbunka</t>
  </si>
  <si>
    <t>Girls' Secondary School, Ogbunka</t>
  </si>
  <si>
    <t>Union Secondary School, Owerrezukala</t>
  </si>
  <si>
    <t>Community Secondary School, Owerrezukala</t>
  </si>
  <si>
    <t>Community High School, Ogboji</t>
  </si>
  <si>
    <t>Union Secondary School, Umuomaku</t>
  </si>
  <si>
    <t>St. John Of God Secondary School, Awka</t>
  </si>
  <si>
    <t>Igwebuike Grammar School,  Awka</t>
  </si>
  <si>
    <t>Girls' Secondary School, Awka</t>
  </si>
  <si>
    <t>Community Secondary School, Umuokpu</t>
  </si>
  <si>
    <t>Capital City Secondary School, Awka</t>
  </si>
  <si>
    <t>Kenneth Dike Memorial Secondary School, Awka</t>
  </si>
  <si>
    <t>Ezi-Awka Community Secondary School, Awka</t>
  </si>
  <si>
    <t>Community Secondary School, Okpuno</t>
  </si>
  <si>
    <t>Nneoma Community Secondary School, Nibo</t>
  </si>
  <si>
    <t>Community Secondary School, Mbaukwu</t>
  </si>
  <si>
    <t>Emeka Aghasili High School, Nise</t>
  </si>
  <si>
    <t>Community Secondary School, Agulu Awka</t>
  </si>
  <si>
    <t>Community Secondary School, Amawbia</t>
  </si>
  <si>
    <t>Union Secondary School, Umuawulu</t>
  </si>
  <si>
    <t>Union Secondary School, Amawbia</t>
  </si>
  <si>
    <t>Ezike High School, Nibo</t>
  </si>
  <si>
    <t>Holy Cross High School, Umuawulu</t>
  </si>
  <si>
    <t>Community Secondary School, Isiagu.</t>
  </si>
  <si>
    <t>Community Secondary School, Amansea</t>
  </si>
  <si>
    <t>Community Secondary School, Isuanaocha</t>
  </si>
  <si>
    <t>Community Secondary School, Ebenebe</t>
  </si>
  <si>
    <t>Community Secondary School, Mgbakwu</t>
  </si>
  <si>
    <t>Community Secondary School, Achalla</t>
  </si>
  <si>
    <t>Community Secondary School, Amanuke</t>
  </si>
  <si>
    <t>Community Secondary School, Urum</t>
  </si>
  <si>
    <t>Community S3Condary School, Oba-Ofemili</t>
  </si>
  <si>
    <t>Girls High School, Agulu</t>
  </si>
  <si>
    <t>Flora Azikiwe Model Comprehensive Secondary School, Neni</t>
  </si>
  <si>
    <t>Loretto Special Sci. Sch. Adazi Nnukwu</t>
  </si>
  <si>
    <t>Community Secondary School, Obeledu</t>
  </si>
  <si>
    <t>Community Secondary School, Ichida</t>
  </si>
  <si>
    <t>Community High School, Aguluzigbo</t>
  </si>
  <si>
    <t>Bubendorff Memorial Grammar School, Adazi Nnukwu</t>
  </si>
  <si>
    <t>Community Secondary School, Agulu</t>
  </si>
  <si>
    <t>Ojiakor Memorial Grammar School, Adazi-Ani</t>
  </si>
  <si>
    <t>Union Secondary School, Agulu</t>
  </si>
  <si>
    <t>Community High School, Adazi</t>
  </si>
  <si>
    <t>Community High School, Akwaeze</t>
  </si>
  <si>
    <t>Agulu Grazmmar School, Agulu</t>
  </si>
  <si>
    <t>Lake City Secondary School, Nri</t>
  </si>
  <si>
    <t>Girls Secondary School, Adazi-Nnukwu</t>
  </si>
  <si>
    <t>Regal Secondary School, Nri</t>
  </si>
  <si>
    <t>St. Mary'S High School, Ifitedunu</t>
  </si>
  <si>
    <t>Walter Eze Memorial Secondary School,(Bss) Ukpo</t>
  </si>
  <si>
    <t>Community Secondary School, Umunachi</t>
  </si>
  <si>
    <t>Nneamaka Secondary School, Ifitedunu</t>
  </si>
  <si>
    <t>Community Girls' Secondary School, Ukpo</t>
  </si>
  <si>
    <t>Community Secondary School, Ukwulu</t>
  </si>
  <si>
    <t>St Kizito Girls' Secondary School, Umudioka</t>
  </si>
  <si>
    <t>Community High School,  Nawgu.</t>
  </si>
  <si>
    <t>Comprehensive Secondary School, Nawfia</t>
  </si>
  <si>
    <t>Girls' Secondary School, Abagana</t>
  </si>
  <si>
    <t>Nnamdi Azikiwe Secondary School, Abagana</t>
  </si>
  <si>
    <t>Ide Secondary School, Enugu Ukwu</t>
  </si>
  <si>
    <t>St. Michael'S Model Comprehensive Secondary School, Nimo</t>
  </si>
  <si>
    <t>Gilrs' Secondary School, Nimo</t>
  </si>
  <si>
    <t>Community Secondary School, Abba</t>
  </si>
  <si>
    <t>Girls' Secondary School, Enugu Agidi.</t>
  </si>
  <si>
    <t>Nawfia Community Secondary School, Nawfia</t>
  </si>
  <si>
    <t>Okutalukwe Community Secondary School, Enugu Ukwu.</t>
  </si>
  <si>
    <t>Government Technical College, Enugwu-Agidi</t>
  </si>
  <si>
    <t>Girls' Sec. School, Nnewi</t>
  </si>
  <si>
    <t>Maria Regina Model Comprehensive Sec. School Nnewi</t>
  </si>
  <si>
    <t>Nnewi High School, Nnewi</t>
  </si>
  <si>
    <t>Nigerian Sci &amp; Tech. College, Nnewi</t>
  </si>
  <si>
    <t>Women Education Centre, Nnewi</t>
  </si>
  <si>
    <t>Community Secondary School, Nnewichi</t>
  </si>
  <si>
    <t>Akaboezem Comm. Sec. School, Nnewi</t>
  </si>
  <si>
    <t>Okongwu Memo Grammar School Nnewi.</t>
  </si>
  <si>
    <t>Union Secondary School, Amichi (Bss)</t>
  </si>
  <si>
    <t>Comm. Secondary School, Amichi</t>
  </si>
  <si>
    <t>Community Secondary  School,  Azigbo</t>
  </si>
  <si>
    <t>Comm. Sec. School, Ebenato</t>
  </si>
  <si>
    <t>Comm. Secondary School, Ekwulumili</t>
  </si>
  <si>
    <t>Comm. High School, Ezinifite</t>
  </si>
  <si>
    <t>Awo-Ezimuzo Comm. Sec. School Ezinifite</t>
  </si>
  <si>
    <t>Boys'  High School, Osumenyi</t>
  </si>
  <si>
    <t>Comm. High School, Osumenyi</t>
  </si>
  <si>
    <t>Comm. Secondary  School, Ukpor</t>
  </si>
  <si>
    <t>Girls' High School, Ukpor</t>
  </si>
  <si>
    <t>Unubi Boys' Secondary School Unubi</t>
  </si>
  <si>
    <t>St. Johnbosco Sec. Sch. Unubi</t>
  </si>
  <si>
    <t>Utuh High School Utuh</t>
  </si>
  <si>
    <t>Govt. Technical College Utuh</t>
  </si>
  <si>
    <t>Comm. Sec. School, Akwaihedi</t>
  </si>
  <si>
    <t>Comm. Secondary School, Ichi</t>
  </si>
  <si>
    <t>Union Secondary School, Ichi</t>
  </si>
  <si>
    <t>Comm. Secondary School, Ihembosi</t>
  </si>
  <si>
    <t>Boys' Secondary School, Oraifite</t>
  </si>
  <si>
    <t>Girls' Secondary School, Oraifite</t>
  </si>
  <si>
    <t>Comm. Secondary School, Ozubulu</t>
  </si>
  <si>
    <t>Girls' Secondary School, Ozubulu</t>
  </si>
  <si>
    <t>Zixton Secondary School, Ozubulu</t>
  </si>
  <si>
    <t>Comm. High School, Amorka</t>
  </si>
  <si>
    <t>Comm. Secondary School, Azia</t>
  </si>
  <si>
    <t>St. Anthony'S Secondary School, Azia</t>
  </si>
  <si>
    <t>Abbot Boys' Secondary School, Ihiala</t>
  </si>
  <si>
    <t>Abbot Girls' Sec. Sch Ihiala</t>
  </si>
  <si>
    <t>Govt. Technical College, Ihiala</t>
  </si>
  <si>
    <t>St. Jude'S Secondary School, Ihiala</t>
  </si>
  <si>
    <t>Comm. Secondary School, Isseke</t>
  </si>
  <si>
    <t>Comm. Secondary School, Lilu</t>
  </si>
  <si>
    <t>Communty Secondary School Mbosi</t>
  </si>
  <si>
    <t>Union Secondary School, Okija</t>
  </si>
  <si>
    <t>Okija Grammar School, Okija</t>
  </si>
  <si>
    <t>Comm. Secondary School, Orsumoghu</t>
  </si>
  <si>
    <t>Girls' Secondary School, Uli</t>
  </si>
  <si>
    <t>Uli High School, Uli</t>
  </si>
  <si>
    <t>Comm. Hgih School, Umuoma Uli</t>
  </si>
  <si>
    <t>Notre Dame High School, Abatete</t>
  </si>
  <si>
    <t>Girls' Secondary School, Abatete</t>
  </si>
  <si>
    <t>Comm. Secondary School, Eziowelle</t>
  </si>
  <si>
    <t>Comm. Secondary School, Ideani</t>
  </si>
  <si>
    <t>Govt. Technical College, Nkpor</t>
  </si>
  <si>
    <t>Urban Secondary School, Nkpor</t>
  </si>
  <si>
    <t>Comm. Secondary School, Obosi</t>
  </si>
  <si>
    <t>Girls' Secondary School, Obosi (Union Sec. Sch. Obosi)</t>
  </si>
  <si>
    <t>Boys' Secondary School, Ogidi</t>
  </si>
  <si>
    <t>Girls' Secondary School, Ogidi</t>
  </si>
  <si>
    <t>Comm. Secondary School, Oraukwu</t>
  </si>
  <si>
    <t>Oraukwu Grammar School, Oraukwu</t>
  </si>
  <si>
    <t>Comm. Secondary School, Uke</t>
  </si>
  <si>
    <t>Mater Amabilis Sec.Sch, Umuoji</t>
  </si>
  <si>
    <t>Community Secondary School,Umuoji</t>
  </si>
  <si>
    <t>Awada Secondary School, Awada.</t>
  </si>
  <si>
    <t>St. John Secondary School, Akwa-Ukwu</t>
  </si>
  <si>
    <t>St. John'S Science &amp; Technical, Alor</t>
  </si>
  <si>
    <t>Girls' Secondary School, Alor</t>
  </si>
  <si>
    <t>Girls Secondary School, Awka-Etiti</t>
  </si>
  <si>
    <t>St. Joseph'S Secondary School, Awka-Etiti</t>
  </si>
  <si>
    <t>Our Lady'S Secondary School, Nnobi</t>
  </si>
  <si>
    <t>Comm. Secondary School, Nnobi</t>
  </si>
  <si>
    <t>Community Secondary School, Nnokwa</t>
  </si>
  <si>
    <t>Unity Sec. School Nnokwa</t>
  </si>
  <si>
    <t>Girls' Secondary School, Oba</t>
  </si>
  <si>
    <t>Merchant Of Light Sec Sch, Oba</t>
  </si>
  <si>
    <t>Boy's Sec. School, Ojoto</t>
  </si>
  <si>
    <t>Girls' Secondary School, Ojoto</t>
  </si>
  <si>
    <t>Comm. Sec Schol, Awkuzu</t>
  </si>
  <si>
    <t>Unity Sec. School, Awkuzu</t>
  </si>
  <si>
    <t>Model Comprehensive Secondary Sch.Nkwelle-Ezunaka</t>
  </si>
  <si>
    <t>Community High School Nkwelle-Ezunaka</t>
  </si>
  <si>
    <t>Boys High School, Nteje</t>
  </si>
  <si>
    <t>New Era Sec. School Nteje</t>
  </si>
  <si>
    <t>Cave City Sec. Sch, Ogbunike</t>
  </si>
  <si>
    <t>St Monica's College,Ogbunike</t>
  </si>
  <si>
    <t>Progressive Sec. School,Umunya</t>
  </si>
  <si>
    <t>Comm.Sec. School, Umunya</t>
  </si>
  <si>
    <t>Women Edu. Centre, Awkuzu</t>
  </si>
  <si>
    <t>Dennis Memo. Gram. Sch.Onitsha</t>
  </si>
  <si>
    <t>Girl's Sec School, Onitsha</t>
  </si>
  <si>
    <t>Queen Of Rosary Coll. Onitsha</t>
  </si>
  <si>
    <t>Ado Girl's Sec. School, Onitsha</t>
  </si>
  <si>
    <t>St Charles' Sec. School Onitsha</t>
  </si>
  <si>
    <t>Eastern Academy Onitsha</t>
  </si>
  <si>
    <t>New Era Girls' Sec School,Onitsha</t>
  </si>
  <si>
    <t>Inland Girls' Sec. School, Onitsha</t>
  </si>
  <si>
    <t>Washington Mem.Gram Sch,Onitsha</t>
  </si>
  <si>
    <t>Comprehensive Sec School,Onitsha</t>
  </si>
  <si>
    <t>Prince Memo. High Sch, Onitsha</t>
  </si>
  <si>
    <t>Army Day Sec. School, Onitsha</t>
  </si>
  <si>
    <t>Metropolitan College Onitsha</t>
  </si>
  <si>
    <t>Govt Tech College Onitsha</t>
  </si>
  <si>
    <t>Onitsha High School, Onitsha</t>
  </si>
  <si>
    <t>Our Lady's High School, Onitsha</t>
  </si>
  <si>
    <t>Christ The King College, Onitsha</t>
  </si>
  <si>
    <t>Modebe Mem  Sec. School, Onitsha</t>
  </si>
  <si>
    <t>Metu Memo.Sec. School,Onitsha</t>
  </si>
  <si>
    <t>Urban Girls' Sec. School,Onitsha</t>
  </si>
  <si>
    <t>Urban Boys' Sec. School, Onitsha</t>
  </si>
  <si>
    <t>Special Sch.For Deaf &amp;Dumb,Onitsha</t>
  </si>
  <si>
    <t>Ogbaru High School, Ogbakuba</t>
  </si>
  <si>
    <t>Ideke Girls' Sec.School ,Ideke</t>
  </si>
  <si>
    <t>Unity Comp.Girls' High Sch, Okpoko</t>
  </si>
  <si>
    <t>Community Boys' Sec. Sch, Okpoko</t>
  </si>
  <si>
    <t>Community Girls' Sec. Sch, Okpoko</t>
  </si>
  <si>
    <t>Community Sec. School. Atani</t>
  </si>
  <si>
    <t>Govt. Tec. College, Ossomala</t>
  </si>
  <si>
    <t>Commmunity Sec.Sch, Iyiowa-Odekpe</t>
  </si>
  <si>
    <t>Josephine Oduah Mem. Sec. Sch, Akili-Ozizor</t>
  </si>
  <si>
    <t>Community Sec. Sch, Ogwuaniocha</t>
  </si>
  <si>
    <t>Anthony Obaze Mem.Sec Sch,Ochuchu</t>
  </si>
  <si>
    <t>Fr. Joseph Mem. High Sch, Aguleri</t>
  </si>
  <si>
    <t>Col. Mike Attah Sec. Sch, Aguleri</t>
  </si>
  <si>
    <t>Justice Chinwuba Mem. Sec. Sch Aguleri</t>
  </si>
  <si>
    <t>Comm. Sec. Sch. Umuoba-Anam</t>
  </si>
  <si>
    <t>Govt. Tech College Umueri</t>
  </si>
  <si>
    <t>Stella Maris College Umuleri (Ghs)</t>
  </si>
  <si>
    <t>Comm. Sec. Sch. Ifite Umueri</t>
  </si>
  <si>
    <t>Comm. Sec. Sch. Igbariam</t>
  </si>
  <si>
    <t>Comm. Sec. Sch. Nando</t>
  </si>
  <si>
    <t>Comm. High Sch. Nsugbe</t>
  </si>
  <si>
    <t>Comm. Sec. Sch. Umueze-Anam</t>
  </si>
  <si>
    <t>Anam High Sch. Oroma-Etiti</t>
  </si>
  <si>
    <t>Christ The King College Umuem-Anam</t>
  </si>
  <si>
    <t>Comm. Sec. Sch. Ifite-Anam Mmiata</t>
  </si>
  <si>
    <t>Comm. Comp. Sec. Sch. Nzam</t>
  </si>
  <si>
    <t>Udama Comm. Sec. Sch, Inoma Akator</t>
  </si>
  <si>
    <t>Community Secondary School Igbedor</t>
  </si>
  <si>
    <t>Universal Sec. Sch. Omasi</t>
  </si>
  <si>
    <t>Comm. Sec. Sch. Omor</t>
  </si>
  <si>
    <t>Comm. Sec. Sch. Umumbo</t>
  </si>
  <si>
    <t>Comm. Sec Sch. Igbakwu</t>
  </si>
  <si>
    <t>Comm. Sec. Sch. Ifite-Ogwari</t>
  </si>
  <si>
    <t>Riverside Sec. Sch. Umerum</t>
  </si>
  <si>
    <t>Ogbe High Sch, Anaku</t>
  </si>
  <si>
    <t>Amikwe Comm. Sec. Sch. Omor</t>
  </si>
  <si>
    <t>Comm. Sec. Sch. Umueje</t>
  </si>
  <si>
    <t>Comm. Sec. Sch. Ndiukwuenu</t>
  </si>
  <si>
    <t>Basden Mem. Sec. Sch Isulo</t>
  </si>
  <si>
    <t>Ebe Unity College Ebe</t>
  </si>
  <si>
    <t>Willie Obiano Secondary Enugwu Aguleri</t>
  </si>
  <si>
    <t>Owelle Secondary School Owelle</t>
  </si>
  <si>
    <t>Post Primary School Service Commission Zonal Office-Awka</t>
  </si>
  <si>
    <t>Post Primary School Service Commission Zonal Office-Onitsha</t>
  </si>
  <si>
    <t>Post Primary School Service Commission Zonal Office Nnewi</t>
  </si>
  <si>
    <t>Post Primary School Service Commission Zonal Office-Aguata</t>
  </si>
  <si>
    <t>Post Primary School Service Commission Zonal Office-Ogidi</t>
  </si>
  <si>
    <t>Post Primary School Service Commission Zonal Office-Otuocha</t>
  </si>
  <si>
    <t>Anambra State Secretariat Clinic</t>
  </si>
  <si>
    <t>Aguata LGA Directorate, PHCA</t>
  </si>
  <si>
    <t>Anambra East LGA Directorate, PHCA</t>
  </si>
  <si>
    <t>Anambra West LGA Directorate, PHCA</t>
  </si>
  <si>
    <t>Anaocha LGA Directorate, PHCA</t>
  </si>
  <si>
    <t>Ayamelum LGA Directorate, PHCA</t>
  </si>
  <si>
    <t>Awka South LGA Directorate, PHCA</t>
  </si>
  <si>
    <t>Awka North LGA  Directorate, PHCA</t>
  </si>
  <si>
    <t>Dunukofia LGA  Directorate, PHCA</t>
  </si>
  <si>
    <t>Ekwusigo LGA Directorate, PHCA</t>
  </si>
  <si>
    <t>Njikoka LGA Directorate, PHCA</t>
  </si>
  <si>
    <t>Ihiala LGA Directorate, PHCA</t>
  </si>
  <si>
    <t>Idemili North LGA Directorate, PHCA</t>
  </si>
  <si>
    <t>Idemili South LGA   Directorate, PHCA</t>
  </si>
  <si>
    <t>Nnewi North LGA Directorate, PHCA</t>
  </si>
  <si>
    <t>Nnewi South LGA, Directorate, PHCA</t>
  </si>
  <si>
    <t xml:space="preserve"> Ogbaru LGA Directorate, PHCA</t>
  </si>
  <si>
    <t>Onitsha North LGA Directorate, PHCA</t>
  </si>
  <si>
    <t>Onitsha South LGA  Directorate, PHCA</t>
  </si>
  <si>
    <t>Orumba North LGA  Directorate , PHCA</t>
  </si>
  <si>
    <t>Orumba South LGA Directorate, PHCA</t>
  </si>
  <si>
    <t>Oyi LGA Directorate, PHCA</t>
  </si>
  <si>
    <t>General Hospital Onitsha</t>
  </si>
  <si>
    <t>General Hospital Enugwu-Ukwu</t>
  </si>
  <si>
    <t>General Hospital Orumba</t>
  </si>
  <si>
    <t>General Hospital Ekwulobia</t>
  </si>
  <si>
    <t>General Hospital Ogidi</t>
  </si>
  <si>
    <t>General Hospital Ossomala</t>
  </si>
  <si>
    <t>General Hospital Agulu</t>
  </si>
  <si>
    <t>General Hospital - Nimo</t>
  </si>
  <si>
    <t>General Hospital - Okija</t>
  </si>
  <si>
    <t>General Hospital - Oraifite</t>
  </si>
  <si>
    <t>General Hospital - Nnobi</t>
  </si>
  <si>
    <t>General Hospital - Ukpor</t>
  </si>
  <si>
    <t>General Hospital Ichi</t>
  </si>
  <si>
    <t>General Hospital Mbaukwu</t>
  </si>
  <si>
    <t>General Hospital Amanuke</t>
  </si>
  <si>
    <t>General Hospital Ifite-Dunu</t>
  </si>
  <si>
    <t>General Hospital Umuleri</t>
  </si>
  <si>
    <t>General Hospital Umuchu</t>
  </si>
  <si>
    <t>General Hospital Nnokwa</t>
  </si>
  <si>
    <t>General Hospital Nando</t>
  </si>
  <si>
    <t>Cottage Hospital Enugu Abor</t>
  </si>
  <si>
    <t>C.H.C Ideani</t>
  </si>
  <si>
    <t>C.H.C. Atani</t>
  </si>
  <si>
    <t>C.H.C. Umuoba Anam</t>
  </si>
  <si>
    <t>C.H.C. Nawgu</t>
  </si>
  <si>
    <t>C.H.C. Osumenyi</t>
  </si>
  <si>
    <t>C.H.C. Azia</t>
  </si>
  <si>
    <t>C.H.C. Achina</t>
  </si>
  <si>
    <t>C.H.C. Mgbakwu</t>
  </si>
  <si>
    <t>General Hospital Agulu Uzoigbo</t>
  </si>
  <si>
    <t>Psychiatric Hospital Nawfia</t>
  </si>
  <si>
    <t>School of Nursing &amp; Midwifery Nkpor</t>
  </si>
  <si>
    <t>School of Nursing &amp; Midwifery Iyi-Enu</t>
  </si>
  <si>
    <t>Anambra State Erosion, Watershed &amp; Climate Change Agency</t>
  </si>
  <si>
    <t>Chukwuemeka Odumegwu Ojukwu University - Uli Campus</t>
  </si>
  <si>
    <t>ESTIMATES OF ANAMBRA STATE GOVERNMENT OF NIGERIA, 2021</t>
  </si>
  <si>
    <t>Detailed  Consolidated Rev Fund Charges</t>
  </si>
  <si>
    <t>Economic Line Item Description</t>
  </si>
  <si>
    <t>Sub Function/</t>
  </si>
  <si>
    <t>Actual (Jan-Jun)</t>
  </si>
  <si>
    <t xml:space="preserve">3 Years </t>
  </si>
  <si>
    <t>ADMINISTRATIVE SECTOR</t>
  </si>
  <si>
    <t>Consolidated Rev Fund Charges</t>
  </si>
  <si>
    <t>20007001/22010101</t>
  </si>
  <si>
    <t>Gratuity</t>
  </si>
  <si>
    <t>20007001/22010102</t>
  </si>
  <si>
    <t>Pension</t>
  </si>
  <si>
    <t>20007001/22010103</t>
  </si>
  <si>
    <t>Death Benefits</t>
  </si>
  <si>
    <t>20007001/22010104</t>
  </si>
  <si>
    <t>Serverance Allowance for Political Office Holders - Legislat</t>
  </si>
  <si>
    <t>20007001/22010105</t>
  </si>
  <si>
    <t>Serverance Allowance fro Political Office Holders - Executiv</t>
  </si>
  <si>
    <t>20007001/22010106</t>
  </si>
  <si>
    <t>Arears of Pensions</t>
  </si>
  <si>
    <t>20007001/22060101</t>
  </si>
  <si>
    <t>Foreign Loans Repayment</t>
  </si>
  <si>
    <t>20007001/22060201</t>
  </si>
  <si>
    <t>Domestic Loans Repayment</t>
  </si>
  <si>
    <t>20007001/22060203</t>
  </si>
  <si>
    <t>Recurrent Debts</t>
  </si>
  <si>
    <t>20007001/22060205</t>
  </si>
  <si>
    <t>Cost of IGR Collection</t>
  </si>
  <si>
    <t>20007001/22060208</t>
  </si>
  <si>
    <t>Arrears fo Salary and Allowances</t>
  </si>
  <si>
    <t>20007001/22060216</t>
  </si>
  <si>
    <t>Pensions - State Contributory Pension Fund</t>
  </si>
  <si>
    <t>20007001/22060217</t>
  </si>
  <si>
    <t>National Health Insurance Contribution</t>
  </si>
  <si>
    <t>Total CRF Charges</t>
  </si>
  <si>
    <t>11001001/23050103/0800001</t>
  </si>
  <si>
    <t>Empowerment of ten thousand Youths for Enterprenourship</t>
  </si>
  <si>
    <t>11001001/23050103/0800002</t>
  </si>
  <si>
    <t>Commumunity Stadium Development Intervention Program</t>
  </si>
  <si>
    <t>11001001/23050101/18000019</t>
  </si>
  <si>
    <t>Anambra State Veteran Agency</t>
  </si>
  <si>
    <t>11001001/23050101/18000020</t>
  </si>
  <si>
    <t>Special Intervetion Project on Diaspora Affairs, Local Art and culture</t>
  </si>
  <si>
    <t>11013001/23050103/13000020</t>
  </si>
  <si>
    <t>NEPAD Programms</t>
  </si>
  <si>
    <t>11013001/23020127/13000036</t>
  </si>
  <si>
    <t>Vission2070 Development Plan Activity</t>
  </si>
  <si>
    <t>23001001/23020118/11000014</t>
  </si>
  <si>
    <t>23001002/23010112/11000001</t>
  </si>
  <si>
    <t>23001002/23010112/11000002</t>
  </si>
  <si>
    <t xml:space="preserve">Purchase of Vehicles </t>
  </si>
  <si>
    <t>23001002/23050101/11000003</t>
  </si>
  <si>
    <t>23001002/23020119/11000004</t>
  </si>
  <si>
    <t>23001002/23050105/11000003</t>
  </si>
  <si>
    <t>23001002/23010107/11000001</t>
  </si>
  <si>
    <t>Purchase of Trucks</t>
  </si>
  <si>
    <t>23001002/23010113/11000002</t>
  </si>
  <si>
    <t>23001002/23010118/11000001</t>
  </si>
  <si>
    <t>Purchase of Scanners</t>
  </si>
  <si>
    <t>23001002/23010114/11000002</t>
  </si>
  <si>
    <t>Purchase of Computer Printers</t>
  </si>
  <si>
    <t>Anambra State Signage Agency (Anssa) Total</t>
  </si>
  <si>
    <t>40001001/23020101/13000001</t>
  </si>
  <si>
    <t>Purchase of Motor Vehicle</t>
  </si>
  <si>
    <t>40001002/23010101/13000002</t>
  </si>
  <si>
    <t>Purchase of 1 No Bus for mornitoring and Investigation</t>
  </si>
  <si>
    <t>40001002/23010113/13000005</t>
  </si>
  <si>
    <t>Purchase of 4 nos Air Conditioners and 4 Nos Refridgerator</t>
  </si>
  <si>
    <t>40001002/23010101/13000010</t>
  </si>
  <si>
    <t>Purchase of Steal Cabinet, Tables and Chaires</t>
  </si>
  <si>
    <t>47001001/23010113/13000008</t>
  </si>
  <si>
    <t>Civil Service Commission Data Base Activities</t>
  </si>
  <si>
    <t>15001001/23020113/01000040</t>
  </si>
  <si>
    <t>Anambra State intergrated Livestock comp. Ltd</t>
  </si>
  <si>
    <t>15001001/23050105/01000074</t>
  </si>
  <si>
    <t>Agricultural Accelarared scheme</t>
  </si>
  <si>
    <t>15017001/23020113/01000001</t>
  </si>
  <si>
    <t xml:space="preserve">Fish Seed </t>
  </si>
  <si>
    <t>15017001/23020113/01000055</t>
  </si>
  <si>
    <t>15017001/23020113/01000014</t>
  </si>
  <si>
    <t>Fish Activities</t>
  </si>
  <si>
    <t>15017001/23020113/01000015</t>
  </si>
  <si>
    <t>15102001/23050105/01000010</t>
  </si>
  <si>
    <t>Livestock Productivity and Resilient Suport Project</t>
  </si>
  <si>
    <t>15102001/23050105/01000011</t>
  </si>
  <si>
    <t>Project on promotion of Market Oriented Agrc Extention System for lively hood</t>
  </si>
  <si>
    <t>20001001/23010128/13000014</t>
  </si>
  <si>
    <t>20001001/23020101/13000038</t>
  </si>
  <si>
    <t>State Fiscal Transperency, Accountability and sustainability for Result</t>
  </si>
  <si>
    <t>20001001/23020101/13000039</t>
  </si>
  <si>
    <t>Production of Min of Finance Policy Digest</t>
  </si>
  <si>
    <t>20001001/23020101/13000040</t>
  </si>
  <si>
    <t>Internal Central Audit Department Data Base</t>
  </si>
  <si>
    <t>20001001/23020101/13000041</t>
  </si>
  <si>
    <t>Development of State Debt Management Framework /Guide</t>
  </si>
  <si>
    <t>20001001/23020101/13000042</t>
  </si>
  <si>
    <t>MOF/DMD Data Base</t>
  </si>
  <si>
    <t>20001001/23020101/13000043</t>
  </si>
  <si>
    <t xml:space="preserve">MOF Staff and Equity Management </t>
  </si>
  <si>
    <t>Purchase/Reforbishing  of vehicles and equipment</t>
  </si>
  <si>
    <t>20008001/23020118/13000014</t>
  </si>
  <si>
    <t>IGR Enforcement</t>
  </si>
  <si>
    <t>22001001/23020118/12000054</t>
  </si>
  <si>
    <t>Communication Vissibility  for minisry's Activities</t>
  </si>
  <si>
    <t>22002001/23050103/12000006</t>
  </si>
  <si>
    <t>Loans to Industries and Empowerment to Women and Youth Programm</t>
  </si>
  <si>
    <t>22002001/23020118/12000019</t>
  </si>
  <si>
    <t xml:space="preserve">Development of Industrial Website </t>
  </si>
  <si>
    <t>22002001/23020118/12000020</t>
  </si>
  <si>
    <t>22002001/23020118/12000021</t>
  </si>
  <si>
    <t xml:space="preserve">Anambra State Industrial EXPO /Exibition </t>
  </si>
  <si>
    <t>29001001/23050101/05020002</t>
  </si>
  <si>
    <t>29001001/23020118/17000006</t>
  </si>
  <si>
    <t>Development of Vehicle Inspection Ground /Provission of Testing</t>
  </si>
  <si>
    <t>29001001/23020118/17000007</t>
  </si>
  <si>
    <t>Motor Parks Development</t>
  </si>
  <si>
    <t>29055001/23010105/13000001</t>
  </si>
  <si>
    <t>29055001/23010106/13000006</t>
  </si>
  <si>
    <t>29055001/23050103/13000002</t>
  </si>
  <si>
    <t>29055001/23010112/13000003</t>
  </si>
  <si>
    <t>29055001/23020102/13000005</t>
  </si>
  <si>
    <t>29055001/23010129/13000006</t>
  </si>
  <si>
    <t>29055001/23050101/13000007</t>
  </si>
  <si>
    <t>29055001/23050101/13000008</t>
  </si>
  <si>
    <t>Development of ARTMA Hqutrs</t>
  </si>
  <si>
    <t xml:space="preserve"> Construction/Rehabilitation of selected major roads and minor inter community road (outstanding Debts)</t>
  </si>
  <si>
    <t xml:space="preserve">Mechanical Engineering base workshop </t>
  </si>
  <si>
    <t>Anambra State Road Maintenance Agency including plant &amp; equi</t>
  </si>
  <si>
    <t>Constr of 2 new area Offices at Nnewi &amp; Onitsha (take off fund</t>
  </si>
  <si>
    <t>PRS Activities (Project monitoring &amp; Evaluation)</t>
  </si>
  <si>
    <t>Procurement of new administrative office furniture &amp; fittings/equipment</t>
  </si>
  <si>
    <t xml:space="preserve">Renov of old office blocks </t>
  </si>
  <si>
    <t>Procurement/refurbishment of Government 2 no vehicles</t>
  </si>
  <si>
    <t>34001001/23020118/17000010</t>
  </si>
  <si>
    <t>Ministry of Works HIV Project</t>
  </si>
  <si>
    <t>34001001/23010128/17000013</t>
  </si>
  <si>
    <t>Purchase of EDD ( explosive device detonator)</t>
  </si>
  <si>
    <t>Construction of new administrative  office Complex at hdq</t>
  </si>
  <si>
    <t>34001001/23010105/17000017</t>
  </si>
  <si>
    <t>Procurement of fire fighting instalations</t>
  </si>
  <si>
    <t>34001001/23010105/17000018</t>
  </si>
  <si>
    <t>34001001/23010105/17000019</t>
  </si>
  <si>
    <t>Emergency medical Response (EMR)</t>
  </si>
  <si>
    <t>34001001/23020105/17000020</t>
  </si>
  <si>
    <t>Construction of new Asphalt Plant in Awka</t>
  </si>
  <si>
    <t>34001001/23020105/17000021</t>
  </si>
  <si>
    <t>34001001/23050101/17000022</t>
  </si>
  <si>
    <t>34001001/23050101/17000023</t>
  </si>
  <si>
    <t>34001001/23050101/17000024</t>
  </si>
  <si>
    <t>34001001/23020114/17000025</t>
  </si>
  <si>
    <t>Reconstruction of Onitsha - Atani-Osammala-Ogwuikpele road. Length  (52km) 37km asphalted</t>
  </si>
  <si>
    <t>34001001/23020114/17000026</t>
  </si>
  <si>
    <t>Agbakagu Drive - Okigwe Road/Ekene Dilichukwu Road- University Road with a spur to Anadu Road/St. Cletus Road-Nwafor Orizu -Amichi/Igwe Orizu Road. Length  (13km) 7.8km asphalted</t>
  </si>
  <si>
    <t>34001001/23020114/17000027</t>
  </si>
  <si>
    <t>Idemili Market-Ikuku Road Junction / Madonna Church-St. Marys Church/St Marys-Idemeka/Old Obiaja Court To Igwe Ezekwem Road  Nnokwa, Nwafor Ifite to Nnewi Road, Obodo Akpa-Dimukwu Ume Junction Nnobi-Udide-Nnewichi Road/NEPA to Eke Umuafo/Nnobi Girls to Ebe Obodo Oha  Length  (12km ) 7.02km asphalted</t>
  </si>
  <si>
    <t>34001001/23020114/17000028</t>
  </si>
  <si>
    <t>Amansea-Ebenebe-Ugbenu-Ugbene-Awba Ofemili Road  Length (32km) 12.3km asphalted</t>
  </si>
  <si>
    <t>34001001/23020114/17000029</t>
  </si>
  <si>
    <t>Nwagu-Agulu Nnobi Road  Length  (13.75km) 8.3km asphalted</t>
  </si>
  <si>
    <t>34001001/23020114/17000030</t>
  </si>
  <si>
    <t>Amuko-Ezeogidi Road-Park Road-Muodile Road/Hillary Unachukwu Road-Anglican Girls - St. Mary Road-Osakwe Road-Ugedo Road. Length (11.3km) 5km asphalted</t>
  </si>
  <si>
    <t>34001001/23020114/17000031</t>
  </si>
  <si>
    <t>Construction of Nwanyiocha-Utuh-Osumenyi Road.Length (6.4km) 5.58km asphalted</t>
  </si>
  <si>
    <t>34001001/23020114/17000032</t>
  </si>
  <si>
    <t>Construction of Access Road and Drainage System at the Akpaka Forest Layout GRA Onitsha Length (3.701km)</t>
  </si>
  <si>
    <t>34001001/23020114/17000033</t>
  </si>
  <si>
    <t>Construction of Ukpor - Umunuko - Nza Ozubulu Road. Length (17.74km) 9.1km asphalted</t>
  </si>
  <si>
    <t>34001001/23020114/17000034</t>
  </si>
  <si>
    <t>Reconstruction of  Oyeagu - Abagana - Ukpo - Abba Junction (Enugu - Onitsha Expresssway)Length (4.6km) 4.4km asphalted</t>
  </si>
  <si>
    <t>34001001/23020114/17000035</t>
  </si>
  <si>
    <t>Construction of  Okpuno - Umuenem Street Otolo Nnewi - Awka Etiti Road.Length(4.5km)</t>
  </si>
  <si>
    <t>34001001/23020114/17000036</t>
  </si>
  <si>
    <t>Construction of G.O. Ibekwe Road Off Kenneth Dike Library Okpuno. Length (1.1375km)</t>
  </si>
  <si>
    <t>34001001/23020114/17000037</t>
  </si>
  <si>
    <t>Reconstruction of Additional Roads in Okpuno. Length(4.2km) 2km asphalted</t>
  </si>
  <si>
    <t>34001001/23020114/17000038</t>
  </si>
  <si>
    <t>Construction of Okpuno - Urum - Amanuke - Achalla Road with spur to Paul University  Science School.Length(15.9km) 12km asphalted</t>
  </si>
  <si>
    <t>34001001/23020114/17000039</t>
  </si>
  <si>
    <t>Amansea - Ndiukwuenu-Awa-Ufuma Road (Phase 1 &amp; 2) Length(27km) 0.3kmasphalted</t>
  </si>
  <si>
    <t>34001001/23020114/17000040</t>
  </si>
  <si>
    <t>Nkwo Market Square - Umuoji Micro Finance Bank Ekeagu Abatete Road. Length(5.77km) 3km asphalted</t>
  </si>
  <si>
    <t>34001001/23020114/17000041</t>
  </si>
  <si>
    <t>Atani - Ozubulu Roads Part 1 Km 0+000 -5+560. length(5.6km) 3km asphalted</t>
  </si>
  <si>
    <t>34001001/23020114/17000042</t>
  </si>
  <si>
    <t>Reconstruction of Bida Road and Okwei Street Onitsha Length(3.3km)2.2km asphalted</t>
  </si>
  <si>
    <t>34001001/23020114/17000043</t>
  </si>
  <si>
    <t>Construction of Access Road and Bridge from Umueje to the Oil Well Head at Aguleri Out.RoadLength 5km,Bridge Length 100m</t>
  </si>
  <si>
    <t>34001001/23020114/17000044</t>
  </si>
  <si>
    <t>Construction of Access Roads at the Greenwood City, Awka Length(8.244km)</t>
  </si>
  <si>
    <t>34001001/23020114/17000045</t>
  </si>
  <si>
    <t>Bishop Okonkwo Road (Ichi) to Nkwo Edo Market and Emeka Okwuosa/Emeka Offor Road to St Michael Secondary School Ozubulu/ NAUTH Road Junction Length(7.3km)3.6km asphalted</t>
  </si>
  <si>
    <t>34001001/23020114/17000046</t>
  </si>
  <si>
    <t>Reconstruction of Aguluzigbo Roads Length(9.3km)9.2km asphalted</t>
  </si>
  <si>
    <t>34001001/23020114/17000047</t>
  </si>
  <si>
    <t>Construction of Nnamdi Azikiwe Teaching Hospital Neni- Adazi Ani Road Length (2.5km) 1.5km asphalted</t>
  </si>
  <si>
    <t>34001001/23020114/17000048</t>
  </si>
  <si>
    <t>Construction of Ukunu Village - Nkwo Agulu Road Length 2.5km) 2.45 asphalted</t>
  </si>
  <si>
    <t>34001001/23020114/17000049</t>
  </si>
  <si>
    <t>Construction of Achina Oneh Agbudu Ogboji Length(5.3km) 1.45 asphalted</t>
  </si>
  <si>
    <t>34001001/23020114/17000050</t>
  </si>
  <si>
    <t>Reconstruction of Anambra State Integrated Livestock Farm Nkwelle Ezunaka Length(6km) 3km asphalted</t>
  </si>
  <si>
    <t>34001001/23020114/17000051</t>
  </si>
  <si>
    <t>Construction of Jetty/ Roads within the Naval Base and Roads Between Atani Roads. Length 5km</t>
  </si>
  <si>
    <t>34001001/23020114/17000052</t>
  </si>
  <si>
    <t>Rehabilitation of Dual Carriageway and Roads from Upper Iweka Flyover-Zik Roundabout and Dual Carriageway from Amawbia Roundabout - Amansea Bridge Length(23.47) 15.2km asphalted</t>
  </si>
  <si>
    <t>34001001/23020114/17000053</t>
  </si>
  <si>
    <t>Construction of Umunankwo - Mputu- Ogwuaniocha RoadLength(14.35km)</t>
  </si>
  <si>
    <t>34001001/23020114/17000054</t>
  </si>
  <si>
    <t>Reonstruction of Access Road to AUSCO farms Ltd Agu - AwkaLength(2.206km)</t>
  </si>
  <si>
    <t>34001001/23020114/17000055</t>
  </si>
  <si>
    <t>Construction of some selected Roads in Onitsha Length(12.56km) 5km asphalted</t>
  </si>
  <si>
    <t>34001001/23020114/17000056</t>
  </si>
  <si>
    <t>Construction of Rd 1,2,3,4&amp;6 in some selected Rds in Onitsha.Length (1.91km)1.9km asphalted</t>
  </si>
  <si>
    <t>34001001/23020114/17000057</t>
  </si>
  <si>
    <t>Construction of some selected Roads in Awka 1&amp;2 Length (6.655km) 4km asphalted</t>
  </si>
  <si>
    <t>34001001/23020114/17000058</t>
  </si>
  <si>
    <t>Ndiukwuenu - Okpeze- Amaeteiti- Awgbu Road and bridge Part I Road Length(4.2km) Bridge length 45m</t>
  </si>
  <si>
    <t>34001001/23020114/17000059</t>
  </si>
  <si>
    <t>Ndiukwuenu - Okpeze- Amaeteiti- Awgbu Road Part II Road Length(9.4km)Bridge Length 90m</t>
  </si>
  <si>
    <t>34001001/23020114/17000060</t>
  </si>
  <si>
    <t>Construction of Ugwunwasike - Azu Ogbunike - Amawa - Osile - Ifite - Umueri - St Monica - College Road.Length (7.9km) 4km asphalted</t>
  </si>
  <si>
    <t>34001001/23020114/17000061</t>
  </si>
  <si>
    <t>Construction of Ozzu Umunachi Road Length(4.167km) 1.7km asphalted</t>
  </si>
  <si>
    <t>34001001/23020114/17000062</t>
  </si>
  <si>
    <t>Reconstruction of Omor - Umumbo Road Ayamelum Local Government Area.Length (8.1km) 3km asphalted</t>
  </si>
  <si>
    <t>34001001/23020114/17000063</t>
  </si>
  <si>
    <t>Construction of Udeaja Junction- Affia Nkwo Market - Urezi Road, Ozubulu, Ekwusigo LGA.Lenght(1.7km)</t>
  </si>
  <si>
    <t>34001001/23020114/17000064</t>
  </si>
  <si>
    <t>Construction of Abba - Ifitedunu Road, Njikoka/Dunukofia LGA.Length(4km) 3km asphalted</t>
  </si>
  <si>
    <t>34001001/23020114/17000065</t>
  </si>
  <si>
    <t>Reconstruction and Rehabilitation of Umuogem Round About to Nwadiani Road Project Ufuma, Orumba North LGALength(1.75km)</t>
  </si>
  <si>
    <t>34001001/23020114/17000066</t>
  </si>
  <si>
    <t>Construction of Ozoemena Onyali Crescent, Okpuno Length(1.1km)</t>
  </si>
  <si>
    <t>34001001/23020114/17000067</t>
  </si>
  <si>
    <t>Construction of Aguleri Uno- Aguleri Otu- Enugu Otu- Oil Rig Road Junction Anambra State and Bridge No 2. Length(42km) 10km asphalted</t>
  </si>
  <si>
    <t>34001001/23020114/17000068</t>
  </si>
  <si>
    <t>Construction of Spur- Iyiora Anam Anambra West LGA Anambra State and Bridge No 1. Length (7.834km) 0.7km asphalted</t>
  </si>
  <si>
    <t>34001001/23020114/17000069</t>
  </si>
  <si>
    <t>Construction of Nchekwube Onochie Street - Ezu River, Road Aguleri. Length(3.635km)1.7km asphalted</t>
  </si>
  <si>
    <t>34001001/23020114/17000070</t>
  </si>
  <si>
    <t>Ozubulu-Ihembosi-Ukpor Road.Length (6km)</t>
  </si>
  <si>
    <t>34001001/23020114/17000071</t>
  </si>
  <si>
    <t xml:space="preserve">Construction of St Thomas Church Egbu Orizu Junction -Egbu Umuenem Otolo Nnewi - Awka Etiti Road.Length(4.3km) 2km asphalted </t>
  </si>
  <si>
    <t>34001001/23020114/17000072</t>
  </si>
  <si>
    <t>Rehabilitation of the Surrounding Roads at Rojenny Stadium Oba, by Direct Labour Length (1.98km) 0.98km asphalted</t>
  </si>
  <si>
    <t>34001001/23020114/17000073</t>
  </si>
  <si>
    <t>Construction of Nnewi Urban Roads: Coscharis Road, Onuzulike Okonkwo, and Francis Maduka Road Length (6.17km) 5km asphalted</t>
  </si>
  <si>
    <t>34001001/23020114/17000074</t>
  </si>
  <si>
    <t>Construction of Section2: Mmiata-Nzam Roadwith Bridge Road Length 11km,Bridge Length 120m</t>
  </si>
  <si>
    <t>34001001/23020114/17000075</t>
  </si>
  <si>
    <t>Construction of Awkuzu-Nteje-Umueri Airport Road length(4.5km)</t>
  </si>
  <si>
    <t>34001001/23020114/17000076</t>
  </si>
  <si>
    <t>Construction of Nteje -Ivite Umueri Airport Road Length 4km</t>
  </si>
  <si>
    <t>34001001/23020114/17000077</t>
  </si>
  <si>
    <t>Construction of Umueri Airport Road Length (8.5km)</t>
  </si>
  <si>
    <t>34001001/23030113/17000078</t>
  </si>
  <si>
    <t>Upgrading/Strengthening of Awka-Nibo-Nise-Enugwu Ukwu Ring Road.Length(14.2km)5km asphalted</t>
  </si>
  <si>
    <t>34001001/23020114/17000079</t>
  </si>
  <si>
    <t>Construction of Oye Utuh-Akwuata-Court Road Nnewi South LGA .Length(3.32km) 3.22 asphalted</t>
  </si>
  <si>
    <t>34001001/23020114/17000080</t>
  </si>
  <si>
    <t>Construction of Access Road to COCHEDS AGRO-INDUSTRIES LTD Anaku, Ayamelum LGA.Length(1.075km) 0.50km asphalted</t>
  </si>
  <si>
    <t>34001001/23020114/17000081</t>
  </si>
  <si>
    <t>Oye-Olisa-Ogidi Ani-Umuoji Road, Ogidi and Boys Secondary School, Ogidi Ani-ukwu Road.Length (6.5km) 2km asphalted</t>
  </si>
  <si>
    <t>34001001/23020114/17000082</t>
  </si>
  <si>
    <t>Construction of Ogbuaka-Mgbuka-Amazu/Owerri Road,Onitsha Single Carriageway. Length(4.1km) 0.5km asphalted</t>
  </si>
  <si>
    <t>34001001/23020114/17000083</t>
  </si>
  <si>
    <t>Construction of Afor-Umunya-Ogbunike Road with Spur to Community Sec. School Umunya. Length (9.6km)3.5km asphalted</t>
  </si>
  <si>
    <t>34001001/23020114/17000084</t>
  </si>
  <si>
    <t>Construction of Uzoakwa-Ubahuekwem-Oseakwa Road with Spur to Oluoha Okechukwu Road with a 3kn Stone Base.Length(11.3km)3.5km asphalted</t>
  </si>
  <si>
    <t>34001001/23020114/17000085</t>
  </si>
  <si>
    <t>Construction of Ezira - Umuomaku- Enugwu-Umuonyia-Achina Road with 1 No 20m Span Bridge. Length(12.45km)2km asphalted</t>
  </si>
  <si>
    <t>34001001/23020114/17000086</t>
  </si>
  <si>
    <t>Construction of Oba (RE Onitsha-Owerri Road/ International Market- Umuoji Road with I Nio Bridge. Length(10.4km)</t>
  </si>
  <si>
    <t>34001001/23020114/17000087</t>
  </si>
  <si>
    <t>Construction of Chisco House to Osumenyi Town Road. Length(3.4km) 1.5km asphalted</t>
  </si>
  <si>
    <t>34001001/23020114/17000088</t>
  </si>
  <si>
    <t>Construction of Uruzi College of Health Sciences Ring Road in Okofia Village Otolo Nnewi.Length(4.19km) 3km asphalted</t>
  </si>
  <si>
    <t>34001001/23020114/17000089</t>
  </si>
  <si>
    <t>Failed Section of Nkisi River Bridge. Section of Onitsha-Otuocha -Adani Road</t>
  </si>
  <si>
    <t>34001001/23020114/17000090</t>
  </si>
  <si>
    <t>Construction of Shell Road Umueri. Length(5km) 4.4 asphalted</t>
  </si>
  <si>
    <t>34001001/23020114/17000091</t>
  </si>
  <si>
    <t>Construction of Ugwu Ndi Uka-Ugwu Omanwu Road with spur to Emeka Okwunwanne Street Aguleri.Length(3.8km) 1.6km asphalted</t>
  </si>
  <si>
    <t>34001001/23020114/17000092</t>
  </si>
  <si>
    <t>Construction of Flood Control works and Road in Eziagu-Ifite-Igboezunu and Discharge drains in Aguleri.Length(94.8km) 1km asphalted</t>
  </si>
  <si>
    <t>34001001/23020114/17000093</t>
  </si>
  <si>
    <t xml:space="preserve">Reconstruction of Ifite Road -Unizik Gate. Length(2.5km),2.45km asphalted. </t>
  </si>
  <si>
    <t>34001001/23020114/17000094</t>
  </si>
  <si>
    <t>Construction of Eziala-Ihuowerri Road in Orsumoghu, Ihiala Local Government Area with Erosion Site Of 250m.Length(6.954km)</t>
  </si>
  <si>
    <t>34001001/23020114/17000095</t>
  </si>
  <si>
    <t>Construction of Isuaniocha-Urum-Amanuke Connecting Road. Length(8.475km)2km asphalted</t>
  </si>
  <si>
    <t>34001001/23020114/17000096</t>
  </si>
  <si>
    <t>Construction of Louis Carter Road Nnewi.Length(0.55km)</t>
  </si>
  <si>
    <t>34001001/23020114/17000097</t>
  </si>
  <si>
    <t>Construction of Umuoji-Ojoto Road with spurs to Dr. Pius Okigbo Street and Ojoto Police Station Road.Length(4.4km)</t>
  </si>
  <si>
    <t>34001001/23020114/17000098</t>
  </si>
  <si>
    <t>Construction of Ukata Ezeoguine road Nnewi.Length(1.34km)</t>
  </si>
  <si>
    <t>34001001/23020114/17000099</t>
  </si>
  <si>
    <t>Construction of Odoguonu road Nnewi. Length(2.037km)</t>
  </si>
  <si>
    <t>34001001/23020114/17000100</t>
  </si>
  <si>
    <t>Construction of Ibeto Battery Factory Road, Nnewi.Length(1km)</t>
  </si>
  <si>
    <t>34001001/23020114/17000101</t>
  </si>
  <si>
    <t>Construction of St. Anthony of Padua Ring Road with spur to Ugu Odudala/Eke Market Road ,Igbariam.Length(5.33km),2km asphalted</t>
  </si>
  <si>
    <t>34001001/23020114/17000102</t>
  </si>
  <si>
    <t>Construction of Mbosi-Azia-Ukpor Road with a bridge.Length(11.575km),4km asphalted</t>
  </si>
  <si>
    <t>34001001/23020114/17000103</t>
  </si>
  <si>
    <t>Construction of Nkwoagu, Nanka-Umuona Road with spur to Afor Udo Market Nanka Road.Length(6.21km)</t>
  </si>
  <si>
    <t>34001001/23020114/17000104</t>
  </si>
  <si>
    <t>Construction of Ezinifite -Unubi-Ekwulumili-Akwaihedi-Uga Roads with Normal Terrian and no Erosion. Length(3.25km)</t>
  </si>
  <si>
    <t>34001001/23020114/17000105</t>
  </si>
  <si>
    <t>Construction of Ukwuoji Awka-Umuelechi Village-Ifite Nibo- Isiagu Road.Length(3km)</t>
  </si>
  <si>
    <t>34001001/23020114/17000106</t>
  </si>
  <si>
    <t>Gaius Benton School Road, Ifite -Oko from Ekwulobia-Umunze RoadLength (2.312km)</t>
  </si>
  <si>
    <t>34001001/23020114/17000107</t>
  </si>
  <si>
    <t>Construction of Reinforced Concrete Drains along the Road linking Uru and Namkpu villages, Mbaukwu.Length(1.25km)</t>
  </si>
  <si>
    <t>34001001/23020114/17000108</t>
  </si>
  <si>
    <t>Construction of Reinforced Concrete Drains along the Road linking Ezeoye and Ezeawulu villages, Nibo.Length(0.7km)</t>
  </si>
  <si>
    <t>34001001/23020114/17000109</t>
  </si>
  <si>
    <t>Reconstruction of Timber Market Road Nnewi, drain to drain with stone base.Length(0.72km),0.62km asphalted</t>
  </si>
  <si>
    <t>34001001/23020114/17000110</t>
  </si>
  <si>
    <t>Construction of Spur to Okeke-Uko Drive and Onuinyi Close, Off Oko-Ndiowu Road.Length(1.2km)</t>
  </si>
  <si>
    <t>34001001/23020114/17000111</t>
  </si>
  <si>
    <t>Construction of the Nkwo Umuchu-Uguwakwu-Igbughubu-Achalla-Arondizuogu Road with spur to Nkwo Umuchu-Mbareke Pioneer Secondary School-Eke Ubo Road.Length(8.252km)</t>
  </si>
  <si>
    <t>34001001/23020114/17000112</t>
  </si>
  <si>
    <t>Construction of Innoson Drive and Uru Road Umudim Nnewi.Length(2.9km)1km asphalted</t>
  </si>
  <si>
    <t>34001001/23020114/17000113</t>
  </si>
  <si>
    <t>Construction of Ndiokpaleke-Ndiokolo-Ogboji Ring Road with Bridge.Length(6.7km)</t>
  </si>
  <si>
    <t>34001001/23020114/17000114</t>
  </si>
  <si>
    <t>Construction of Oraeri-Ichida-Igboukwu Road.Length(3.278)</t>
  </si>
  <si>
    <t>34001001/23020114/17000115</t>
  </si>
  <si>
    <t>Reconstruction of the Road linking Eke Eziowelle and Aforigwe Umunachi Road.Length(2km),0.5km asphalted</t>
  </si>
  <si>
    <t>34001001/23020114/17000116</t>
  </si>
  <si>
    <t>Construction of Maduaburochukwu Obiano Road at Ogbunike (Oye Olisa via Kisa River to the Express Way Road)Length 4.6km, 1km asphalted</t>
  </si>
  <si>
    <t>34001001/23020114/17000117</t>
  </si>
  <si>
    <t>Construction of Igwe's Road Uli-Old Eke Agbagba-Amamputu Road, Uli Anambra State Length (5.13km) 0.7km asphalted</t>
  </si>
  <si>
    <t>34001001/23020114/17000118</t>
  </si>
  <si>
    <t>Construction of Sir Emeka Offor Road-Permanent Site NAUTH,Nnewi-Eme Court-Traffic Light Nnewi.Length (7.3km)</t>
  </si>
  <si>
    <t>34001001/23020114/17000119</t>
  </si>
  <si>
    <t>Construction of Ogbunike Nkwelle-Ezunaka International market road.Length (8.19km),0.50km asphalted</t>
  </si>
  <si>
    <t>34001001/23020114/17000120</t>
  </si>
  <si>
    <t>Construction of Adazi Nnukwu-Neni-Nimo bypass road. Length (4.8km),1.8km asphalted</t>
  </si>
  <si>
    <t>34001001/23020114/17000121</t>
  </si>
  <si>
    <t>Construction of Ndiowu tarred road to Agbata Ndiowu. Length (6.21km)</t>
  </si>
  <si>
    <t>34001001/23020114/17000122</t>
  </si>
  <si>
    <t>Construction of Nimo -Abagana Road.Length(4.5km)</t>
  </si>
  <si>
    <t>34001001/23020114/17000123</t>
  </si>
  <si>
    <t>Construction of Mbaukwu-Umuawulu-Nibo road. Length(2.6km)</t>
  </si>
  <si>
    <t>34001001/23020114/17000124</t>
  </si>
  <si>
    <t>Construction of Works road via Dan Maduka Avenue, Morgan Streer, Victor Street, Amawbia.Length (2.225km)</t>
  </si>
  <si>
    <t>34001001/23020114/17000125</t>
  </si>
  <si>
    <t>Construction of Nnewi hotel road with spur to Chief Mathias Onwuegbunu/Ekeson Street Nnewi.Length(5.31km)</t>
  </si>
  <si>
    <t>34001001/23020114/17000126</t>
  </si>
  <si>
    <t>Construction of 3 Nos. Iba Pope Street and St. James Anglican Church Stret Awada Obosi(1.365km)</t>
  </si>
  <si>
    <t>34001001/23020114/17000127</t>
  </si>
  <si>
    <t>Construction of Eke Nri-Nimo Road,Length(2.93km)</t>
  </si>
  <si>
    <t>34001001/23020114/17000128</t>
  </si>
  <si>
    <t>Construction of 6 No Streets in Awada.Length(8.535km)</t>
  </si>
  <si>
    <t>34001001/23020114/17000129</t>
  </si>
  <si>
    <t>Construction of Azigbo-Awka Etiti-Amichi-Onuselogu-Nnewi road with spur to Diocesan Hospital Amichi.Length(4.62km)</t>
  </si>
  <si>
    <t>34001001/23020114/17000130</t>
  </si>
  <si>
    <t>Construction of Umunya-Awkuzu road via the Civic Centre to the expressway in Oyi Local Government Area. Length(5.81km) 0.70 km asphalted</t>
  </si>
  <si>
    <t>34001001/23020114/17000131</t>
  </si>
  <si>
    <t>Construction of Nnokwa-Ichida-Oraeri-Aguluzigbo road with a spur from Nkwo Ichida-Igboukwu road.Length (7.4km),1.5km asphalted</t>
  </si>
  <si>
    <t>34001001/23020114/17000132</t>
  </si>
  <si>
    <t>Construction of Umunono hall-St. Michael &amp; All Angels Church road Uruana.Length (1.125km)</t>
  </si>
  <si>
    <t>34001001/23020114/17000133</t>
  </si>
  <si>
    <t>Construction of Nkwo Umu Agboghobia-Holy Trinity Obuofia road Nibo.Length (1.9km).0.5km asphalted)</t>
  </si>
  <si>
    <t>34001001/23020114/17000134</t>
  </si>
  <si>
    <t>Rehabilitation of the premises, roads pavement and car parks within Anambra Judiciary Headquarters Awka.Length(0.5km)</t>
  </si>
  <si>
    <t>34001001/23020114/17000135</t>
  </si>
  <si>
    <t>Construction of access road to Nazareth Farms Isiagu. Length(3.125km)</t>
  </si>
  <si>
    <t>34001001/23020114/17000136</t>
  </si>
  <si>
    <t>Construction of Okongwu-Akah Street with spur to NYSC Secretariat Umueze, Amawbia.Length(1.3km),1km asphalted</t>
  </si>
  <si>
    <t>34001001/23020114/17000137</t>
  </si>
  <si>
    <t>Construction of Igwe Nwakobi Electrical Market Road.Length(4km)</t>
  </si>
  <si>
    <t>34001001/23020114/17000138</t>
  </si>
  <si>
    <t>Construction of Oraukwu-Abacha road.Length(5.3km)</t>
  </si>
  <si>
    <t>34001001/23020114/17000139</t>
  </si>
  <si>
    <t>Construction of Agba Ekwulobia-Ikenga road Aguata.Length(3.451km)</t>
  </si>
  <si>
    <t>34001001/23020114/17000140</t>
  </si>
  <si>
    <t>Construction of Nando-Nteje road with spur to Achalla-Agu with single bridge (15m),Road Length(5.235km)</t>
  </si>
  <si>
    <t>34001001/23020114/17000141</t>
  </si>
  <si>
    <t>Construction of Akpaka Forest road Onitsha-Nsugbe road.Lenth(4.1km),0.5km asphalted</t>
  </si>
  <si>
    <t>34001001/23020114/17000142</t>
  </si>
  <si>
    <t>Construction of Ajali-Akpu/Nawfija/Ufuma/Ogbunka Road.Length(21.215km)</t>
  </si>
  <si>
    <t>34001001/23020114/17000143</t>
  </si>
  <si>
    <t>Construction of Umueze Road with 2 spurs in Neni.Length(2.7km)</t>
  </si>
  <si>
    <t>34001001/23020114/17000144</t>
  </si>
  <si>
    <t>Construction of Ifite Awka-Amansea (Phase II) from Nnamdi Azikiwe University gate to Amansea.Length(3.48km),1km asphalted</t>
  </si>
  <si>
    <t>34001001/23020114/17000145</t>
  </si>
  <si>
    <t>Construction of Umuchima Ndikokwu Uli-Amorka road.Length(5.815km)</t>
  </si>
  <si>
    <t>34001001/23020114/17000146</t>
  </si>
  <si>
    <t>Construction of Malinze-Ugwuorie-umuike Ezinifite road.Length(5.83km), 0.9km asphalted</t>
  </si>
  <si>
    <t>34001001/23020114/17000147</t>
  </si>
  <si>
    <t>Construction of Owerre-Ezukala Ogbaukwu cave and waterfall road.Length(2.6km)</t>
  </si>
  <si>
    <t>34001001/23020114/17000148</t>
  </si>
  <si>
    <t>Nkpologwu-Agbako-Uga road with spur to Ekwulobia-Uga road.Length(2.8km)</t>
  </si>
  <si>
    <t>34001001/23020114/17000149</t>
  </si>
  <si>
    <t>Construction of Nkwo Nando-Ikem Nando AdanI Onitsha highway.Length(4.3km), 4.2km asphalted</t>
  </si>
  <si>
    <t>34001001/23020114/17000150</t>
  </si>
  <si>
    <t>Construction of Internal roads within the College of Agriculture (Anambra State Polytechnic) Mbaukwu and access road from Isuaniocha junction to the College Gate Mgbakwu.Length(6.36km),5.1km asphalted</t>
  </si>
  <si>
    <t>34001001/23020114/17000151</t>
  </si>
  <si>
    <t>Construction of Obeagu Mbaukwu-Umuawulu-Awgbu road.Length(2.6km)</t>
  </si>
  <si>
    <t>34001001/23020114/17000152</t>
  </si>
  <si>
    <t>Construction of Ezi Icheke Abagana-Dunukofia palace-Ezekwesili in Ukpo with spur to maternity road in Njikoka.Length(2.8km),0.6km asphalted</t>
  </si>
  <si>
    <t>34001001/23020114/17000153</t>
  </si>
  <si>
    <t>Construction of St. Michael's Junction Ozubulu, Ozuu Village,Inyaba-St. Anthony's Catholic Church,Ihembosi Road.Length(3.26km)</t>
  </si>
  <si>
    <t>34001001/23020114/17000154</t>
  </si>
  <si>
    <t>Construction of G.U.O. Road, Adazi-Ani.Length(2km)</t>
  </si>
  <si>
    <t>34001001/23020114/17000155</t>
  </si>
  <si>
    <t>Construction of Ekwulummili Unubi Road with Spur.Length(3.8km)</t>
  </si>
  <si>
    <t>34001001/23020114/17000156</t>
  </si>
  <si>
    <t>Construction of Isingwu Oraifite-Akwa Ozubulu Road, with spur to Ose Umuodum and St. Mary's Catholic Church Isingwu.Length(5.6km)</t>
  </si>
  <si>
    <t>34001001/23020114/17000157</t>
  </si>
  <si>
    <t>Construction of Odene Eziagulu -Otuocha with spur to Igwe Idigo Road, Aguleri.Length(3.015km),1km asphalted</t>
  </si>
  <si>
    <t>34001001/23020114/17000158</t>
  </si>
  <si>
    <t>Construction of Adani Road Eziagulu(Omambala Bridge) Road Aguleri.Length(5.95km)</t>
  </si>
  <si>
    <t>34001001/23020114/17000159</t>
  </si>
  <si>
    <t>Construction of Afor Oroma-Umudora-Umuikwu-Onono with spur to Umueze Anam/Nzam/Kogi Federal Highway Road.Length(18.518km)</t>
  </si>
  <si>
    <t>34001001/23020114/17000160</t>
  </si>
  <si>
    <t>Construction of Eziagulu-Ivite Ezu River Road, Aguleri Crossing Many Swamps and Streams.Length(9.55km)</t>
  </si>
  <si>
    <t>34001001/23020114/17000161</t>
  </si>
  <si>
    <t>Construction of Seven Nos. Streets in Omagba Phase 2 (Udodi, Umunya, Heritage, Anam, Enugu Agidi, Ikemba Njikoka, Ofor Nze).Length(2.71km)</t>
  </si>
  <si>
    <t>34001001/23020114/17000162</t>
  </si>
  <si>
    <t>Construction of erosion control works at Ezinifte.Length(2.1km)</t>
  </si>
  <si>
    <t>34001001/23020114/17000163</t>
  </si>
  <si>
    <t>Construction of Ogbunike River Bridge along Afor Umunya-Ogbunike road.Bridge Length(45m)</t>
  </si>
  <si>
    <t>34001001/23020114/17000164</t>
  </si>
  <si>
    <t>Construction of Nnewi/Okigwe federal road junction-Nkwo Uga-Obizi water works road, Uga with spur.Length(4.86km)</t>
  </si>
  <si>
    <t>34001001/23020114/17000165</t>
  </si>
  <si>
    <t>Construction of Isuaniocha bye-pass to Oye Achalla.Length(4.08km)</t>
  </si>
  <si>
    <t>34001001/23020114/17000166</t>
  </si>
  <si>
    <t>Construction of Obugad-Odene Enugwu Aguleri.Length(4.65km), 1km asphalted</t>
  </si>
  <si>
    <t>34001001/23020114/17000167</t>
  </si>
  <si>
    <t>Construction of Umuhu-Ezike Road Okija Ihiala LGA with 2 No Discharge Drains of approximately 10km to the Okija Stream.Length(4km)</t>
  </si>
  <si>
    <t>34001001/23020114/17000168</t>
  </si>
  <si>
    <t>Construction of the  remaining sections of Nnobi Ring Road.Length(8.869km)</t>
  </si>
  <si>
    <t>34001001/23020114/17000169</t>
  </si>
  <si>
    <t>Rehabilitation of Failed Section ofZik Avenue By Ochanja Roundabout and Amobi Street,Onitsha.Length (0.55km)</t>
  </si>
  <si>
    <t>34001001/23020114/17000170</t>
  </si>
  <si>
    <t>Construction of Umueri (Umuatulu)-Aguleri(Igboezunu)-Nando (Ubaruisioye) Road with spur leading to FR. Tansi Shrine and Bishop Paul Udogu Street, Igboezunu, Agileri.Length(7.1km)</t>
  </si>
  <si>
    <t>34001001/23020114/17000171</t>
  </si>
  <si>
    <t>Construction of Nwafor Orizu College of Education Access Road Nsugbe.Length(1.67km)</t>
  </si>
  <si>
    <t>34001001/23020114/17000172</t>
  </si>
  <si>
    <t>Construction of Bishop Anikwenwa Road Awkuzu.Length(3.495km)</t>
  </si>
  <si>
    <t>34001001/23020114/17000173</t>
  </si>
  <si>
    <t>Construction of Jerome Udoji Road, Ozubulu.Length(3.35km),0.5km asphalted</t>
  </si>
  <si>
    <t>34001001/23020114/17000174</t>
  </si>
  <si>
    <t>Construction of Immigration Road/Aguleri Street Agu Awka.Length(1.3km)</t>
  </si>
  <si>
    <t>34001001/23020114/17000175</t>
  </si>
  <si>
    <t>Construction of Nsugbe-Nteje Road,Avirgin Road Passing Through Three Streams and Three Rivers with several Box Culverts and a Bridge.Length(12.3km)</t>
  </si>
  <si>
    <t>34001001/23020114/17000176</t>
  </si>
  <si>
    <t>Construction of Esther Obiakor Dual Carriageway from Enugu-Onitsha Expressway to Commissioners Quarters Road Junction Awka.Length(3.5km),2.5km asphalted</t>
  </si>
  <si>
    <t>34001001/23020114/17000177</t>
  </si>
  <si>
    <t>Construction of Main Access Road to Civil Servant Estate Isiagu Awka.Length(1.725km)</t>
  </si>
  <si>
    <t>34001001/23020114/17000178</t>
  </si>
  <si>
    <t>Construction of Amesi-Otikpo -Uga Road.Length(1.81km)</t>
  </si>
  <si>
    <t>34001001/23020114/17000179</t>
  </si>
  <si>
    <t>Construction of Ihite-Ndiorji Road in Orumba South LGA.Length(2.3km),2.2km asphalted</t>
  </si>
  <si>
    <t>34001001/23020114/17000180</t>
  </si>
  <si>
    <t>Construction of Agukwu Nri-Adazi Nnukwu Road,virgin road with 8m drain carriageway width and 1 span 15m bridge.Length(4km)</t>
  </si>
  <si>
    <t>34001001/23020114/17000181</t>
  </si>
  <si>
    <t>Construction of Umuenwelum -umuem Road.Length(9.58km)</t>
  </si>
  <si>
    <t>34001001/23020114/17000182</t>
  </si>
  <si>
    <t>Construction of Ifite-Ogwari Roads namely Otu Egede/Health Centre Road, Pumping Station/Otu Ifejor Road, and Otu Ukwa/Igwe Road.Length(9.02km)</t>
  </si>
  <si>
    <t>34001001/23020114/17000183</t>
  </si>
  <si>
    <t>Construction of Afor Ilo Nza Ozubulu-Umudike Ukpor-Afor Ukpor Road.Length(5.62km)</t>
  </si>
  <si>
    <t>34001001/23020114/17000184</t>
  </si>
  <si>
    <t>Reconstruction of Afor Igwe-Eziowelle-Mgbuke Village Road with a spur to Prof. Amucheazi Road Umunachi.Length (5.3km)</t>
  </si>
  <si>
    <t>34001001/23020114/17000185</t>
  </si>
  <si>
    <t>Construction of NYSC Camp Road Umunya with spur to Mezdola Hotel Crescent.Length(2.55km)</t>
  </si>
  <si>
    <t>34001001/23020114/17000186</t>
  </si>
  <si>
    <t>Construction of 10 No Streets in Onitsha Namely:Nwokedi St. Affar St.,Kano St.,Ofili St.,Anekwe St.,Oraukwu St.,Alor St.,Akokwa St.,Ubaka Nzegwu St., and Ogugu Lane.Length(3.621km) 2km asphalted</t>
  </si>
  <si>
    <t>34001001/23020114/17000187</t>
  </si>
  <si>
    <t>Construction of Eziama Igboezunu Aguleri-Achalla Agu Nteje Road.Length(5.1km)</t>
  </si>
  <si>
    <t>34001001/23020114/17000188</t>
  </si>
  <si>
    <t>Construction of Orofia Orji-Uru Nebo road with a spur to Igwe Ralph Ekpe's Palace Enugwu-Ukwu.Length(2.89km)</t>
  </si>
  <si>
    <t>34001001/23020114/17000189</t>
  </si>
  <si>
    <t>Construction of St. Joseph's Catholic Church Road Nibo with a spur to Amawbia-Nibo Road.Length(2.97km)</t>
  </si>
  <si>
    <t>34001001/23020114/17000190</t>
  </si>
  <si>
    <t>Construction of Rev. Nebo-Akaroh Road with a spur to Igwah/George Madukasi Street and spur to Chief Chioba Aruevoru Street Aguleri.Length(2.09km)</t>
  </si>
  <si>
    <t>34001001/23040102/17000191</t>
  </si>
  <si>
    <t>Construction of Umuagbuchi Eziama Erosion Road Uli.Length(2.6km)</t>
  </si>
  <si>
    <t>34001001/23020114/17000192</t>
  </si>
  <si>
    <t>Construction of Road along Egbuche Udealor Street, Asapuo Street, Dr P.N. Agbalaka Street, Engr.Obiora Manafa Street Aguleri Otuocha.Length(1.064km)</t>
  </si>
  <si>
    <t>34001001/23020114/17000193</t>
  </si>
  <si>
    <t>Construction of Abube Nando-Chukwuemeka Odumegwu Ojukwu University Gate, Igbariam.Length(2.225km)</t>
  </si>
  <si>
    <t>34001001/23020114/17000194</t>
  </si>
  <si>
    <t>Construction of Roads at Chief Nnamdi Muorah Crescent/Chief Ivediegwu Adiveogu Street, Aguleri.Length(0.697km)</t>
  </si>
  <si>
    <t>34001001/23020114/17000195</t>
  </si>
  <si>
    <t>Construction of Akpom Umudioka-Ifite Ogbunike/Ilo Okolomesike-Ogbunike Road.Length(3km)</t>
  </si>
  <si>
    <t>34001001/23020114/17000196</t>
  </si>
  <si>
    <t>Construction of Iyiora Community Road.Length(1km)</t>
  </si>
  <si>
    <t>34001001/23020114/17000197</t>
  </si>
  <si>
    <t>Construction of Okacha Junction-Neni-Adazi Enu-Ichida-Awka Etiti-Neni Road.Length(14.5km)</t>
  </si>
  <si>
    <t>34001001/23020114/17000198</t>
  </si>
  <si>
    <t>Construction of Awka Etiti-Azigbo-Amichi Road.Length(4.52km)</t>
  </si>
  <si>
    <t>34001001/23020114/17000199</t>
  </si>
  <si>
    <t>Construction of Access Roads and Drainage Networks at the Executive Business District Layout,Awka.Length (9.71km)</t>
  </si>
  <si>
    <t>34001001/23020114/17000200</t>
  </si>
  <si>
    <t>Construction of Nnokwa-Adazi-enu-Akwaeze road.Length(5.6km)</t>
  </si>
  <si>
    <t>34001001/23020114/17000201</t>
  </si>
  <si>
    <t xml:space="preserve">Construction of Reinforced concrete retaining wall at the confluence of Idemili River and Dredging of Sakamori Canal Onitsha/Idemili River up to River Niger in Anambra State </t>
  </si>
  <si>
    <t>34001001/23020114/17000202</t>
  </si>
  <si>
    <t>Construction of Eke Nkpor-Umuoji Road with spur to Nkpor-Nnobi Road.Length(2.5km)</t>
  </si>
  <si>
    <t>34001001/23020114/17000203</t>
  </si>
  <si>
    <t>Construction of Ezennaja -Iyiukwu Oraukwu-Nimo Road in Oraukwu, Idemili North LGA.Length(4.975km)</t>
  </si>
  <si>
    <t>34001001/23040102/17000204</t>
  </si>
  <si>
    <t>Storm Water Diversion Discharge and Erosion Control Works at Uruagu, Nnewi</t>
  </si>
  <si>
    <t>34001001/23020114/17000205</t>
  </si>
  <si>
    <t>Construction of Palace Road Nkpor Uno-Umuoji Stadium with a 3M X 3M Box Culvert Across Gully Erosion Site</t>
  </si>
  <si>
    <t>34001001/23020114/17000206</t>
  </si>
  <si>
    <t>Construction of Uno Nche-Landmark Hotel-Amawbia Road with spur from Landmark Hotel Road-Ochudo Avenue</t>
  </si>
  <si>
    <t>34001001/23020114/17000207</t>
  </si>
  <si>
    <t>Construction of Justice Chinwuba Memorial Girl's Secondary School-Okuku izu with spurs to Isiokwe/St Francis Catholic Church Road/Umungalagu,Aguleri.Length(2.9km)</t>
  </si>
  <si>
    <t>34001001/23020114/17000208</t>
  </si>
  <si>
    <t>Contruction of the Anambra International Cargo/Passenger Airport 3.7km,60m wide flexible Asphaltic Runway;Control Tower Building and Air-Field(CAT 2 Type) Ground Lighting.</t>
  </si>
  <si>
    <t>34001001/23020114/17000209</t>
  </si>
  <si>
    <t>Rehabilitation of Inec Road Access Road to Dr. Alex Ekwueme Square from the Expressway and Asphalt resurfacing of Dr. Alex Ekwueme Square, Awka</t>
  </si>
  <si>
    <t>34001001/23020114/17000210</t>
  </si>
  <si>
    <t>Construction of Passenger Terminal Building of the Anambra International Cargo/Passenger Airport</t>
  </si>
  <si>
    <t>34001001/23020114/17000211</t>
  </si>
  <si>
    <t>Construction of Lot 1 and Lot 2 Road Project at Umuokpu Awka.Length(2.676km)</t>
  </si>
  <si>
    <t>34001001/23020114/17000212</t>
  </si>
  <si>
    <t>Construction of Onukwube Avenue Amawbia-Kabe College-Union Secondary School Nise Road.Length(2.92km)</t>
  </si>
  <si>
    <t>34001001/23020114/17000213</t>
  </si>
  <si>
    <t>Construction of Road Leading to Divine Mercy International Housing Estate, Off Otigba Crescent, GRA, Onitsha.Length(0.205km)</t>
  </si>
  <si>
    <t>34001001/23020114/17000214</t>
  </si>
  <si>
    <t>Construction of Arterial Roads within the Shanahan University Campus Trans Nkisi 3-3 Layout, Onitsha.Length(5.65km)</t>
  </si>
  <si>
    <t>34001001/23020114/17000215</t>
  </si>
  <si>
    <t>Construction of the Anambra International Cargo/Passenger Airport Apron</t>
  </si>
  <si>
    <t>34001001/23020114/17000216</t>
  </si>
  <si>
    <t>Construction of St. Christopher.s Junior Seminary School Road, 3-3 Onitsha.Length(1.55km)</t>
  </si>
  <si>
    <t>34001001/23020114/17000217</t>
  </si>
  <si>
    <t>Construction of the Anambra International Cargo/Passenger Airport I No L-Shaped Standard Taxiway (35 metre wide including shoulders with pavement thickness of 180mm and 4No Culverts)</t>
  </si>
  <si>
    <t>34001001/23020114/17000218</t>
  </si>
  <si>
    <t>Construction of the Anambra International Cargo/ Passenger Airport Diversion Channel and Drainages</t>
  </si>
  <si>
    <t>34001001/23020114/17000219</t>
  </si>
  <si>
    <t>Rehabilitation of Amawbia By pass Awka.Length(1.66km) 1.2km asphalted</t>
  </si>
  <si>
    <t>34001001/23020114/17000220</t>
  </si>
  <si>
    <t>Construction of Flood/Gully Erosion Works at Eziagulu Village, Aguleri.Length(0.11km)</t>
  </si>
  <si>
    <t>34001001/23020114/17000221</t>
  </si>
  <si>
    <t>Construction of Stanel-Odera Estate-Ahocol Phase 3-Ifite Road, Awka.Length(2.375km)</t>
  </si>
  <si>
    <t>34001001/23020114/17000222</t>
  </si>
  <si>
    <t>Construction of prison-Judicial Service Commission/Magistrate Court Road, Amawbia By Prison.Length(0.85km)</t>
  </si>
  <si>
    <t>34001001/23020114/17000223</t>
  </si>
  <si>
    <t>Rehabilitation of Nando/Igbariam Junction Anaku Section of Onitsha Adani Road.Length(6.37km)</t>
  </si>
  <si>
    <t>34001001/23040102/17000224</t>
  </si>
  <si>
    <t>Erosion Control works at Nkisi Aroli/Obelagu Onitsha (new North)</t>
  </si>
  <si>
    <t>34001001/23040102/17000225</t>
  </si>
  <si>
    <t>Storm Water Disposal and Land Reclamation in Ogidi Idemili North LGA ( new Central)</t>
  </si>
  <si>
    <t>34001001/23040105/17000226</t>
  </si>
  <si>
    <t>Construction of Willie Obiano Boulevard Umunze, Orumba s</t>
  </si>
  <si>
    <t>34001001/23030113/17000227</t>
  </si>
  <si>
    <t>Construction of  St. Raphael's Catholic road, Okpoko</t>
  </si>
  <si>
    <t>34001001/23050101/17000228</t>
  </si>
  <si>
    <t>Construction of Madonna Farm road at SISTER'S Convent Nkpor-Agu</t>
  </si>
  <si>
    <t>34001001/23050101/17000229</t>
  </si>
  <si>
    <t>Reinstatment of failed sections of Asphalted roads in the Central Senatorial Zone</t>
  </si>
  <si>
    <t>34001001/23050101/17000230</t>
  </si>
  <si>
    <t>Reinstatment of failed sections of Asphalted roads in the  North Senatorial Zone</t>
  </si>
  <si>
    <t>34001001/23050101/17000231</t>
  </si>
  <si>
    <t>Reinstatment of failed sections of Asphalted roads in the  South Senatorial Zone</t>
  </si>
  <si>
    <t>34001001/23050101/17000232</t>
  </si>
  <si>
    <t>Construction of Ukpomili-Aguoji-Nkwo Market Ifitedunu Road, Ifitedunu. Length (2.2km)</t>
  </si>
  <si>
    <t>34001001/23050101/17000233</t>
  </si>
  <si>
    <t>Construction of Internal roads in Nise through WAEC Gate- Chief Ngozika Okpagu road with spur to Nise Town Hall Anya Afuijiji Gate</t>
  </si>
  <si>
    <t>34001001/23050101/17000234</t>
  </si>
  <si>
    <t>Construction of Pope John Paul the Major Seminary Avenue, Okpuno</t>
  </si>
  <si>
    <t>34001001/23050101/17000235</t>
  </si>
  <si>
    <t>Construction of Chief Sir Dan Okafor Crescent GRA, Onitsha</t>
  </si>
  <si>
    <t>34001001/23050101/17000236</t>
  </si>
  <si>
    <t>Construction of Access road and Drainage System at Akpaka Forest Layout, Onitsha</t>
  </si>
  <si>
    <t>34001001/23050101/17000237</t>
  </si>
  <si>
    <t>Construction of Amafor-Atta-Summer Hill Hospital road, Nkpor Agu</t>
  </si>
  <si>
    <t>34001001/23050101/17000238</t>
  </si>
  <si>
    <t>Construction of Trig Point- Royal Garden Hotel- Ezindije-Obibia road Nibo</t>
  </si>
  <si>
    <t>34001001/23050101/17000239</t>
  </si>
  <si>
    <t>Construction of Oye Nwochichi crescent road, Nibo</t>
  </si>
  <si>
    <t>34001001/23050101/17000240</t>
  </si>
  <si>
    <t>Construction of Okpalayam-Ezinkwo-Oye Nwochichi road, Nibo</t>
  </si>
  <si>
    <t>34001001/23050101/17000241</t>
  </si>
  <si>
    <t>Construction of Access road between Obodoukwu and GMO roads in Okpoko.</t>
  </si>
  <si>
    <t>34001001/23050101/17000242</t>
  </si>
  <si>
    <t>Construction of Mkpuota Oraukwu- Adazi Ani- Adazi Enu Meeting Adazi Enu Ichida- Awka Ekiti road</t>
  </si>
  <si>
    <t>34001001/23050101/17000243</t>
  </si>
  <si>
    <t>Reconstruction of Nnehia road By-Pass Agulu(1.235km) 2. Reconstruction of Umuowelle By-Pass Agulu (1.780km)</t>
  </si>
  <si>
    <t>34001001/23050101/17000244</t>
  </si>
  <si>
    <t>Provission and Maintenance of Traffic Control Light, Furniture and Security System at Major roads Intersections in Anambra State</t>
  </si>
  <si>
    <t>34001001/23050101/17000245</t>
  </si>
  <si>
    <t>Construction of Okpuno Phase III, Road Awka</t>
  </si>
  <si>
    <t>34001001/23050101/17000246</t>
  </si>
  <si>
    <t>Construction of Nwoyeudo, Isiugbunwagu and Ezeugwa By-Pass roads, Nanka</t>
  </si>
  <si>
    <t>34001001/23050101/17000247</t>
  </si>
  <si>
    <t>Road Linking Nkpor Uno-Umuoji road with Nkpor Junction-Obosi through the Catholic Charismatic Renewal of Nigeria, Nkpor Uno, Idemili North</t>
  </si>
  <si>
    <t>34001001/23050101/17000248</t>
  </si>
  <si>
    <t>Construction of Ezeoye Ezeawulu road, Nibo</t>
  </si>
  <si>
    <t>34001001/23050101/17000249</t>
  </si>
  <si>
    <t>Construction of Ezinifite roundabout-Ekwulumili</t>
  </si>
  <si>
    <t>34001001/23050101/17000250</t>
  </si>
  <si>
    <t>Construction of Umuogem roundabout-Nwadianu road, Ufuma</t>
  </si>
  <si>
    <t>34001001/23050101/17000251</t>
  </si>
  <si>
    <t>Construction of Oko- Obiofia- Ogboji Ndiokpalaeze road Aguata/Orumba South</t>
  </si>
  <si>
    <t>34001001/23050101/17000252</t>
  </si>
  <si>
    <t>Construction of road from Orijagu Market through Uru Mbaukwu- Agbani, Umuawulu.</t>
  </si>
  <si>
    <t>34001001/23050101/17000253</t>
  </si>
  <si>
    <t xml:space="preserve"> Construction of Oye Umuawulu-Amaetiti road</t>
  </si>
  <si>
    <t>34001001/23050101/17000254</t>
  </si>
  <si>
    <t>Construction of Awka Waste Dump Site road, Awka</t>
  </si>
  <si>
    <t>34001001/23050101/17000255</t>
  </si>
  <si>
    <t>Construction of Umunya Ifitedunu road, phase 2</t>
  </si>
  <si>
    <t>34001001/23050101/17000256</t>
  </si>
  <si>
    <t>Creation of Access roads/land allocation in Trans Nkisi Layout</t>
  </si>
  <si>
    <t>34001001/23050101/17000257</t>
  </si>
  <si>
    <t>Construction of Isiagu Modern Market- Millennium Estate-Pep Filling Station near Finotel Hotel Agu-Awka with spur</t>
  </si>
  <si>
    <t>34001001/23050101/17000258</t>
  </si>
  <si>
    <t>Construction of Flood Control works within Nwakpadolu Estate and Gov.t House, Awka</t>
  </si>
  <si>
    <t>34001001/23050101/17000259</t>
  </si>
  <si>
    <t>Construction of Access roads from 3no. Mkets(Plywood, Bicycle and Cosmetics) in Ogbunike, Oyi LGA</t>
  </si>
  <si>
    <t>34001001/23050101/17000260</t>
  </si>
  <si>
    <t>Construction of Umuoji- Our  lady Catholic church-Ilocha Uru Ogidi-Abbor umuoji Nwoifite-Umuoji road</t>
  </si>
  <si>
    <t>34001001/23050101/17000261</t>
  </si>
  <si>
    <t>Construction of Obinagu Amikwo Awka-Umukabia Awawbia road</t>
  </si>
  <si>
    <t>34001001/23050101/17000262</t>
  </si>
  <si>
    <t>Rehabilitation of Ufuma Junction- Enugu Abor-Anambra/Enugu Boundary</t>
  </si>
  <si>
    <t>34001001/23050101/17000263</t>
  </si>
  <si>
    <t>Construction of Igwe P. C Odegbo road Nteje in Oyi LGA</t>
  </si>
  <si>
    <t>34001001/23050101/17000264</t>
  </si>
  <si>
    <t>Reconstruction/Overlaying of Amawbia Junction- NTA-Enugwu-- Agidi-Nawgu- Ukwulu road</t>
  </si>
  <si>
    <t>34001001/23050101/17000265</t>
  </si>
  <si>
    <t>Construction of Community road works at Aguleri</t>
  </si>
  <si>
    <t>34001001/23050101/17000266</t>
  </si>
  <si>
    <t>Construction of Erosion Works at Isiudala Village road from Oye Ifite Ogwari to Canal road junction Ifite Ogwari, Ayamelum</t>
  </si>
  <si>
    <t>34001001/23050101/17000267</t>
  </si>
  <si>
    <t>Construction of Flood /Gully Erosion control at Ogui and Amaeze Villages in Aguleri</t>
  </si>
  <si>
    <t>34001001/23050101/17000268</t>
  </si>
  <si>
    <t>Construction of Community roads at Aguleri (Lot4)</t>
  </si>
  <si>
    <t>34001001/23050101/17000269</t>
  </si>
  <si>
    <t>Construction of Selected roads in Agulu-Awka Township</t>
  </si>
  <si>
    <t>34001001/23050101/17000270</t>
  </si>
  <si>
    <t>Rehabilitation of failed Section of Amawbia- Nise- Agulu Lake  By-Pass road</t>
  </si>
  <si>
    <t>34001001/23050101/17000271</t>
  </si>
  <si>
    <t>Construction of Amorji Village-General Hospital- Agughalu-Oye Ukunu Village Agulu (2.5km)</t>
  </si>
  <si>
    <t>34001001/23050101/17000272</t>
  </si>
  <si>
    <t>Construction of road from Etiti Agudo Court Nanka to Chief Ogene Castle and Storm Water Control Drains Thereto</t>
  </si>
  <si>
    <t>34001001/23050101/17000273</t>
  </si>
  <si>
    <t>Construction of Ngene Street- Ziks by Prison, Awka</t>
  </si>
  <si>
    <t>34001001/23050101/17000274</t>
  </si>
  <si>
    <t>Entrance/Access stairs and concrete hardstand at Owerre Ezukala Ogbaukwu cave and water fall Orumba South LGA</t>
  </si>
  <si>
    <t>34001001/23050101/17000275</t>
  </si>
  <si>
    <t>Proposal to Install 171 5 meter road bomp at Army Barrack to Upper Iweka Flyover Onitsha with Ennis Mat.</t>
  </si>
  <si>
    <t>34001001/23050101/17000276</t>
  </si>
  <si>
    <t>Construction of Erosion control works at Uruagu Nnewi</t>
  </si>
  <si>
    <t>34001001/23050101/17000277</t>
  </si>
  <si>
    <t>Construction of Mpuota Oraukwu Adazi Ani-Adazi Enu Meeting Adazi Enu Ichida-Awka Ekiti road</t>
  </si>
  <si>
    <t>34001001/23050101/17000278</t>
  </si>
  <si>
    <t>Construction of Nkwo Awkuzu Nando through Awkuzu/Ifitedunu with scheme with spur</t>
  </si>
  <si>
    <t>34001001/23050101/17000279</t>
  </si>
  <si>
    <t>Asphalt resurfacing and Maintenance works at Ekwueme Square Awka and INEC road</t>
  </si>
  <si>
    <t>34001001/23050101/17000280</t>
  </si>
  <si>
    <t>Construction of Ogwuaniocha River Bank Settlement- Umudala market junction -Ihiala with Bridge Across Ulasi River</t>
  </si>
  <si>
    <t>34001001/23050101/17000281</t>
  </si>
  <si>
    <t>construction of Nando/Igbariam Junction-Anaku Section of Onitsha-Adani road</t>
  </si>
  <si>
    <t>34001001/23050101/17000282</t>
  </si>
  <si>
    <t>Contruction of addition Three( 3) spurs to Commonwealth road- Anyaoku street- Mbidebe Enwezor street- Afor Adike Market road, Obosi</t>
  </si>
  <si>
    <t>34001001/23050101/17000283</t>
  </si>
  <si>
    <t>Construction of Amegwene- Isinye-Ikem- Igbariam road</t>
  </si>
  <si>
    <t>34001001/23050101/17000284</t>
  </si>
  <si>
    <t>Construction of Abor-Orokiti road with spur in Enugwu Aguleri</t>
  </si>
  <si>
    <t>34001001/23050101/17000285</t>
  </si>
  <si>
    <t>Construction of Chief Paul Azodo Manafa road, Aguleri, Anambra East</t>
  </si>
  <si>
    <t>34001001/23050101/17000286</t>
  </si>
  <si>
    <t>Construction of Uli girls- Umuebukee-Alaife Uburu(Imo baundary) road</t>
  </si>
  <si>
    <t>34001001/23050101/17000287</t>
  </si>
  <si>
    <t xml:space="preserve">Seasonal Palliatives on Community Roads Project </t>
  </si>
  <si>
    <t>34001001/23050101/17000288</t>
  </si>
  <si>
    <t>Consultancy Services on Road Projects Designs</t>
  </si>
  <si>
    <t>36001001/23050101/13000008</t>
  </si>
  <si>
    <t>Anambra State Tourism Board</t>
  </si>
  <si>
    <t>36001001/23050101/13000022</t>
  </si>
  <si>
    <t>Inaugural Anambra maraton Progam</t>
  </si>
  <si>
    <t>38001001/23050103/13000035</t>
  </si>
  <si>
    <t>Covid 19 Action Recovery and Economic Stimulus (CARES) Program for Result</t>
  </si>
  <si>
    <t>38004001/23050107/13000012</t>
  </si>
  <si>
    <t>Reforbisment and Rebranding of Bureau of Statistics</t>
  </si>
  <si>
    <t>53001001/23020101/06000015</t>
  </si>
  <si>
    <t>Purchase of 3 No Operational Vehicle</t>
  </si>
  <si>
    <t>60001001/23010133/06000028</t>
  </si>
  <si>
    <t>60055001/23050103/13000007</t>
  </si>
  <si>
    <t>Purchase of Utility Vehicle</t>
  </si>
  <si>
    <t>61000000/23020103/14000013</t>
  </si>
  <si>
    <t>Protective Kits and wears for Firemen</t>
  </si>
  <si>
    <t>61001001/23020105/10000010</t>
  </si>
  <si>
    <t>61001001/23020105/10000026</t>
  </si>
  <si>
    <t>Ojoto Water Scheme</t>
  </si>
  <si>
    <t>61001001/23020105/10000052</t>
  </si>
  <si>
    <t>PEWASH /Sustainable WASH Activities</t>
  </si>
  <si>
    <t>18011001/23040102/13000015</t>
  </si>
  <si>
    <t>Reforbihing and Repaires of Vehicles</t>
  </si>
  <si>
    <t>18011001/23040102/13000016</t>
  </si>
  <si>
    <t>Rehabilitation /Repaires JSC Building</t>
  </si>
  <si>
    <t>13001001/23050101/08000029</t>
  </si>
  <si>
    <t>14001001/23030118/07000079</t>
  </si>
  <si>
    <t>Suport to Joint National Association of person with Disability</t>
  </si>
  <si>
    <t>17001001/23020107/05000005</t>
  </si>
  <si>
    <t>Development of existin Secondary Schools</t>
  </si>
  <si>
    <t>17001001/23020118/05000024</t>
  </si>
  <si>
    <t>A -French Launguage Teaching Project, B-Introduse</t>
  </si>
  <si>
    <t>17001001/23050103/05000043</t>
  </si>
  <si>
    <t>Construction of Model Secondry School at Oroma-Etiti Anam</t>
  </si>
  <si>
    <t>17001001/23050103/05000044</t>
  </si>
  <si>
    <t>Construction of Model Secondary School at Ogbunike</t>
  </si>
  <si>
    <t>17001001/23050103/05000045</t>
  </si>
  <si>
    <t>Rehabilitation of Community Secondary School Nnobi</t>
  </si>
  <si>
    <t>17001001/23050103/05000046</t>
  </si>
  <si>
    <t>Renovation of 2 no 6-room Classroom Block at Agulu Grammar School Agulu.</t>
  </si>
  <si>
    <t>17001001/23050103/05000047</t>
  </si>
  <si>
    <t xml:space="preserve">Construction of Model Secondary School at Isu Village, Oba Idemili south </t>
  </si>
  <si>
    <t>17001001/23050103/05000048</t>
  </si>
  <si>
    <t>Construction of Teachers Quarters at Anambra West L.G.A HQ</t>
  </si>
  <si>
    <t>17001001/23050103/05000049</t>
  </si>
  <si>
    <t xml:space="preserve">Construction of Teachers Quarters at Ogbaru L.G.A HQ, </t>
  </si>
  <si>
    <t>17001001/23050103/05000050</t>
  </si>
  <si>
    <t xml:space="preserve">Construction of Teachers Quarters at  Ayamelum, L.G.A HQ, </t>
  </si>
  <si>
    <t>17001001/23050103/05000051</t>
  </si>
  <si>
    <t xml:space="preserve">Construction of Teachers Quarters at  Anambra East L.G.A HQ </t>
  </si>
  <si>
    <t>17001001/23050103/05000052</t>
  </si>
  <si>
    <t>Renovation of 1 Classroom Block at Ide Girl's Sec.Sch, Enugu-Ukwu</t>
  </si>
  <si>
    <t>17001001/23050103/05000053</t>
  </si>
  <si>
    <t>Renovation of 1 no 6-room Classroom Block at Okutalukwe Secondary School Enugu-Ukwu.</t>
  </si>
  <si>
    <t>17001001/23050103/05000054</t>
  </si>
  <si>
    <t>Construction of Model Secondary School at Igwebuike Grammar School, Awka</t>
  </si>
  <si>
    <t>17001001/23050103/05000055</t>
  </si>
  <si>
    <t>Construction of Model Secondary School at Community Secondary School, Ihite</t>
  </si>
  <si>
    <t>17001001/23050103/05000056</t>
  </si>
  <si>
    <t>Construction of Model Secondary School at Justice Chinwuba Secondary School, Aguleri</t>
  </si>
  <si>
    <t>17001001/23050103/05000057</t>
  </si>
  <si>
    <t>Construction of 1 no Model Fabrication Laboratory at Onitsha</t>
  </si>
  <si>
    <t>Renovation &amp; Rehabilitation of 60Nos school buildings</t>
  </si>
  <si>
    <t>17003001/23010112/05000011</t>
  </si>
  <si>
    <t>Prov.of school furniture for primary and JSS in the State</t>
  </si>
  <si>
    <t>17003001/23050101/05000012</t>
  </si>
  <si>
    <t>Emergency Fund for Anambra State Universal Basic Edu. Board</t>
  </si>
  <si>
    <t>17003001/23050101/05000013</t>
  </si>
  <si>
    <t>Special Proj. of State Univ. Basic Edu. Board (SUBEB/GCCC)</t>
  </si>
  <si>
    <t>17003001/23050101/05000014</t>
  </si>
  <si>
    <t>World Bank Assisted Universal Basic Edu. Prog. (UBE/EFA Day</t>
  </si>
  <si>
    <t>17003001/23020107/05000015</t>
  </si>
  <si>
    <t xml:space="preserve">Construction of 29 nos 5 Classroom blocks in all the  21 LGAs </t>
  </si>
  <si>
    <t>17003001/23020107/05000016</t>
  </si>
  <si>
    <t xml:space="preserve">Construction of 21 nos 3 Classroom blocks with an office in all the 21 LGAs </t>
  </si>
  <si>
    <t>17003001/23020107/05000017</t>
  </si>
  <si>
    <t xml:space="preserve">Construction of 8 room 14 nos WC squatting toilet with overhead tank  </t>
  </si>
  <si>
    <t>17003001/23030106/05000018</t>
  </si>
  <si>
    <t xml:space="preserve">Renovation / Rehabilitation of 30 nos dilapidated 5 Classroom blocks </t>
  </si>
  <si>
    <t>17003001/23050101/05000019</t>
  </si>
  <si>
    <t xml:space="preserve">Scope and Survey 271 Public Primary and Junior Secondary Schools </t>
  </si>
  <si>
    <t>17003001/23010124/05000020</t>
  </si>
  <si>
    <t>Procurement of 1,000 educative toys for ECCDE, 5 toys per each of the renovated classroom blocks</t>
  </si>
  <si>
    <t>17003001/23010124/05000021</t>
  </si>
  <si>
    <t>Procurement of 300 nos Merry-Go-Round for ECCDE schools</t>
  </si>
  <si>
    <t>17003001/23010124/05000022</t>
  </si>
  <si>
    <t>Procure and install 300 nos Slides for ECCDE schools annualy</t>
  </si>
  <si>
    <t>17003001/23010112/05000023</t>
  </si>
  <si>
    <t xml:space="preserve"> Procurement of 1,000 sets Teachers Tables, armless 1000 armless Chairs </t>
  </si>
  <si>
    <t>17003001/23010124/05000024</t>
  </si>
  <si>
    <t xml:space="preserve">Procurement of 2,000 white Boards, markers and dusters </t>
  </si>
  <si>
    <t>17003001/23010112/05000025</t>
  </si>
  <si>
    <t>Purchase of 3,000 nos of Plastic lockers and chairs for Public Primary and Junior Secondary schools</t>
  </si>
  <si>
    <t>17003001/23010112/05000026</t>
  </si>
  <si>
    <t>Procure and distribute 3,600 nos of ECCDE tables and chairs</t>
  </si>
  <si>
    <t>17003001/23010114/05000027</t>
  </si>
  <si>
    <t xml:space="preserve">Procurement of 3 laptops, 2 desktops  for the Department of Academic Services of ASUBEB and the 21 LGEA </t>
  </si>
  <si>
    <t>17003001/23010126/05000028</t>
  </si>
  <si>
    <t>Procure and distribute sports equipment (football, net, whistle, boots and jersey)</t>
  </si>
  <si>
    <t>17003001/23010124/05000029</t>
  </si>
  <si>
    <t>Procurement and distribute 4,000 assorted educative diagrams/instructional materials</t>
  </si>
  <si>
    <t>17003001/23010124/05000030</t>
  </si>
  <si>
    <t>Purchase of 7,000 Plastic Abacus for Junior Primary pupils</t>
  </si>
  <si>
    <t>17003001/23010124/05000031</t>
  </si>
  <si>
    <t>Printing of 30,000 copies of Continous Assessment report booklet for Public Primary and Junior Secondary Schools</t>
  </si>
  <si>
    <t>17003001/23010125/05000032</t>
  </si>
  <si>
    <t>Printing of Library Manual for all Public Primary and Junior Secondary Schools</t>
  </si>
  <si>
    <t>17003001/23010114/05000033</t>
  </si>
  <si>
    <t>Procurement of  26 nos  Printers with Scanners for EMIS unit of ASUBEB and 21 LGEAs</t>
  </si>
  <si>
    <t>17003001/23010119/05000034</t>
  </si>
  <si>
    <t>Procurement of  22 nos 10KVA generator for EMIS unit of ASUBEB and 21 LGEAs</t>
  </si>
  <si>
    <t>17003001/23010124/05000035</t>
  </si>
  <si>
    <t>State Early Childcare Development Programme</t>
  </si>
  <si>
    <t>17003001/23010107/05000036</t>
  </si>
  <si>
    <t xml:space="preserve">Purchase of  5 no Utility Vehicle </t>
  </si>
  <si>
    <t>17003001/23010104/05000037</t>
  </si>
  <si>
    <t>Purchase of  6 no motorcycle for Department of Academic Services and Social Mobilisation Department of ASUBEB</t>
  </si>
  <si>
    <t>17003001/23010112/05000038</t>
  </si>
  <si>
    <t>Purchase of office Furniture and Fittings for HQRT</t>
  </si>
  <si>
    <t>17003001/23010127/05000039</t>
  </si>
  <si>
    <t xml:space="preserve">Procurement of Agriculture equipment to all Public primary Schools </t>
  </si>
  <si>
    <t>17003001/23010108/05000040</t>
  </si>
  <si>
    <t>Purchase of 8 No 14  seater buses for ASUBEB</t>
  </si>
  <si>
    <t>17003001/23010101/05000041</t>
  </si>
  <si>
    <t>17003001/23050103/05000042</t>
  </si>
  <si>
    <t>ASUBEB Monitoring and Evaluation Activities</t>
  </si>
  <si>
    <t>traditional Medicine Resarch and Statistics Development</t>
  </si>
  <si>
    <t>21001002/23010122/04000010</t>
  </si>
  <si>
    <t>21001002/23010122/04000012</t>
  </si>
  <si>
    <t>Procurement and Maintenance of Lab Equipment</t>
  </si>
  <si>
    <t>21001002/23010122/04000013</t>
  </si>
  <si>
    <t>21001002/23010122/04000014</t>
  </si>
  <si>
    <t>21001002/23010122/04000015</t>
  </si>
  <si>
    <t>Construction of Indegenous and Harbal Medicine Technical Report</t>
  </si>
  <si>
    <t>21002001/23050103/13000003</t>
  </si>
  <si>
    <t>21002001/23050103/13000007</t>
  </si>
  <si>
    <t>Construction of ASHIA Building Complex</t>
  </si>
  <si>
    <t>21002001/23050103/13000008</t>
  </si>
  <si>
    <t>Health care Surport for Vulnorable Persons</t>
  </si>
  <si>
    <t>National Program on Immunization</t>
  </si>
  <si>
    <t>21003001/23050101/04000019</t>
  </si>
  <si>
    <t>Monthly Supervisary and Stock taking of Drugs in LGAs</t>
  </si>
  <si>
    <t>21003001/23050101/04000021</t>
  </si>
  <si>
    <t>Sustainability suport Fund for BHCPF</t>
  </si>
  <si>
    <t>21003001/23050101/04000022</t>
  </si>
  <si>
    <t>LGA Health Authority Activities</t>
  </si>
  <si>
    <t>Construction and Equiping of Intensive Care Unit</t>
  </si>
  <si>
    <t>35001002/23040101/09000009</t>
  </si>
  <si>
    <t>Procurement of Project Vehicles and Equipment</t>
  </si>
  <si>
    <t>35001002/23040101/09000010</t>
  </si>
  <si>
    <t>Construction of Leisure Garden at Nnewi</t>
  </si>
  <si>
    <t>35001002/23040101/09000011</t>
  </si>
  <si>
    <t>35001002/23040101/09000012</t>
  </si>
  <si>
    <t>35001002/23040101/09000013</t>
  </si>
  <si>
    <t>35001002/23040101/09000014</t>
  </si>
  <si>
    <t>35003001/23040102/09000001</t>
  </si>
  <si>
    <t>Communication Visibility ,Publicity and Enlightenment</t>
  </si>
  <si>
    <t>35003001/23010128/09000002</t>
  </si>
  <si>
    <t>Procurement of Uniform and gadgets for Guards</t>
  </si>
  <si>
    <t>35003001/23050103/09000003</t>
  </si>
  <si>
    <t>Monitoring/Supervisiona and Enforcement</t>
  </si>
  <si>
    <t>35003001/23010128/09000004</t>
  </si>
  <si>
    <t>Purchase of 3 no backhoe Equipment</t>
  </si>
  <si>
    <t>Anambra State Clear Drainage and Forest Preservation Agency Total</t>
  </si>
  <si>
    <t>35004001/23040102/09000001</t>
  </si>
  <si>
    <t>35004001/23040102/09000002</t>
  </si>
  <si>
    <t xml:space="preserve">Erosion control Program project </t>
  </si>
  <si>
    <t>35004001/23040102/09000003</t>
  </si>
  <si>
    <t>Nigeria Erosion and Watershed Program</t>
  </si>
  <si>
    <t>35004001/23040102/09000004</t>
  </si>
  <si>
    <t>Environmental Inpact Assesment including Climate Change</t>
  </si>
  <si>
    <t>35004001/23040102/09000005</t>
  </si>
  <si>
    <t>Mandatory Envronment Management</t>
  </si>
  <si>
    <t>35004001/23040102/09000006</t>
  </si>
  <si>
    <t>35004001/23040102/09000007</t>
  </si>
  <si>
    <t>35004001/23040102/09000008</t>
  </si>
  <si>
    <t>Anambra State Erosion, Watershed and Climate Change Agency Total</t>
  </si>
  <si>
    <t>35055001/23050101/09000009</t>
  </si>
  <si>
    <t>Waste Evaluation Intervention in unmapped Communities</t>
  </si>
  <si>
    <t>35055001/23050101/09000010</t>
  </si>
  <si>
    <t>Medical /Pharmacitical waste Incilaration Facility</t>
  </si>
  <si>
    <t>35055001/23050101/09000011</t>
  </si>
  <si>
    <t>Advocacy and sensitisation Activiy=ties</t>
  </si>
  <si>
    <t>39001001/23020112/08000001</t>
  </si>
  <si>
    <t>39001001/23020112/08000003</t>
  </si>
  <si>
    <t>39001001/23020112/08000004</t>
  </si>
  <si>
    <t>39001001/23020112/08000005</t>
  </si>
  <si>
    <t>39001001/23050112/08000006</t>
  </si>
  <si>
    <t>39001001/23020112/08000002</t>
  </si>
  <si>
    <t>39001001/23050103/08000018</t>
  </si>
  <si>
    <t>Purchase of 4x4  Utility Vehicle</t>
  </si>
  <si>
    <t>39001001/23050103/08000019</t>
  </si>
  <si>
    <t>Sports Subvention Accross the State</t>
  </si>
  <si>
    <t>39001001/23050103/08000020</t>
  </si>
  <si>
    <t>66001001/23050101/05000005</t>
  </si>
  <si>
    <t>Raw Materials Research and DEvelopmentCouncil (RMRDC)</t>
  </si>
  <si>
    <t>66001002/23020127/11000008</t>
  </si>
  <si>
    <t>66001002/23020127/11000009</t>
  </si>
  <si>
    <t>Purchase of Officr Furniture and Fittings</t>
  </si>
  <si>
    <t>66001002/23020127/11000010</t>
  </si>
  <si>
    <t>66001002/23020127/11000011</t>
  </si>
  <si>
    <t>Purchase of Computer and Accessaries</t>
  </si>
  <si>
    <t>66018001/23020107/05000001</t>
  </si>
  <si>
    <t>66018001/23020118/05000015</t>
  </si>
  <si>
    <t>Procurement of Classroom Furniture and Fittings</t>
  </si>
  <si>
    <t>66018001/23020101/13000002</t>
  </si>
  <si>
    <t>66021001/23020118/05000002</t>
  </si>
  <si>
    <t>66021001/23050101/05000004</t>
  </si>
  <si>
    <t>66021001/23020118/05000003</t>
  </si>
  <si>
    <t>66021001/23020101/05000005</t>
  </si>
  <si>
    <t>66021001/23050101/05000006</t>
  </si>
  <si>
    <t>66021001/23050101/05000008</t>
  </si>
  <si>
    <t>Construction of Management Sciences Building Extention at Igbariam</t>
  </si>
  <si>
    <t>66021001/23050101/05000009</t>
  </si>
  <si>
    <t>Review and Update of University ofMaster Plan</t>
  </si>
  <si>
    <t>66021001/23020101/13000001</t>
  </si>
  <si>
    <t>66021001/23010112/13000003</t>
  </si>
  <si>
    <t>66021001/23010107/13000004</t>
  </si>
  <si>
    <t>66021001/23010105/13000002</t>
  </si>
  <si>
    <t>Personnel, CRFC &amp; Overhead Budget</t>
  </si>
  <si>
    <t>Social Benefits/CRF</t>
  </si>
  <si>
    <t>Personnel</t>
  </si>
  <si>
    <t>Overheads</t>
  </si>
  <si>
    <t>Social Benefit &amp; CRFC</t>
  </si>
  <si>
    <t>Other Capital Reciepts</t>
  </si>
  <si>
    <t>Save One Million Lives (SOML)</t>
  </si>
  <si>
    <t>Rural Access And Agricultiral Marketing Project (Raamp)</t>
  </si>
  <si>
    <t>Covid-19 Action Recovery Economic Stimulus (Cares) Program For Result</t>
  </si>
  <si>
    <t>External Loan</t>
  </si>
  <si>
    <t>FACILITY TYPE</t>
  </si>
  <si>
    <t>SUPERVISING AGENCY</t>
  </si>
  <si>
    <t>Name of Programe</t>
  </si>
  <si>
    <t>External Grant Total</t>
  </si>
  <si>
    <t>External Loan Total</t>
  </si>
  <si>
    <t>Internal Loan</t>
  </si>
  <si>
    <t>Internal Loan Total</t>
  </si>
  <si>
    <t>Internal Grant Total</t>
  </si>
  <si>
    <t>External Aids and Grants</t>
  </si>
  <si>
    <t>Internal Aids and Grant</t>
  </si>
  <si>
    <t>Special Intervention Project on Diaspora Affairs, Local Art and culture</t>
  </si>
  <si>
    <t>Federal Government Of Nigeria (FGN)-Assisted Small Holder Palm Project</t>
  </si>
  <si>
    <t>11001001/23010105/13000056</t>
  </si>
  <si>
    <t>Contingency fund for SARS Victim</t>
  </si>
  <si>
    <t xml:space="preserve"> Actual (Jan -Jun)</t>
  </si>
  <si>
    <t>Deductions (Loan Repayment)</t>
  </si>
  <si>
    <t>Construction and  Asphalting of roads in the Central Senatorial Zone</t>
  </si>
  <si>
    <t>Construction and  Asphalting of roads in the North Senatorial Zone</t>
  </si>
  <si>
    <t>Construction and  Asphalting of roads in the South Senatorial Zone</t>
  </si>
  <si>
    <t>REVISED ESTIMATES OF ANAMBRA STATE GOVERNMENT OF NIGERIA, 2020</t>
  </si>
  <si>
    <t>Maintenance/Purchase of fire fighting Truck</t>
  </si>
  <si>
    <t>Procurement of  Equipment</t>
  </si>
  <si>
    <t>Contingency fund forEnd-SARS Protest Outcomes</t>
  </si>
  <si>
    <t>Purchase and Repair of Tractors</t>
  </si>
  <si>
    <t>Agricultural Accelarated scheme</t>
  </si>
  <si>
    <t>2021 Budget</t>
  </si>
  <si>
    <t>November Projection</t>
  </si>
  <si>
    <t xml:space="preserve">December Projection </t>
  </si>
  <si>
    <t>Other FAAC Receipts</t>
  </si>
  <si>
    <t>VAT Collections</t>
  </si>
  <si>
    <t>Statutory Allocations</t>
  </si>
  <si>
    <t xml:space="preserve">2020 Projected FYA </t>
  </si>
  <si>
    <t>Total Other FAAC Receipts</t>
  </si>
  <si>
    <t>2021-2023</t>
  </si>
  <si>
    <t>Total Loan Repayment</t>
  </si>
  <si>
    <t>Over head Budget</t>
  </si>
  <si>
    <t>Personnel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</si>
</sst>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_);_(* \(#,##0.00\);_(* &quot;-&quot;??_);_(@_)"/>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theme="1"/>
      <name val="Calibri"/>
      <family val="2"/>
      <scheme val="minor"/>
    </font>
    <font>
      <sz val="14"/>
      <color rgb="FF000000"/>
      <name val="Times New Roman"/>
      <family val="1"/>
    </font>
    <font>
      <b/>
      <sz val="14"/>
      <color rgb="FF000000"/>
      <name val="Times New Roman"/>
      <family val="1"/>
    </font>
    <font>
      <b/>
      <sz val="14"/>
      <color theme="1"/>
      <name val="Calibri"/>
      <family val="2"/>
      <scheme val="minor"/>
    </font>
    <font>
      <sz val="10"/>
      <name val="Arial"/>
      <family val="2"/>
    </font>
    <font>
      <sz val="11"/>
      <color indexed="8"/>
      <name val="Calibri"/>
      <family val="2"/>
      <charset val="1"/>
    </font>
    <font>
      <sz val="11"/>
      <color indexed="8"/>
      <name val="Calibri"/>
      <family val="2"/>
    </font>
    <font>
      <b/>
      <sz val="14"/>
      <color theme="1"/>
      <name val="Times New Roman"/>
      <family val="1"/>
    </font>
    <font>
      <b/>
      <strike/>
      <sz val="14"/>
      <color theme="1"/>
      <name val="Times New Roman"/>
      <family val="1"/>
    </font>
    <font>
      <sz val="14"/>
      <color theme="1"/>
      <name val="Times New Roman"/>
      <family val="1"/>
    </font>
    <font>
      <sz val="14"/>
      <color rgb="FFFF0000"/>
      <name val="Times New Roman"/>
      <family val="1"/>
    </font>
    <font>
      <sz val="14"/>
      <color indexed="8"/>
      <name val="Times New Roman"/>
      <family val="1"/>
    </font>
    <font>
      <b/>
      <sz val="14"/>
      <color rgb="FF000000"/>
      <name val="Calibri"/>
      <family val="2"/>
      <scheme val="minor"/>
    </font>
    <font>
      <sz val="11"/>
      <color theme="1"/>
      <name val="Times New Roman"/>
      <family val="1"/>
    </font>
    <font>
      <b/>
      <sz val="14"/>
      <color indexed="8"/>
      <name val="Times New Roman"/>
      <family val="1"/>
    </font>
    <font>
      <sz val="14"/>
      <name val="Times New Roman"/>
      <family val="1"/>
    </font>
    <font>
      <sz val="14"/>
      <name val="Arial"/>
      <family val="2"/>
    </font>
    <font>
      <b/>
      <sz val="14"/>
      <color theme="1"/>
      <name val="Tahoma"/>
      <family val="2"/>
    </font>
    <font>
      <sz val="14"/>
      <color theme="1"/>
      <name val="Tahoma"/>
      <family val="2"/>
    </font>
    <font>
      <b/>
      <sz val="18"/>
      <color rgb="FF000000"/>
      <name val="Times New Roman"/>
      <family val="1"/>
    </font>
    <font>
      <b/>
      <sz val="14"/>
      <name val="Times New Roman"/>
      <family val="1"/>
    </font>
    <font>
      <sz val="11"/>
      <name val="Calibri"/>
      <family val="2"/>
      <scheme val="minor"/>
    </font>
    <font>
      <sz val="14"/>
      <name val="Calibri"/>
      <family val="2"/>
      <scheme val="minor"/>
    </font>
    <font>
      <b/>
      <strike/>
      <sz val="14"/>
      <name val="Times New Roman"/>
      <family val="1"/>
    </font>
    <font>
      <sz val="11"/>
      <name val="Times New Roman"/>
      <family val="1"/>
    </font>
    <font>
      <b/>
      <sz val="11"/>
      <name val="Calibri"/>
      <family val="2"/>
      <scheme val="minor"/>
    </font>
    <font>
      <b/>
      <sz val="14"/>
      <name val="Calibri"/>
      <family val="2"/>
      <scheme val="minor"/>
    </font>
    <font>
      <b/>
      <sz val="16"/>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gray125">
        <bgColor rgb="FFE5E5E5"/>
      </patternFill>
    </fill>
    <fill>
      <patternFill patternType="solid">
        <fgColor theme="9" tint="0.59999389629810485"/>
        <bgColor indexed="64"/>
      </patternFill>
    </fill>
    <fill>
      <patternFill patternType="solid">
        <fgColor rgb="FFDCE6F1"/>
        <bgColor indexed="64"/>
      </patternFill>
    </fill>
    <fill>
      <patternFill patternType="solid">
        <fgColor rgb="FFFFFF00"/>
        <bgColor indexed="64"/>
      </patternFill>
    </fill>
    <fill>
      <patternFill patternType="solid">
        <fgColor rgb="FFFFFFFF"/>
        <bgColor indexed="64"/>
      </patternFill>
    </fill>
    <fill>
      <patternFill patternType="solid">
        <fgColor theme="9" tint="0.79998168889431442"/>
        <bgColor indexed="64"/>
      </patternFill>
    </fill>
    <fill>
      <patternFill patternType="gray125">
        <bgColor rgb="FFFFFF00"/>
      </patternFill>
    </fill>
    <fill>
      <patternFill patternType="solid">
        <fgColor theme="0" tint="-0.14999847407452621"/>
        <bgColor indexed="64"/>
      </patternFill>
    </fill>
    <fill>
      <patternFill patternType="gray125">
        <bgColor theme="0" tint="-0.14999847407452621"/>
      </patternFill>
    </fill>
    <fill>
      <patternFill patternType="solid">
        <fgColor theme="5" tint="0.59999389629810485"/>
        <bgColor indexed="64"/>
      </patternFill>
    </fill>
    <fill>
      <patternFill patternType="solid">
        <fgColor rgb="FFCCFFFF"/>
        <bgColor indexed="64"/>
      </patternFill>
    </fill>
    <fill>
      <patternFill patternType="solid">
        <fgColor theme="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0" fontId="8" fillId="0" borderId="0"/>
    <xf numFmtId="0" fontId="10" fillId="0" borderId="0">
      <protection locked="0"/>
    </xf>
    <xf numFmtId="0" fontId="10" fillId="0" borderId="0"/>
    <xf numFmtId="0" fontId="9" fillId="0" borderId="0"/>
  </cellStyleXfs>
  <cellXfs count="458">
    <xf numFmtId="0" fontId="0" fillId="0" borderId="0" xfId="0"/>
    <xf numFmtId="0" fontId="0" fillId="2" borderId="0" xfId="0" applyFill="1"/>
    <xf numFmtId="0" fontId="4" fillId="0" borderId="4" xfId="0" applyFont="1" applyBorder="1"/>
    <xf numFmtId="164" fontId="4" fillId="0" borderId="4" xfId="1" applyNumberFormat="1" applyFont="1" applyBorder="1"/>
    <xf numFmtId="164" fontId="4" fillId="2" borderId="4" xfId="1" applyNumberFormat="1" applyFont="1" applyFill="1" applyBorder="1"/>
    <xf numFmtId="0" fontId="5" fillId="0" borderId="4" xfId="0" applyFont="1" applyBorder="1"/>
    <xf numFmtId="0" fontId="6" fillId="2" borderId="4" xfId="0" applyFont="1" applyFill="1" applyBorder="1"/>
    <xf numFmtId="164" fontId="7" fillId="2" borderId="4" xfId="1" applyNumberFormat="1" applyFont="1" applyFill="1" applyBorder="1"/>
    <xf numFmtId="0" fontId="2" fillId="2" borderId="0" xfId="0" applyFont="1" applyFill="1"/>
    <xf numFmtId="164" fontId="0" fillId="0" borderId="0" xfId="1" applyNumberFormat="1" applyFont="1"/>
    <xf numFmtId="164" fontId="0" fillId="2" borderId="0" xfId="1" applyNumberFormat="1" applyFont="1" applyFill="1"/>
    <xf numFmtId="0" fontId="0" fillId="0" borderId="4" xfId="0" applyBorder="1"/>
    <xf numFmtId="0" fontId="11" fillId="0" borderId="4" xfId="0" applyFont="1" applyBorder="1" applyAlignment="1">
      <alignment wrapText="1"/>
    </xf>
    <xf numFmtId="0" fontId="11" fillId="0" borderId="4" xfId="0" applyFont="1" applyBorder="1" applyAlignment="1">
      <alignment horizontal="center" wrapText="1"/>
    </xf>
    <xf numFmtId="0" fontId="11" fillId="0" borderId="4" xfId="0" applyFont="1" applyBorder="1" applyAlignment="1">
      <alignment horizontal="center"/>
    </xf>
    <xf numFmtId="0" fontId="11" fillId="3" borderId="4" xfId="0" applyFont="1" applyFill="1" applyBorder="1" applyAlignment="1">
      <alignment horizontal="center"/>
    </xf>
    <xf numFmtId="164" fontId="11" fillId="0" borderId="4" xfId="1" applyNumberFormat="1" applyFont="1" applyFill="1" applyBorder="1" applyAlignment="1">
      <alignment horizontal="center"/>
    </xf>
    <xf numFmtId="0" fontId="11" fillId="2" borderId="4" xfId="0" applyFont="1" applyFill="1" applyBorder="1" applyAlignment="1">
      <alignment horizontal="center"/>
    </xf>
    <xf numFmtId="0" fontId="12" fillId="0" borderId="4" xfId="0" applyFont="1" applyBorder="1" applyAlignment="1">
      <alignment horizontal="center"/>
    </xf>
    <xf numFmtId="0" fontId="12" fillId="3" borderId="4" xfId="0" applyFont="1" applyFill="1" applyBorder="1" applyAlignment="1">
      <alignment horizontal="center"/>
    </xf>
    <xf numFmtId="164" fontId="12" fillId="0" borderId="4" xfId="1" applyNumberFormat="1" applyFont="1" applyFill="1" applyBorder="1" applyAlignment="1">
      <alignment horizontal="center"/>
    </xf>
    <xf numFmtId="0" fontId="12" fillId="2" borderId="4" xfId="0" applyFont="1" applyFill="1" applyBorder="1" applyAlignment="1">
      <alignment horizontal="center"/>
    </xf>
    <xf numFmtId="164" fontId="4" fillId="0" borderId="4" xfId="1" applyNumberFormat="1" applyFont="1" applyFill="1" applyBorder="1"/>
    <xf numFmtId="0" fontId="4" fillId="2" borderId="4" xfId="0" applyFont="1" applyFill="1" applyBorder="1"/>
    <xf numFmtId="0" fontId="6" fillId="0" borderId="4" xfId="0" applyFont="1" applyBorder="1" applyAlignment="1">
      <alignment horizontal="center"/>
    </xf>
    <xf numFmtId="0" fontId="6" fillId="0" borderId="4" xfId="0" applyFont="1" applyBorder="1"/>
    <xf numFmtId="3" fontId="6" fillId="0" borderId="4" xfId="0" applyNumberFormat="1" applyFont="1" applyBorder="1" applyAlignment="1">
      <alignment horizontal="right"/>
    </xf>
    <xf numFmtId="3" fontId="6" fillId="2" borderId="4" xfId="0" applyNumberFormat="1" applyFont="1" applyFill="1" applyBorder="1" applyAlignment="1">
      <alignment horizontal="right"/>
    </xf>
    <xf numFmtId="0" fontId="5" fillId="0" borderId="4" xfId="0" applyFont="1" applyBorder="1" applyAlignment="1">
      <alignment horizontal="right"/>
    </xf>
    <xf numFmtId="0" fontId="5" fillId="3" borderId="4" xfId="0" applyFont="1" applyFill="1" applyBorder="1" applyAlignment="1">
      <alignment horizontal="right"/>
    </xf>
    <xf numFmtId="164" fontId="5" fillId="0" borderId="4" xfId="1" applyNumberFormat="1" applyFont="1" applyFill="1" applyBorder="1" applyAlignment="1">
      <alignment horizontal="right"/>
    </xf>
    <xf numFmtId="164" fontId="5" fillId="2" borderId="4" xfId="0" applyNumberFormat="1" applyFont="1" applyFill="1" applyBorder="1" applyAlignment="1">
      <alignment horizontal="right"/>
    </xf>
    <xf numFmtId="3" fontId="5" fillId="0" borderId="4" xfId="0" applyNumberFormat="1" applyFont="1" applyBorder="1" applyAlignment="1">
      <alignment horizontal="right"/>
    </xf>
    <xf numFmtId="3" fontId="5" fillId="0" borderId="1" xfId="0" applyNumberFormat="1" applyFont="1" applyBorder="1" applyAlignment="1"/>
    <xf numFmtId="3" fontId="4" fillId="0" borderId="4" xfId="0" applyNumberFormat="1" applyFont="1" applyBorder="1"/>
    <xf numFmtId="3" fontId="5" fillId="3" borderId="4" xfId="0" applyNumberFormat="1" applyFont="1" applyFill="1" applyBorder="1" applyAlignment="1">
      <alignment horizontal="right"/>
    </xf>
    <xf numFmtId="0" fontId="6" fillId="0" borderId="4" xfId="0" applyFont="1" applyBorder="1" applyAlignment="1"/>
    <xf numFmtId="0" fontId="5" fillId="4" borderId="4" xfId="0" applyFont="1" applyFill="1" applyBorder="1"/>
    <xf numFmtId="0" fontId="5" fillId="4" borderId="1" xfId="0" applyFont="1" applyFill="1" applyBorder="1" applyAlignment="1"/>
    <xf numFmtId="164" fontId="0" fillId="0" borderId="0" xfId="1" applyNumberFormat="1" applyFont="1" applyFill="1"/>
    <xf numFmtId="164" fontId="4" fillId="2" borderId="0" xfId="1" applyNumberFormat="1" applyFont="1" applyFill="1"/>
    <xf numFmtId="0" fontId="6" fillId="5" borderId="4" xfId="0" applyFont="1" applyFill="1" applyBorder="1"/>
    <xf numFmtId="0" fontId="6" fillId="5" borderId="4" xfId="0" applyFont="1" applyFill="1" applyBorder="1" applyAlignment="1"/>
    <xf numFmtId="3" fontId="6" fillId="5" borderId="4" xfId="0" applyNumberFormat="1" applyFont="1" applyFill="1" applyBorder="1" applyAlignment="1">
      <alignment horizontal="right"/>
    </xf>
    <xf numFmtId="0" fontId="13" fillId="0" borderId="4" xfId="0" applyFont="1" applyBorder="1" applyAlignment="1">
      <alignment horizontal="center"/>
    </xf>
    <xf numFmtId="0" fontId="5" fillId="0" borderId="4" xfId="0" applyFont="1" applyBorder="1" applyAlignment="1">
      <alignment horizontal="center" wrapText="1"/>
    </xf>
    <xf numFmtId="0" fontId="5" fillId="0" borderId="4" xfId="0" applyFont="1" applyBorder="1" applyAlignment="1">
      <alignment horizontal="center"/>
    </xf>
    <xf numFmtId="3" fontId="5" fillId="0" borderId="4" xfId="0" applyNumberFormat="1" applyFont="1" applyBorder="1" applyAlignment="1">
      <alignment horizontal="right" wrapText="1"/>
    </xf>
    <xf numFmtId="0" fontId="4" fillId="0" borderId="4" xfId="0" applyFont="1" applyBorder="1" applyAlignment="1">
      <alignment wrapText="1"/>
    </xf>
    <xf numFmtId="0" fontId="5" fillId="0" borderId="4" xfId="0" applyFont="1" applyBorder="1" applyAlignment="1">
      <alignment horizontal="right" wrapText="1"/>
    </xf>
    <xf numFmtId="0" fontId="5" fillId="0" borderId="4" xfId="0" applyFont="1" applyBorder="1" applyAlignment="1">
      <alignment horizontal="left" indent="1"/>
    </xf>
    <xf numFmtId="4" fontId="5" fillId="0" borderId="4" xfId="0" applyNumberFormat="1" applyFont="1" applyBorder="1" applyAlignment="1">
      <alignment horizontal="right" wrapText="1"/>
    </xf>
    <xf numFmtId="0" fontId="5" fillId="0" borderId="4" xfId="0" applyFont="1" applyBorder="1" applyAlignment="1">
      <alignment wrapText="1"/>
    </xf>
    <xf numFmtId="0" fontId="6" fillId="0" borderId="4" xfId="0" applyFont="1" applyBorder="1" applyAlignment="1">
      <alignment horizontal="center" wrapText="1"/>
    </xf>
    <xf numFmtId="0" fontId="11" fillId="0" borderId="4" xfId="0" applyFont="1" applyBorder="1"/>
    <xf numFmtId="4" fontId="5" fillId="0" borderId="4" xfId="0" applyNumberFormat="1" applyFont="1" applyBorder="1" applyAlignment="1">
      <alignment horizontal="right"/>
    </xf>
    <xf numFmtId="0" fontId="13" fillId="0" borderId="4" xfId="0" applyFont="1" applyBorder="1"/>
    <xf numFmtId="0" fontId="0" fillId="0" borderId="0" xfId="0" applyAlignment="1"/>
    <xf numFmtId="0" fontId="11" fillId="0" borderId="4" xfId="0" applyFont="1" applyBorder="1" applyAlignment="1"/>
    <xf numFmtId="0" fontId="11" fillId="3" borderId="4" xfId="0" applyFont="1" applyFill="1" applyBorder="1" applyAlignment="1"/>
    <xf numFmtId="0" fontId="4" fillId="0" borderId="4" xfId="0" applyFont="1" applyBorder="1" applyAlignment="1"/>
    <xf numFmtId="164" fontId="4" fillId="0" borderId="4" xfId="1" applyNumberFormat="1" applyFont="1" applyBorder="1" applyAlignment="1"/>
    <xf numFmtId="0" fontId="5" fillId="0" borderId="4" xfId="0" applyFont="1" applyBorder="1" applyAlignment="1"/>
    <xf numFmtId="3" fontId="4" fillId="0" borderId="4" xfId="0" applyNumberFormat="1" applyFont="1" applyBorder="1" applyAlignment="1"/>
    <xf numFmtId="0" fontId="5" fillId="6" borderId="4" xfId="0" applyFont="1" applyFill="1" applyBorder="1" applyAlignment="1">
      <alignment horizontal="center"/>
    </xf>
    <xf numFmtId="0" fontId="5" fillId="6" borderId="4" xfId="0" applyFont="1" applyFill="1" applyBorder="1" applyAlignment="1"/>
    <xf numFmtId="3" fontId="5" fillId="6" borderId="4" xfId="0" applyNumberFormat="1" applyFont="1" applyFill="1" applyBorder="1" applyAlignment="1">
      <alignment horizontal="right"/>
    </xf>
    <xf numFmtId="0" fontId="13" fillId="6" borderId="4" xfId="0" applyFont="1" applyFill="1" applyBorder="1" applyAlignment="1"/>
    <xf numFmtId="0" fontId="5" fillId="6" borderId="4" xfId="0" applyFont="1" applyFill="1" applyBorder="1" applyAlignment="1">
      <alignment horizontal="right"/>
    </xf>
    <xf numFmtId="0" fontId="13" fillId="0" borderId="4" xfId="0" applyFont="1" applyBorder="1" applyAlignment="1"/>
    <xf numFmtId="0" fontId="4" fillId="6" borderId="4" xfId="0" applyFont="1" applyFill="1" applyBorder="1" applyAlignment="1"/>
    <xf numFmtId="0" fontId="11" fillId="0" borderId="4" xfId="0" applyFont="1" applyBorder="1" applyAlignment="1">
      <alignment horizontal="left" wrapText="1"/>
    </xf>
    <xf numFmtId="0" fontId="11" fillId="2" borderId="4" xfId="0" applyFont="1" applyFill="1" applyBorder="1" applyAlignment="1"/>
    <xf numFmtId="0" fontId="4" fillId="0" borderId="4" xfId="0" applyFont="1" applyBorder="1" applyAlignment="1">
      <alignment horizontal="left"/>
    </xf>
    <xf numFmtId="0" fontId="6" fillId="0" borderId="4" xfId="0" applyFont="1" applyBorder="1" applyAlignment="1">
      <alignment horizontal="left"/>
    </xf>
    <xf numFmtId="0" fontId="5" fillId="0" borderId="4" xfId="0" applyFont="1" applyBorder="1" applyAlignment="1">
      <alignment horizontal="left"/>
    </xf>
    <xf numFmtId="3" fontId="5" fillId="2" borderId="4" xfId="0" applyNumberFormat="1" applyFont="1" applyFill="1" applyBorder="1" applyAlignment="1">
      <alignment horizontal="right"/>
    </xf>
    <xf numFmtId="0" fontId="5" fillId="2" borderId="4" xfId="0" applyFont="1" applyFill="1" applyBorder="1" applyAlignment="1">
      <alignment horizontal="right"/>
    </xf>
    <xf numFmtId="0" fontId="4" fillId="0" borderId="0" xfId="0" applyFont="1" applyAlignment="1">
      <alignment horizontal="left"/>
    </xf>
    <xf numFmtId="0" fontId="5" fillId="0" borderId="0" xfId="0" applyFont="1"/>
    <xf numFmtId="0" fontId="15" fillId="0" borderId="4" xfId="9" applyFont="1" applyBorder="1" applyAlignment="1">
      <alignment horizontal="left"/>
    </xf>
    <xf numFmtId="0" fontId="0" fillId="0" borderId="0" xfId="0" applyFont="1"/>
    <xf numFmtId="0" fontId="6" fillId="5" borderId="4" xfId="0" applyFont="1" applyFill="1" applyBorder="1" applyAlignment="1">
      <alignment horizontal="left"/>
    </xf>
    <xf numFmtId="0" fontId="0" fillId="0" borderId="0" xfId="0" applyAlignment="1">
      <alignment horizontal="left"/>
    </xf>
    <xf numFmtId="0" fontId="11" fillId="0" borderId="6" xfId="0" applyFont="1" applyBorder="1" applyAlignment="1">
      <alignment wrapText="1"/>
    </xf>
    <xf numFmtId="0" fontId="11" fillId="0" borderId="6" xfId="0" applyFont="1" applyBorder="1" applyAlignment="1"/>
    <xf numFmtId="0" fontId="11" fillId="0" borderId="5" xfId="0" applyFont="1" applyBorder="1" applyAlignment="1">
      <alignment wrapText="1"/>
    </xf>
    <xf numFmtId="0" fontId="11" fillId="0" borderId="7" xfId="0" applyFont="1" applyBorder="1" applyAlignment="1"/>
    <xf numFmtId="0" fontId="11" fillId="0" borderId="7" xfId="0" applyFont="1" applyBorder="1" applyAlignment="1">
      <alignment wrapText="1"/>
    </xf>
    <xf numFmtId="0" fontId="6" fillId="0" borderId="1" xfId="0" applyFont="1" applyBorder="1" applyAlignment="1"/>
    <xf numFmtId="0" fontId="6" fillId="0" borderId="3" xfId="0" applyFont="1" applyBorder="1" applyAlignment="1"/>
    <xf numFmtId="0" fontId="11" fillId="0" borderId="6" xfId="0" applyFont="1" applyBorder="1" applyAlignment="1">
      <alignment horizontal="center" wrapText="1"/>
    </xf>
    <xf numFmtId="0" fontId="11" fillId="0" borderId="0" xfId="0" applyFont="1" applyBorder="1" applyAlignment="1">
      <alignment horizontal="center" wrapText="1"/>
    </xf>
    <xf numFmtId="0" fontId="11" fillId="2" borderId="0" xfId="0" applyFont="1" applyFill="1" applyBorder="1" applyAlignment="1">
      <alignment horizontal="center" wrapText="1"/>
    </xf>
    <xf numFmtId="164" fontId="7" fillId="0" borderId="0" xfId="1" applyNumberFormat="1" applyFont="1" applyAlignment="1">
      <alignment wrapText="1"/>
    </xf>
    <xf numFmtId="164" fontId="11" fillId="2" borderId="6" xfId="1" applyNumberFormat="1" applyFont="1" applyFill="1" applyBorder="1" applyAlignment="1">
      <alignment horizontal="center" wrapText="1"/>
    </xf>
    <xf numFmtId="0" fontId="11" fillId="2" borderId="6" xfId="0" applyFont="1" applyFill="1" applyBorder="1" applyAlignment="1">
      <alignment wrapText="1"/>
    </xf>
    <xf numFmtId="0" fontId="11" fillId="0" borderId="8" xfId="0" applyFont="1" applyBorder="1" applyAlignment="1"/>
    <xf numFmtId="0" fontId="11" fillId="0" borderId="4" xfId="0" applyFont="1" applyFill="1" applyBorder="1" applyAlignment="1"/>
    <xf numFmtId="0" fontId="11" fillId="2" borderId="7" xfId="0" applyFont="1" applyFill="1" applyBorder="1" applyAlignment="1"/>
    <xf numFmtId="164" fontId="11" fillId="0" borderId="7" xfId="1" applyNumberFormat="1" applyFont="1" applyBorder="1" applyAlignment="1"/>
    <xf numFmtId="164" fontId="11" fillId="2" borderId="7" xfId="1" applyNumberFormat="1" applyFont="1" applyFill="1" applyBorder="1" applyAlignment="1"/>
    <xf numFmtId="0" fontId="11" fillId="0" borderId="9" xfId="0" applyFont="1" applyBorder="1" applyAlignment="1"/>
    <xf numFmtId="164" fontId="11" fillId="0" borderId="4" xfId="1" applyNumberFormat="1" applyFont="1" applyBorder="1" applyAlignment="1">
      <alignment horizontal="center"/>
    </xf>
    <xf numFmtId="0" fontId="11" fillId="0" borderId="1" xfId="0" applyFont="1" applyBorder="1" applyAlignment="1"/>
    <xf numFmtId="0" fontId="11" fillId="0" borderId="4" xfId="0" applyFont="1" applyFill="1" applyBorder="1" applyAlignment="1">
      <alignment horizontal="center"/>
    </xf>
    <xf numFmtId="164" fontId="12" fillId="0" borderId="4" xfId="1" applyNumberFormat="1" applyFont="1" applyBorder="1" applyAlignment="1">
      <alignment horizontal="center"/>
    </xf>
    <xf numFmtId="164" fontId="12" fillId="2" borderId="4" xfId="1" applyNumberFormat="1" applyFont="1" applyFill="1" applyBorder="1" applyAlignment="1">
      <alignment horizontal="center"/>
    </xf>
    <xf numFmtId="0" fontId="12" fillId="0" borderId="1" xfId="0" applyFont="1" applyBorder="1" applyAlignment="1"/>
    <xf numFmtId="0" fontId="4" fillId="0" borderId="1" xfId="0" applyFont="1" applyBorder="1" applyAlignment="1"/>
    <xf numFmtId="3" fontId="16" fillId="0" borderId="4" xfId="0" applyNumberFormat="1" applyFont="1" applyBorder="1" applyAlignment="1">
      <alignment horizontal="right"/>
    </xf>
    <xf numFmtId="3" fontId="16" fillId="2" borderId="4" xfId="0" applyNumberFormat="1" applyFont="1" applyFill="1" applyBorder="1" applyAlignment="1">
      <alignment horizontal="right"/>
    </xf>
    <xf numFmtId="164" fontId="5" fillId="0" borderId="4" xfId="1" applyNumberFormat="1" applyFont="1" applyBorder="1"/>
    <xf numFmtId="164" fontId="5" fillId="2" borderId="4" xfId="1" applyNumberFormat="1" applyFont="1" applyFill="1" applyBorder="1"/>
    <xf numFmtId="164" fontId="14" fillId="0" borderId="4" xfId="1" applyNumberFormat="1" applyFont="1" applyBorder="1"/>
    <xf numFmtId="164" fontId="5" fillId="2" borderId="4" xfId="1" applyNumberFormat="1" applyFont="1" applyFill="1" applyBorder="1" applyAlignment="1">
      <alignment horizontal="right"/>
    </xf>
    <xf numFmtId="0" fontId="5" fillId="0" borderId="2" xfId="0" applyFont="1" applyBorder="1" applyAlignment="1"/>
    <xf numFmtId="164" fontId="5" fillId="0" borderId="4" xfId="1" applyNumberFormat="1" applyFont="1" applyBorder="1" applyAlignment="1">
      <alignment horizontal="right"/>
    </xf>
    <xf numFmtId="3" fontId="5" fillId="4" borderId="4" xfId="0" applyNumberFormat="1" applyFont="1" applyFill="1" applyBorder="1" applyAlignment="1">
      <alignment horizontal="right"/>
    </xf>
    <xf numFmtId="164" fontId="5" fillId="4" borderId="4" xfId="1" applyNumberFormat="1" applyFont="1" applyFill="1" applyBorder="1"/>
    <xf numFmtId="3" fontId="5" fillId="4" borderId="1" xfId="0" applyNumberFormat="1" applyFont="1" applyFill="1" applyBorder="1" applyAlignment="1"/>
    <xf numFmtId="3" fontId="4" fillId="4" borderId="4" xfId="0" applyNumberFormat="1" applyFont="1" applyFill="1" applyBorder="1"/>
    <xf numFmtId="0" fontId="0" fillId="4" borderId="0" xfId="0" applyFill="1"/>
    <xf numFmtId="3" fontId="4" fillId="2" borderId="0" xfId="0" applyNumberFormat="1" applyFont="1" applyFill="1"/>
    <xf numFmtId="0" fontId="4" fillId="0" borderId="0" xfId="0" applyFont="1"/>
    <xf numFmtId="164" fontId="7" fillId="0" borderId="4" xfId="1" applyNumberFormat="1" applyFont="1" applyBorder="1"/>
    <xf numFmtId="0" fontId="11" fillId="2" borderId="4" xfId="0" applyFont="1" applyFill="1" applyBorder="1"/>
    <xf numFmtId="0" fontId="2" fillId="0" borderId="0" xfId="0" applyFont="1"/>
    <xf numFmtId="0" fontId="4" fillId="8" borderId="4" xfId="0" applyFont="1" applyFill="1" applyBorder="1" applyAlignment="1">
      <alignment wrapText="1"/>
    </xf>
    <xf numFmtId="0" fontId="12" fillId="8" borderId="4" xfId="0" applyFont="1" applyFill="1" applyBorder="1" applyAlignment="1">
      <alignment horizontal="center"/>
    </xf>
    <xf numFmtId="0" fontId="0" fillId="8" borderId="0" xfId="0" applyFill="1"/>
    <xf numFmtId="3" fontId="4" fillId="2" borderId="4" xfId="0" applyNumberFormat="1" applyFont="1" applyFill="1" applyBorder="1"/>
    <xf numFmtId="3" fontId="5" fillId="0" borderId="4" xfId="0" applyNumberFormat="1" applyFont="1" applyBorder="1" applyAlignment="1"/>
    <xf numFmtId="0" fontId="7" fillId="0" borderId="0" xfId="0" applyFont="1"/>
    <xf numFmtId="0" fontId="7" fillId="0" borderId="4" xfId="0" applyFont="1" applyBorder="1"/>
    <xf numFmtId="3" fontId="7" fillId="0" borderId="4" xfId="0" applyNumberFormat="1" applyFont="1" applyBorder="1"/>
    <xf numFmtId="164" fontId="6" fillId="0" borderId="4" xfId="1" applyNumberFormat="1" applyFont="1" applyBorder="1" applyAlignment="1">
      <alignment horizontal="right"/>
    </xf>
    <xf numFmtId="164" fontId="6" fillId="2" borderId="4" xfId="1" applyNumberFormat="1" applyFont="1" applyFill="1" applyBorder="1" applyAlignment="1"/>
    <xf numFmtId="164" fontId="11" fillId="2" borderId="4" xfId="1" applyNumberFormat="1" applyFont="1" applyFill="1" applyBorder="1" applyAlignment="1"/>
    <xf numFmtId="0" fontId="13" fillId="3" borderId="4" xfId="0" applyFont="1" applyFill="1" applyBorder="1" applyAlignment="1"/>
    <xf numFmtId="164" fontId="13" fillId="2" borderId="4" xfId="1" applyNumberFormat="1" applyFont="1" applyFill="1" applyBorder="1" applyAlignment="1"/>
    <xf numFmtId="0" fontId="0" fillId="2" borderId="0" xfId="0" applyFill="1" applyAlignment="1"/>
    <xf numFmtId="0" fontId="2" fillId="0" borderId="0" xfId="0" applyFont="1" applyAlignment="1"/>
    <xf numFmtId="3" fontId="5" fillId="9" borderId="4" xfId="0" applyNumberFormat="1" applyFont="1" applyFill="1" applyBorder="1" applyAlignment="1">
      <alignment horizontal="right"/>
    </xf>
    <xf numFmtId="164" fontId="13" fillId="6" borderId="4" xfId="1" applyNumberFormat="1" applyFont="1" applyFill="1" applyBorder="1" applyAlignment="1"/>
    <xf numFmtId="0" fontId="0" fillId="6" borderId="0" xfId="0" applyFill="1" applyAlignment="1"/>
    <xf numFmtId="0" fontId="17" fillId="0" borderId="0" xfId="0" applyFont="1" applyAlignment="1"/>
    <xf numFmtId="0" fontId="15" fillId="0" borderId="4" xfId="9" applyFont="1" applyBorder="1" applyAlignment="1"/>
    <xf numFmtId="3" fontId="15" fillId="7" borderId="4" xfId="9" applyNumberFormat="1" applyFont="1" applyFill="1" applyBorder="1" applyAlignment="1">
      <alignment horizontal="right"/>
    </xf>
    <xf numFmtId="0" fontId="15" fillId="0" borderId="4" xfId="9" applyFont="1" applyFill="1" applyBorder="1" applyAlignment="1"/>
    <xf numFmtId="0" fontId="0" fillId="4" borderId="0" xfId="0" applyFill="1" applyAlignment="1"/>
    <xf numFmtId="0" fontId="6" fillId="10" borderId="4" xfId="0" applyFont="1" applyFill="1" applyBorder="1" applyAlignment="1"/>
    <xf numFmtId="3" fontId="6" fillId="10" borderId="4" xfId="0" applyNumberFormat="1" applyFont="1" applyFill="1" applyBorder="1" applyAlignment="1">
      <alignment horizontal="right"/>
    </xf>
    <xf numFmtId="0" fontId="0" fillId="10" borderId="0" xfId="0" applyFill="1" applyAlignment="1"/>
    <xf numFmtId="0" fontId="4" fillId="0" borderId="0" xfId="0" applyFont="1" applyAlignment="1"/>
    <xf numFmtId="164" fontId="13" fillId="2" borderId="0" xfId="1" applyNumberFormat="1" applyFont="1" applyFill="1" applyAlignment="1"/>
    <xf numFmtId="0" fontId="2" fillId="10" borderId="0" xfId="0" applyFont="1" applyFill="1" applyAlignment="1"/>
    <xf numFmtId="164" fontId="15" fillId="2" borderId="4" xfId="1" applyNumberFormat="1" applyFont="1" applyFill="1" applyBorder="1" applyAlignment="1"/>
    <xf numFmtId="0" fontId="15" fillId="0" borderId="4" xfId="9" applyFont="1" applyBorder="1" applyAlignment="1">
      <alignment horizontal="left" vertical="center"/>
    </xf>
    <xf numFmtId="0" fontId="19" fillId="7" borderId="4" xfId="8" applyFont="1" applyFill="1" applyBorder="1" applyAlignment="1" applyProtection="1">
      <alignment horizontal="left" vertical="center"/>
    </xf>
    <xf numFmtId="164" fontId="19" fillId="2" borderId="4" xfId="1" applyNumberFormat="1" applyFont="1" applyFill="1" applyBorder="1" applyAlignment="1">
      <alignment horizontal="right" vertical="center"/>
    </xf>
    <xf numFmtId="0" fontId="19" fillId="7" borderId="4" xfId="8" applyFont="1" applyFill="1" applyBorder="1" applyAlignment="1" applyProtection="1">
      <alignment horizontal="left" vertical="top"/>
    </xf>
    <xf numFmtId="0" fontId="15" fillId="0" borderId="4" xfId="10" applyFont="1" applyBorder="1" applyAlignment="1">
      <alignment horizontal="left" vertical="center"/>
    </xf>
    <xf numFmtId="164" fontId="15" fillId="2" borderId="4" xfId="1" applyNumberFormat="1" applyFont="1" applyFill="1" applyBorder="1" applyAlignment="1">
      <alignment horizontal="right" vertical="center"/>
    </xf>
    <xf numFmtId="0" fontId="19" fillId="0" borderId="4" xfId="8" applyFont="1" applyFill="1" applyBorder="1" applyAlignment="1" applyProtection="1">
      <alignment horizontal="left" vertical="center"/>
    </xf>
    <xf numFmtId="0" fontId="19" fillId="0" borderId="4" xfId="8" applyFont="1" applyFill="1" applyBorder="1" applyAlignment="1" applyProtection="1">
      <alignment horizontal="left" vertical="center"/>
      <protection locked="0"/>
    </xf>
    <xf numFmtId="0" fontId="15" fillId="0" borderId="4" xfId="9" applyFont="1" applyFill="1" applyBorder="1" applyAlignment="1">
      <alignment horizontal="left"/>
    </xf>
    <xf numFmtId="0" fontId="6" fillId="10" borderId="4" xfId="0" applyFont="1" applyFill="1" applyBorder="1" applyAlignment="1">
      <alignment horizontal="center"/>
    </xf>
    <xf numFmtId="164" fontId="6" fillId="10" borderId="4" xfId="1" applyNumberFormat="1" applyFont="1" applyFill="1" applyBorder="1" applyAlignment="1">
      <alignment horizontal="right"/>
    </xf>
    <xf numFmtId="0" fontId="19" fillId="0" borderId="4" xfId="9" applyFont="1" applyFill="1" applyBorder="1" applyAlignment="1">
      <alignment horizontal="center"/>
    </xf>
    <xf numFmtId="0" fontId="19" fillId="0" borderId="4" xfId="9" applyFont="1" applyFill="1" applyBorder="1" applyAlignment="1">
      <alignment horizontal="left"/>
    </xf>
    <xf numFmtId="4" fontId="15" fillId="2" borderId="4" xfId="9" applyNumberFormat="1" applyFont="1" applyFill="1" applyBorder="1" applyAlignment="1"/>
    <xf numFmtId="4" fontId="19" fillId="2" borderId="4" xfId="9" applyNumberFormat="1" applyFont="1" applyFill="1" applyBorder="1" applyAlignment="1"/>
    <xf numFmtId="0" fontId="20" fillId="0" borderId="4" xfId="9" applyFont="1" applyFill="1" applyBorder="1" applyAlignment="1">
      <alignment horizontal="left"/>
    </xf>
    <xf numFmtId="0" fontId="5" fillId="10" borderId="4" xfId="0" applyFont="1" applyFill="1" applyBorder="1" applyAlignment="1"/>
    <xf numFmtId="3" fontId="5" fillId="10" borderId="4" xfId="0" applyNumberFormat="1" applyFont="1" applyFill="1" applyBorder="1" applyAlignment="1">
      <alignment horizontal="right"/>
    </xf>
    <xf numFmtId="0" fontId="6" fillId="0" borderId="4" xfId="0" applyFont="1" applyFill="1" applyBorder="1" applyAlignment="1"/>
    <xf numFmtId="0" fontId="6" fillId="0" borderId="4" xfId="0" applyFont="1" applyFill="1" applyBorder="1" applyAlignment="1">
      <alignment horizontal="right"/>
    </xf>
    <xf numFmtId="164" fontId="6" fillId="0" borderId="4" xfId="1" applyNumberFormat="1" applyFont="1" applyFill="1" applyBorder="1" applyAlignment="1">
      <alignment horizontal="right"/>
    </xf>
    <xf numFmtId="0" fontId="18" fillId="0" borderId="4" xfId="9" applyFont="1" applyBorder="1" applyAlignment="1">
      <alignment horizontal="center"/>
    </xf>
    <xf numFmtId="0" fontId="18" fillId="7" borderId="4" xfId="9" applyFont="1" applyFill="1" applyBorder="1" applyAlignment="1"/>
    <xf numFmtId="0" fontId="15" fillId="0" borderId="4" xfId="9" applyFont="1" applyBorder="1" applyAlignment="1">
      <alignment horizontal="left" vertical="top"/>
    </xf>
    <xf numFmtId="0" fontId="15" fillId="0" borderId="4" xfId="9" applyFont="1" applyBorder="1" applyAlignment="1">
      <alignment horizontal="center"/>
    </xf>
    <xf numFmtId="0" fontId="19" fillId="0" borderId="4" xfId="0" applyFont="1" applyBorder="1" applyAlignment="1"/>
    <xf numFmtId="164" fontId="17" fillId="2" borderId="0" xfId="1" applyNumberFormat="1" applyFont="1" applyFill="1" applyAlignment="1"/>
    <xf numFmtId="0" fontId="0" fillId="0" borderId="0" xfId="0" applyFont="1" applyAlignment="1"/>
    <xf numFmtId="0" fontId="0" fillId="0" borderId="4" xfId="0" applyBorder="1" applyAlignment="1"/>
    <xf numFmtId="0" fontId="5" fillId="0" borderId="0" xfId="0" applyFont="1" applyAlignment="1"/>
    <xf numFmtId="0" fontId="19" fillId="0" borderId="0" xfId="9" applyFont="1" applyFill="1" applyBorder="1" applyAlignment="1">
      <alignment horizontal="center"/>
    </xf>
    <xf numFmtId="0" fontId="5" fillId="0" borderId="0" xfId="0" applyFont="1" applyBorder="1" applyAlignment="1"/>
    <xf numFmtId="0" fontId="4" fillId="0" borderId="0" xfId="0" applyFont="1" applyBorder="1" applyAlignment="1"/>
    <xf numFmtId="0" fontId="19" fillId="7" borderId="0" xfId="8" applyFont="1" applyFill="1" applyBorder="1" applyAlignment="1" applyProtection="1">
      <alignment horizontal="left" vertical="center"/>
    </xf>
    <xf numFmtId="0" fontId="15" fillId="0" borderId="0" xfId="10" applyFont="1" applyBorder="1" applyAlignment="1">
      <alignment horizontal="left" vertical="center"/>
    </xf>
    <xf numFmtId="0" fontId="19" fillId="0" borderId="0" xfId="9" applyFont="1" applyFill="1" applyBorder="1" applyAlignment="1">
      <alignment horizontal="left"/>
    </xf>
    <xf numFmtId="0" fontId="20" fillId="0" borderId="0" xfId="9" applyFont="1" applyFill="1" applyBorder="1" applyAlignment="1">
      <alignment horizontal="left"/>
    </xf>
    <xf numFmtId="0" fontId="5" fillId="6" borderId="0" xfId="0" applyFont="1" applyFill="1" applyBorder="1" applyAlignment="1"/>
    <xf numFmtId="0" fontId="0" fillId="0" borderId="4" xfId="0" applyFill="1" applyBorder="1" applyAlignment="1"/>
    <xf numFmtId="0" fontId="15" fillId="0" borderId="0" xfId="9" applyFont="1" applyFill="1" applyBorder="1" applyAlignment="1"/>
    <xf numFmtId="0" fontId="5" fillId="0" borderId="4" xfId="0" applyFont="1" applyFill="1" applyBorder="1" applyAlignment="1"/>
    <xf numFmtId="0" fontId="0" fillId="0" borderId="4" xfId="0" applyFont="1" applyBorder="1" applyAlignment="1"/>
    <xf numFmtId="0" fontId="5" fillId="0" borderId="0" xfId="0" applyFont="1" applyAlignment="1">
      <alignment horizontal="center"/>
    </xf>
    <xf numFmtId="3" fontId="5" fillId="0" borderId="0" xfId="0" applyNumberFormat="1" applyFont="1" applyAlignment="1">
      <alignment horizontal="right"/>
    </xf>
    <xf numFmtId="0" fontId="17" fillId="0" borderId="4" xfId="0" applyFont="1" applyBorder="1" applyAlignment="1"/>
    <xf numFmtId="0" fontId="5" fillId="0" borderId="0" xfId="0" applyFont="1" applyAlignment="1">
      <alignment horizontal="right"/>
    </xf>
    <xf numFmtId="3" fontId="5" fillId="3" borderId="0" xfId="0" applyNumberFormat="1" applyFont="1" applyFill="1" applyAlignment="1">
      <alignment horizontal="right"/>
    </xf>
    <xf numFmtId="164" fontId="17" fillId="2" borderId="4" xfId="1" applyNumberFormat="1" applyFont="1" applyFill="1" applyBorder="1" applyAlignment="1"/>
    <xf numFmtId="4" fontId="15" fillId="2" borderId="0" xfId="9" applyNumberFormat="1" applyFont="1" applyFill="1" applyBorder="1" applyAlignment="1"/>
    <xf numFmtId="3" fontId="13" fillId="0" borderId="0" xfId="0" applyNumberFormat="1" applyFont="1" applyAlignment="1"/>
    <xf numFmtId="0" fontId="11" fillId="0" borderId="0" xfId="0" applyFont="1" applyBorder="1" applyAlignment="1"/>
    <xf numFmtId="0" fontId="5" fillId="6" borderId="0" xfId="0" applyFont="1" applyFill="1" applyAlignment="1"/>
    <xf numFmtId="0" fontId="13" fillId="0" borderId="0" xfId="0" applyFont="1" applyBorder="1" applyAlignment="1"/>
    <xf numFmtId="0" fontId="5" fillId="10" borderId="4" xfId="0" applyFont="1" applyFill="1" applyBorder="1" applyAlignment="1">
      <alignment horizontal="center"/>
    </xf>
    <xf numFmtId="0" fontId="5" fillId="10" borderId="4" xfId="0" applyFont="1" applyFill="1" applyBorder="1" applyAlignment="1">
      <alignment horizontal="right"/>
    </xf>
    <xf numFmtId="3" fontId="5" fillId="11" borderId="4" xfId="0" applyNumberFormat="1" applyFont="1" applyFill="1" applyBorder="1" applyAlignment="1">
      <alignment horizontal="right"/>
    </xf>
    <xf numFmtId="164" fontId="13" fillId="10" borderId="4" xfId="1" applyNumberFormat="1" applyFont="1" applyFill="1" applyBorder="1" applyAlignment="1"/>
    <xf numFmtId="0" fontId="13" fillId="0" borderId="1" xfId="0" applyFont="1" applyBorder="1" applyAlignment="1"/>
    <xf numFmtId="3" fontId="13" fillId="0" borderId="1" xfId="0" applyNumberFormat="1" applyFont="1" applyBorder="1" applyAlignment="1"/>
    <xf numFmtId="3" fontId="13" fillId="10" borderId="1" xfId="0" applyNumberFormat="1" applyFont="1" applyFill="1" applyBorder="1" applyAlignment="1"/>
    <xf numFmtId="0" fontId="17" fillId="0" borderId="1" xfId="0" applyFont="1" applyBorder="1" applyAlignment="1"/>
    <xf numFmtId="3" fontId="13" fillId="6" borderId="1" xfId="0" applyNumberFormat="1" applyFont="1" applyFill="1" applyBorder="1" applyAlignment="1"/>
    <xf numFmtId="0" fontId="6" fillId="0" borderId="1" xfId="0" applyFont="1" applyFill="1" applyBorder="1" applyAlignment="1">
      <alignment horizontal="right"/>
    </xf>
    <xf numFmtId="164" fontId="4" fillId="10" borderId="4" xfId="0" applyNumberFormat="1" applyFont="1" applyFill="1" applyBorder="1" applyAlignment="1"/>
    <xf numFmtId="0" fontId="4" fillId="2" borderId="4" xfId="0" applyFont="1" applyFill="1" applyBorder="1" applyAlignment="1"/>
    <xf numFmtId="0" fontId="7" fillId="0" borderId="4" xfId="0" applyFont="1" applyBorder="1" applyAlignment="1"/>
    <xf numFmtId="164" fontId="4" fillId="0" borderId="4" xfId="0" applyNumberFormat="1" applyFont="1" applyBorder="1" applyAlignment="1"/>
    <xf numFmtId="0" fontId="4" fillId="4" borderId="4" xfId="0" applyFont="1" applyFill="1" applyBorder="1" applyAlignment="1"/>
    <xf numFmtId="0" fontId="4" fillId="10" borderId="4" xfId="0" applyFont="1" applyFill="1" applyBorder="1" applyAlignment="1"/>
    <xf numFmtId="0" fontId="7" fillId="10" borderId="4" xfId="0" applyFont="1" applyFill="1" applyBorder="1" applyAlignment="1"/>
    <xf numFmtId="0" fontId="11" fillId="2" borderId="4" xfId="1" applyNumberFormat="1" applyFont="1" applyFill="1" applyBorder="1" applyAlignment="1">
      <alignment horizontal="center"/>
    </xf>
    <xf numFmtId="164" fontId="19" fillId="14" borderId="4" xfId="1" applyNumberFormat="1" applyFont="1" applyFill="1" applyBorder="1" applyAlignment="1">
      <alignment horizontal="right" vertical="center"/>
    </xf>
    <xf numFmtId="0" fontId="13" fillId="6" borderId="6" xfId="0" applyFont="1" applyFill="1" applyBorder="1" applyAlignment="1"/>
    <xf numFmtId="164" fontId="13" fillId="0" borderId="4" xfId="1" applyNumberFormat="1" applyFont="1" applyBorder="1" applyAlignment="1"/>
    <xf numFmtId="0" fontId="21" fillId="0" borderId="4" xfId="0" applyFont="1" applyBorder="1" applyAlignment="1"/>
    <xf numFmtId="164" fontId="5" fillId="10" borderId="4" xfId="1" applyNumberFormat="1" applyFont="1" applyFill="1" applyBorder="1" applyAlignment="1">
      <alignment horizontal="right"/>
    </xf>
    <xf numFmtId="0" fontId="13" fillId="0" borderId="4" xfId="0" applyFont="1" applyBorder="1" applyAlignment="1">
      <alignment vertical="top" wrapText="1"/>
    </xf>
    <xf numFmtId="164" fontId="0" fillId="10" borderId="0" xfId="1" applyNumberFormat="1" applyFont="1" applyFill="1"/>
    <xf numFmtId="0" fontId="6" fillId="10" borderId="4" xfId="0" applyFont="1" applyFill="1" applyBorder="1"/>
    <xf numFmtId="0" fontId="2" fillId="10" borderId="0" xfId="0" applyFont="1" applyFill="1"/>
    <xf numFmtId="164" fontId="6" fillId="10" borderId="4" xfId="1" applyNumberFormat="1" applyFont="1" applyFill="1" applyBorder="1"/>
    <xf numFmtId="164" fontId="6" fillId="10" borderId="4" xfId="1" applyNumberFormat="1" applyFont="1" applyFill="1" applyBorder="1" applyAlignment="1">
      <alignment horizontal="center"/>
    </xf>
    <xf numFmtId="164" fontId="2" fillId="10" borderId="0" xfId="1" applyNumberFormat="1" applyFont="1" applyFill="1"/>
    <xf numFmtId="164" fontId="11" fillId="0" borderId="4" xfId="1" applyNumberFormat="1" applyFont="1" applyBorder="1" applyAlignment="1">
      <alignment horizontal="center" wrapText="1"/>
    </xf>
    <xf numFmtId="164" fontId="11" fillId="0" borderId="4" xfId="1" applyNumberFormat="1" applyFont="1" applyFill="1" applyBorder="1" applyAlignment="1"/>
    <xf numFmtId="3" fontId="4" fillId="10" borderId="4" xfId="0" applyNumberFormat="1" applyFont="1" applyFill="1" applyBorder="1"/>
    <xf numFmtId="0" fontId="7" fillId="10" borderId="0" xfId="0" applyFont="1" applyFill="1"/>
    <xf numFmtId="3" fontId="7" fillId="10" borderId="4" xfId="0" applyNumberFormat="1" applyFont="1" applyFill="1" applyBorder="1"/>
    <xf numFmtId="164" fontId="11" fillId="0" borderId="4" xfId="1" applyNumberFormat="1" applyFont="1" applyBorder="1" applyAlignment="1"/>
    <xf numFmtId="164" fontId="6" fillId="10" borderId="4" xfId="1" applyNumberFormat="1" applyFont="1" applyFill="1" applyBorder="1" applyAlignment="1"/>
    <xf numFmtId="0" fontId="11" fillId="10" borderId="4" xfId="0" applyFont="1" applyFill="1" applyBorder="1" applyAlignment="1">
      <alignment vertical="top" wrapText="1"/>
    </xf>
    <xf numFmtId="0" fontId="7" fillId="10" borderId="4" xfId="0" applyFont="1" applyFill="1" applyBorder="1"/>
    <xf numFmtId="164" fontId="7" fillId="10" borderId="4" xfId="1" applyNumberFormat="1" applyFont="1" applyFill="1" applyBorder="1"/>
    <xf numFmtId="164" fontId="13" fillId="0" borderId="4" xfId="1" applyNumberFormat="1" applyFont="1" applyBorder="1"/>
    <xf numFmtId="164" fontId="11" fillId="0" borderId="4" xfId="1" applyNumberFormat="1" applyFont="1" applyBorder="1"/>
    <xf numFmtId="164" fontId="11" fillId="2" borderId="4" xfId="1" applyNumberFormat="1" applyFont="1" applyFill="1" applyBorder="1"/>
    <xf numFmtId="164" fontId="13" fillId="0" borderId="0" xfId="1" applyNumberFormat="1" applyFont="1"/>
    <xf numFmtId="0" fontId="6" fillId="0" borderId="4" xfId="0" applyFont="1" applyBorder="1" applyAlignment="1">
      <alignment horizontal="left" indent="1"/>
    </xf>
    <xf numFmtId="3" fontId="6" fillId="0" borderId="4" xfId="0" applyNumberFormat="1" applyFont="1" applyBorder="1" applyAlignment="1">
      <alignment horizontal="right" wrapText="1"/>
    </xf>
    <xf numFmtId="0" fontId="11" fillId="0" borderId="0" xfId="0" applyFont="1"/>
    <xf numFmtId="164" fontId="5" fillId="0" borderId="4" xfId="1" applyNumberFormat="1" applyFont="1" applyBorder="1" applyAlignment="1">
      <alignment horizontal="right" wrapText="1"/>
    </xf>
    <xf numFmtId="0" fontId="6" fillId="0" borderId="4" xfId="0" applyNumberFormat="1" applyFont="1" applyBorder="1"/>
    <xf numFmtId="0" fontId="6" fillId="0" borderId="4" xfId="0" applyNumberFormat="1" applyFont="1" applyBorder="1" applyAlignment="1">
      <alignment horizontal="center" wrapText="1"/>
    </xf>
    <xf numFmtId="0" fontId="6" fillId="0" borderId="4" xfId="0" applyNumberFormat="1" applyFont="1" applyBorder="1" applyAlignment="1">
      <alignment horizontal="center"/>
    </xf>
    <xf numFmtId="0" fontId="2" fillId="0" borderId="0" xfId="0" applyNumberFormat="1" applyFont="1"/>
    <xf numFmtId="0" fontId="11" fillId="0" borderId="4" xfId="0" applyFont="1" applyBorder="1" applyAlignment="1">
      <alignment horizontal="center"/>
    </xf>
    <xf numFmtId="0" fontId="6" fillId="0" borderId="4" xfId="0" applyFont="1" applyFill="1" applyBorder="1" applyAlignment="1">
      <alignment horizontal="center" wrapText="1"/>
    </xf>
    <xf numFmtId="0" fontId="6" fillId="0" borderId="4" xfId="0" applyNumberFormat="1" applyFont="1" applyFill="1" applyBorder="1" applyAlignment="1">
      <alignment horizontal="center" wrapText="1"/>
    </xf>
    <xf numFmtId="0" fontId="5" fillId="0" borderId="4" xfId="0" applyFont="1" applyFill="1" applyBorder="1" applyAlignment="1">
      <alignment horizontal="center" wrapText="1"/>
    </xf>
    <xf numFmtId="3" fontId="5" fillId="0" borderId="4" xfId="0" applyNumberFormat="1" applyFont="1" applyFill="1" applyBorder="1" applyAlignment="1">
      <alignment horizontal="right" wrapText="1"/>
    </xf>
    <xf numFmtId="0" fontId="4" fillId="0" borderId="4" xfId="0" applyFont="1" applyFill="1" applyBorder="1" applyAlignment="1">
      <alignment wrapText="1"/>
    </xf>
    <xf numFmtId="0" fontId="5" fillId="0" borderId="4" xfId="0" applyFont="1" applyFill="1" applyBorder="1" applyAlignment="1">
      <alignment horizontal="right" wrapText="1"/>
    </xf>
    <xf numFmtId="3" fontId="6" fillId="0" borderId="4" xfId="0" applyNumberFormat="1" applyFont="1" applyFill="1" applyBorder="1" applyAlignment="1">
      <alignment horizontal="right" wrapText="1"/>
    </xf>
    <xf numFmtId="164" fontId="5" fillId="0" borderId="4" xfId="1" applyNumberFormat="1" applyFont="1" applyFill="1" applyBorder="1" applyAlignment="1">
      <alignment horizontal="right" wrapText="1"/>
    </xf>
    <xf numFmtId="0" fontId="4" fillId="0" borderId="4" xfId="0" applyFont="1" applyFill="1" applyBorder="1"/>
    <xf numFmtId="10" fontId="5" fillId="0" borderId="4" xfId="0" applyNumberFormat="1" applyFont="1" applyFill="1" applyBorder="1" applyAlignment="1">
      <alignment horizontal="right"/>
    </xf>
    <xf numFmtId="0" fontId="0" fillId="0" borderId="0" xfId="0" applyFill="1"/>
    <xf numFmtId="164" fontId="11" fillId="10" borderId="4" xfId="1" applyNumberFormat="1" applyFont="1" applyFill="1" applyBorder="1" applyAlignment="1"/>
    <xf numFmtId="164" fontId="12" fillId="10" borderId="4" xfId="1" applyNumberFormat="1" applyFont="1" applyFill="1" applyBorder="1" applyAlignment="1">
      <alignment horizontal="center"/>
    </xf>
    <xf numFmtId="3" fontId="13" fillId="10" borderId="4" xfId="0" applyNumberFormat="1" applyFont="1" applyFill="1" applyBorder="1" applyAlignment="1">
      <alignment horizontal="right" vertical="top" wrapText="1"/>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6" fillId="0" borderId="4" xfId="0" applyNumberFormat="1" applyFont="1" applyFill="1" applyBorder="1" applyAlignment="1">
      <alignment horizontal="right"/>
    </xf>
    <xf numFmtId="4" fontId="5" fillId="0" borderId="4" xfId="0" applyNumberFormat="1" applyFont="1" applyFill="1" applyBorder="1" applyAlignment="1">
      <alignment horizontal="right" wrapText="1"/>
    </xf>
    <xf numFmtId="0" fontId="11" fillId="0" borderId="6" xfId="0" applyFont="1" applyFill="1" applyBorder="1" applyAlignment="1"/>
    <xf numFmtId="0" fontId="11" fillId="0" borderId="7" xfId="0" applyFont="1" applyFill="1" applyBorder="1" applyAlignment="1"/>
    <xf numFmtId="0" fontId="12" fillId="0" borderId="4" xfId="0" applyFont="1" applyFill="1" applyBorder="1" applyAlignment="1">
      <alignment horizontal="center"/>
    </xf>
    <xf numFmtId="3" fontId="16" fillId="0" borderId="4" xfId="0" applyNumberFormat="1" applyFont="1" applyFill="1" applyBorder="1" applyAlignment="1">
      <alignment horizontal="right"/>
    </xf>
    <xf numFmtId="4" fontId="6" fillId="0" borderId="4" xfId="0" applyNumberFormat="1" applyFont="1" applyBorder="1" applyAlignment="1">
      <alignment horizontal="right"/>
    </xf>
    <xf numFmtId="0" fontId="0" fillId="2" borderId="4" xfId="0" applyFill="1" applyBorder="1"/>
    <xf numFmtId="164" fontId="4" fillId="2" borderId="4" xfId="0" applyNumberFormat="1" applyFont="1" applyFill="1" applyBorder="1"/>
    <xf numFmtId="164" fontId="7" fillId="2" borderId="4" xfId="0" applyNumberFormat="1" applyFont="1" applyFill="1" applyBorder="1"/>
    <xf numFmtId="164" fontId="0" fillId="0" borderId="4" xfId="1" applyNumberFormat="1" applyFont="1" applyBorder="1"/>
    <xf numFmtId="164" fontId="0" fillId="2" borderId="4" xfId="1" applyNumberFormat="1" applyFont="1" applyFill="1" applyBorder="1"/>
    <xf numFmtId="0" fontId="2" fillId="0" borderId="4" xfId="0" applyFont="1" applyBorder="1"/>
    <xf numFmtId="43" fontId="7" fillId="0" borderId="4" xfId="0" applyNumberFormat="1" applyFont="1" applyBorder="1"/>
    <xf numFmtId="0" fontId="2" fillId="0" borderId="3" xfId="0" applyFont="1" applyBorder="1"/>
    <xf numFmtId="0" fontId="7" fillId="2" borderId="4" xfId="0" applyFont="1" applyFill="1" applyBorder="1" applyAlignment="1">
      <alignment horizontal="center"/>
    </xf>
    <xf numFmtId="0" fontId="7" fillId="0" borderId="4" xfId="0" applyFont="1" applyBorder="1" applyAlignment="1">
      <alignment horizontal="center" wrapText="1"/>
    </xf>
    <xf numFmtId="0" fontId="7" fillId="0" borderId="4" xfId="0" applyFont="1" applyBorder="1" applyAlignment="1">
      <alignment horizontal="center"/>
    </xf>
    <xf numFmtId="0" fontId="11" fillId="8" borderId="4" xfId="0" applyFont="1" applyFill="1" applyBorder="1" applyAlignment="1">
      <alignment wrapText="1"/>
    </xf>
    <xf numFmtId="0" fontId="11" fillId="8" borderId="4" xfId="0" applyFont="1" applyFill="1" applyBorder="1" applyAlignment="1">
      <alignment horizontal="center" wrapText="1"/>
    </xf>
    <xf numFmtId="0" fontId="0" fillId="8" borderId="4" xfId="0" applyFill="1" applyBorder="1"/>
    <xf numFmtId="43" fontId="4" fillId="0" borderId="4" xfId="0" applyNumberFormat="1" applyFont="1" applyBorder="1"/>
    <xf numFmtId="164" fontId="11" fillId="0" borderId="7" xfId="1" applyNumberFormat="1" applyFont="1" applyFill="1" applyBorder="1" applyAlignment="1"/>
    <xf numFmtId="164" fontId="22" fillId="2" borderId="4" xfId="1" applyNumberFormat="1" applyFont="1" applyFill="1" applyBorder="1" applyProtection="1"/>
    <xf numFmtId="0" fontId="6" fillId="0" borderId="1" xfId="0" applyFont="1" applyBorder="1" applyAlignment="1">
      <alignment wrapText="1"/>
    </xf>
    <xf numFmtId="0" fontId="5" fillId="0" borderId="4" xfId="0" applyFont="1" applyBorder="1" applyAlignment="1">
      <alignment horizontal="left" wrapText="1"/>
    </xf>
    <xf numFmtId="0" fontId="5" fillId="0" borderId="1" xfId="0" applyFont="1" applyBorder="1" applyAlignment="1">
      <alignment wrapText="1"/>
    </xf>
    <xf numFmtId="0" fontId="5" fillId="4" borderId="1" xfId="0" applyFont="1" applyFill="1" applyBorder="1" applyAlignment="1">
      <alignment wrapText="1"/>
    </xf>
    <xf numFmtId="0" fontId="13" fillId="4" borderId="0" xfId="0" applyFont="1" applyFill="1" applyAlignment="1">
      <alignment horizontal="left" wrapText="1"/>
    </xf>
    <xf numFmtId="0" fontId="0" fillId="0" borderId="0" xfId="0" applyAlignment="1">
      <alignment wrapText="1"/>
    </xf>
    <xf numFmtId="0" fontId="6" fillId="5" borderId="4" xfId="0" applyFont="1" applyFill="1" applyBorder="1" applyAlignment="1">
      <alignment wrapText="1"/>
    </xf>
    <xf numFmtId="164" fontId="6" fillId="10" borderId="4" xfId="1" applyNumberFormat="1" applyFont="1" applyFill="1" applyBorder="1" applyAlignment="1">
      <alignment wrapText="1"/>
    </xf>
    <xf numFmtId="0" fontId="6" fillId="10" borderId="4" xfId="0" applyFont="1" applyFill="1" applyBorder="1" applyAlignment="1">
      <alignment wrapText="1"/>
    </xf>
    <xf numFmtId="0" fontId="5" fillId="0" borderId="4" xfId="0" applyFont="1" applyFill="1" applyBorder="1" applyAlignment="1">
      <alignment wrapText="1"/>
    </xf>
    <xf numFmtId="0" fontId="7" fillId="10" borderId="4" xfId="0" applyFont="1" applyFill="1" applyBorder="1" applyAlignment="1">
      <alignment wrapText="1"/>
    </xf>
    <xf numFmtId="164" fontId="0" fillId="10" borderId="0" xfId="1" applyNumberFormat="1" applyFont="1" applyFill="1" applyBorder="1"/>
    <xf numFmtId="164" fontId="5" fillId="0" borderId="0" xfId="1" applyNumberFormat="1" applyFont="1" applyBorder="1" applyAlignment="1">
      <alignment horizontal="right"/>
    </xf>
    <xf numFmtId="3" fontId="0" fillId="0" borderId="0" xfId="0" applyNumberFormat="1" applyBorder="1"/>
    <xf numFmtId="0" fontId="11" fillId="0" borderId="4" xfId="0" applyNumberFormat="1" applyFont="1" applyBorder="1" applyAlignment="1">
      <alignment horizontal="center" wrapText="1"/>
    </xf>
    <xf numFmtId="0" fontId="11" fillId="0" borderId="4" xfId="0" applyNumberFormat="1" applyFont="1" applyBorder="1" applyAlignment="1">
      <alignment wrapText="1"/>
    </xf>
    <xf numFmtId="0" fontId="4" fillId="0" borderId="4" xfId="0" applyNumberFormat="1" applyFont="1" applyBorder="1" applyAlignment="1">
      <alignment wrapText="1"/>
    </xf>
    <xf numFmtId="0" fontId="11" fillId="0" borderId="4" xfId="1" applyNumberFormat="1" applyFont="1" applyBorder="1" applyAlignment="1">
      <alignment horizontal="center"/>
    </xf>
    <xf numFmtId="0" fontId="11" fillId="0" borderId="4" xfId="1" applyNumberFormat="1" applyFont="1" applyFill="1" applyBorder="1" applyAlignment="1">
      <alignment horizontal="center"/>
    </xf>
    <xf numFmtId="0" fontId="11" fillId="10" borderId="4" xfId="1" applyNumberFormat="1" applyFont="1" applyFill="1" applyBorder="1" applyAlignment="1">
      <alignment horizontal="center"/>
    </xf>
    <xf numFmtId="0" fontId="0" fillId="0" borderId="4" xfId="0" applyNumberFormat="1" applyBorder="1"/>
    <xf numFmtId="0" fontId="0" fillId="0" borderId="0" xfId="0" applyNumberFormat="1"/>
    <xf numFmtId="164" fontId="11" fillId="0" borderId="7" xfId="1" applyNumberFormat="1" applyFont="1" applyBorder="1" applyAlignment="1">
      <alignment wrapText="1"/>
    </xf>
    <xf numFmtId="164" fontId="11" fillId="10" borderId="7" xfId="1" applyNumberFormat="1" applyFont="1" applyFill="1" applyBorder="1" applyAlignment="1"/>
    <xf numFmtId="0" fontId="11" fillId="2" borderId="4" xfId="0" applyNumberFormat="1" applyFont="1" applyFill="1" applyBorder="1" applyAlignment="1">
      <alignment horizontal="center"/>
    </xf>
    <xf numFmtId="0" fontId="0" fillId="0" borderId="0" xfId="0" applyAlignment="1">
      <alignment horizontal="center"/>
    </xf>
    <xf numFmtId="0" fontId="19" fillId="0" borderId="4" xfId="9" applyFont="1" applyFill="1" applyBorder="1" applyAlignment="1"/>
    <xf numFmtId="164" fontId="19" fillId="2" borderId="4" xfId="1" applyNumberFormat="1" applyFont="1" applyFill="1" applyBorder="1" applyAlignment="1"/>
    <xf numFmtId="0" fontId="25" fillId="0" borderId="0" xfId="0" applyFont="1" applyAlignment="1"/>
    <xf numFmtId="0" fontId="24" fillId="0" borderId="4" xfId="0" applyFont="1" applyBorder="1" applyAlignment="1"/>
    <xf numFmtId="0" fontId="24" fillId="0" borderId="4" xfId="0" applyFont="1" applyFill="1" applyBorder="1" applyAlignment="1"/>
    <xf numFmtId="164" fontId="24" fillId="2" borderId="4" xfId="1" applyNumberFormat="1" applyFont="1" applyFill="1" applyBorder="1" applyAlignment="1"/>
    <xf numFmtId="0" fontId="24" fillId="0" borderId="4" xfId="0" applyFont="1" applyBorder="1" applyAlignment="1">
      <alignment horizontal="center"/>
    </xf>
    <xf numFmtId="0" fontId="26" fillId="0" borderId="4" xfId="0" applyFont="1" applyBorder="1" applyAlignment="1"/>
    <xf numFmtId="0" fontId="24" fillId="0" borderId="4" xfId="0" applyFont="1" applyFill="1" applyBorder="1" applyAlignment="1">
      <alignment horizontal="center"/>
    </xf>
    <xf numFmtId="0" fontId="27" fillId="0" borderId="4" xfId="0" applyFont="1" applyBorder="1" applyAlignment="1">
      <alignment horizontal="center"/>
    </xf>
    <xf numFmtId="0" fontId="27" fillId="0" borderId="4" xfId="0" applyFont="1" applyFill="1" applyBorder="1" applyAlignment="1">
      <alignment horizontal="center"/>
    </xf>
    <xf numFmtId="164" fontId="27" fillId="2" borderId="4" xfId="1" applyNumberFormat="1" applyFont="1" applyFill="1" applyBorder="1" applyAlignment="1">
      <alignment horizontal="center"/>
    </xf>
    <xf numFmtId="0" fontId="19" fillId="0" borderId="4" xfId="0" applyFont="1" applyFill="1" applyBorder="1" applyAlignment="1"/>
    <xf numFmtId="0" fontId="19" fillId="0" borderId="4" xfId="0" applyFont="1" applyBorder="1" applyAlignment="1">
      <alignment horizontal="center"/>
    </xf>
    <xf numFmtId="0" fontId="19" fillId="0" borderId="4" xfId="0" applyFont="1" applyBorder="1" applyAlignment="1">
      <alignment horizontal="right"/>
    </xf>
    <xf numFmtId="0" fontId="19" fillId="0" borderId="4" xfId="0" applyFont="1" applyFill="1" applyBorder="1" applyAlignment="1">
      <alignment horizontal="right"/>
    </xf>
    <xf numFmtId="3" fontId="19" fillId="0" borderId="4" xfId="0" applyNumberFormat="1" applyFont="1" applyBorder="1" applyAlignment="1">
      <alignment horizontal="right"/>
    </xf>
    <xf numFmtId="3" fontId="19" fillId="0" borderId="4" xfId="0" applyNumberFormat="1" applyFont="1" applyBorder="1" applyAlignment="1"/>
    <xf numFmtId="3" fontId="19" fillId="0" borderId="4" xfId="0" applyNumberFormat="1" applyFont="1" applyFill="1" applyBorder="1" applyAlignment="1">
      <alignment horizontal="right"/>
    </xf>
    <xf numFmtId="0" fontId="19" fillId="0" borderId="4" xfId="0" applyFont="1" applyFill="1" applyBorder="1" applyAlignment="1">
      <alignment horizontal="center"/>
    </xf>
    <xf numFmtId="0" fontId="28" fillId="0" borderId="0" xfId="0" applyFont="1" applyFill="1" applyAlignment="1"/>
    <xf numFmtId="164" fontId="19" fillId="0" borderId="4" xfId="1" applyNumberFormat="1" applyFont="1" applyFill="1" applyBorder="1" applyAlignment="1"/>
    <xf numFmtId="3" fontId="19" fillId="0" borderId="4" xfId="0" applyNumberFormat="1" applyFont="1" applyFill="1" applyBorder="1" applyAlignment="1"/>
    <xf numFmtId="164" fontId="26" fillId="0" borderId="0" xfId="1" applyNumberFormat="1" applyFont="1" applyFill="1" applyAlignment="1"/>
    <xf numFmtId="0" fontId="25" fillId="0" borderId="0" xfId="0" applyFont="1" applyFill="1" applyAlignment="1"/>
    <xf numFmtId="0" fontId="24" fillId="2" borderId="4" xfId="0" applyFont="1" applyFill="1" applyBorder="1" applyAlignment="1"/>
    <xf numFmtId="3" fontId="24" fillId="2" borderId="4" xfId="0" applyNumberFormat="1" applyFont="1" applyFill="1" applyBorder="1" applyAlignment="1">
      <alignment horizontal="right"/>
    </xf>
    <xf numFmtId="3" fontId="24" fillId="0" borderId="4" xfId="0" applyNumberFormat="1" applyFont="1" applyFill="1" applyBorder="1" applyAlignment="1">
      <alignment horizontal="right"/>
    </xf>
    <xf numFmtId="164" fontId="24" fillId="2" borderId="4" xfId="1" applyNumberFormat="1" applyFont="1" applyFill="1" applyBorder="1" applyAlignment="1">
      <alignment horizontal="right"/>
    </xf>
    <xf numFmtId="0" fontId="25" fillId="2" borderId="0" xfId="0" applyFont="1" applyFill="1" applyAlignment="1"/>
    <xf numFmtId="164" fontId="24" fillId="0" borderId="4" xfId="1" applyNumberFormat="1" applyFont="1" applyBorder="1" applyAlignment="1">
      <alignment horizontal="right"/>
    </xf>
    <xf numFmtId="164" fontId="24" fillId="0" borderId="4" xfId="1" applyNumberFormat="1" applyFont="1" applyFill="1" applyBorder="1" applyAlignment="1">
      <alignment horizontal="right"/>
    </xf>
    <xf numFmtId="0" fontId="29" fillId="0" borderId="0" xfId="0" applyFont="1" applyAlignment="1"/>
    <xf numFmtId="0" fontId="24" fillId="0" borderId="4" xfId="0" applyFont="1" applyBorder="1" applyAlignment="1">
      <alignment horizontal="right"/>
    </xf>
    <xf numFmtId="3" fontId="24" fillId="0" borderId="4" xfId="0" applyNumberFormat="1" applyFont="1" applyBorder="1" applyAlignment="1">
      <alignment horizontal="right"/>
    </xf>
    <xf numFmtId="0" fontId="30" fillId="0" borderId="0" xfId="0" applyFont="1" applyAlignment="1">
      <alignment horizontal="center"/>
    </xf>
    <xf numFmtId="0" fontId="24" fillId="0" borderId="0" xfId="0" applyFont="1"/>
    <xf numFmtId="164" fontId="28" fillId="0" borderId="0" xfId="1" applyNumberFormat="1" applyFont="1" applyAlignment="1"/>
    <xf numFmtId="0" fontId="24" fillId="0" borderId="4" xfId="9" applyFont="1" applyBorder="1" applyAlignment="1"/>
    <xf numFmtId="164" fontId="24" fillId="7" borderId="4" xfId="1" applyNumberFormat="1" applyFont="1" applyFill="1" applyBorder="1" applyAlignment="1">
      <alignment horizontal="right"/>
    </xf>
    <xf numFmtId="0" fontId="19" fillId="0" borderId="4" xfId="9" applyFont="1" applyBorder="1" applyAlignment="1"/>
    <xf numFmtId="164" fontId="19" fillId="7" borderId="4" xfId="1" applyNumberFormat="1" applyFont="1" applyFill="1" applyBorder="1" applyAlignment="1">
      <alignment horizontal="right"/>
    </xf>
    <xf numFmtId="3" fontId="24" fillId="7" borderId="4" xfId="9" applyNumberFormat="1" applyFont="1" applyFill="1" applyBorder="1" applyAlignment="1">
      <alignment horizontal="right"/>
    </xf>
    <xf numFmtId="0" fontId="24" fillId="4" borderId="4" xfId="0" applyFont="1" applyFill="1" applyBorder="1" applyAlignment="1"/>
    <xf numFmtId="3" fontId="24" fillId="4" borderId="4" xfId="0" applyNumberFormat="1" applyFont="1" applyFill="1" applyBorder="1" applyAlignment="1">
      <alignment horizontal="right"/>
    </xf>
    <xf numFmtId="0" fontId="25" fillId="4" borderId="0" xfId="0" applyFont="1" applyFill="1" applyAlignment="1"/>
    <xf numFmtId="0" fontId="24" fillId="10" borderId="4" xfId="0" applyFont="1" applyFill="1" applyBorder="1" applyAlignment="1"/>
    <xf numFmtId="3" fontId="24" fillId="10" borderId="4" xfId="0" applyNumberFormat="1" applyFont="1" applyFill="1" applyBorder="1" applyAlignment="1">
      <alignment horizontal="right"/>
    </xf>
    <xf numFmtId="0" fontId="25" fillId="10" borderId="0" xfId="0" applyFont="1" applyFill="1" applyAlignment="1"/>
    <xf numFmtId="0" fontId="26" fillId="0" borderId="0" xfId="0" applyFont="1" applyAlignment="1"/>
    <xf numFmtId="0" fontId="28" fillId="0" borderId="0" xfId="0" applyFont="1" applyAlignment="1"/>
    <xf numFmtId="164" fontId="19" fillId="2" borderId="0" xfId="1" applyNumberFormat="1" applyFont="1" applyFill="1" applyAlignment="1"/>
    <xf numFmtId="0" fontId="24" fillId="10" borderId="4" xfId="0" applyFont="1" applyFill="1" applyBorder="1" applyAlignment="1">
      <alignment horizontal="right"/>
    </xf>
    <xf numFmtId="0" fontId="29" fillId="10" borderId="0" xfId="0" applyFont="1" applyFill="1" applyAlignment="1"/>
    <xf numFmtId="0" fontId="24" fillId="0" borderId="4" xfId="0" applyFont="1" applyFill="1" applyBorder="1" applyAlignment="1">
      <alignment horizontal="right"/>
    </xf>
    <xf numFmtId="0" fontId="19" fillId="0" borderId="4" xfId="1" applyNumberFormat="1" applyFont="1" applyBorder="1"/>
    <xf numFmtId="164" fontId="19" fillId="0" borderId="4" xfId="1" applyNumberFormat="1" applyFont="1" applyBorder="1"/>
    <xf numFmtId="164" fontId="19" fillId="0" borderId="4" xfId="1" applyNumberFormat="1" applyFont="1" applyFill="1" applyBorder="1"/>
    <xf numFmtId="164" fontId="24" fillId="0" borderId="4" xfId="1" applyNumberFormat="1" applyFont="1" applyBorder="1"/>
    <xf numFmtId="164" fontId="24" fillId="4" borderId="4" xfId="1" applyNumberFormat="1" applyFont="1" applyFill="1" applyBorder="1" applyAlignment="1">
      <alignment horizontal="right"/>
    </xf>
    <xf numFmtId="0" fontId="19" fillId="0" borderId="4" xfId="9" applyFont="1" applyBorder="1" applyAlignment="1">
      <alignment horizontal="left"/>
    </xf>
    <xf numFmtId="0" fontId="19" fillId="10" borderId="4" xfId="0" applyFont="1" applyFill="1" applyBorder="1" applyAlignment="1"/>
    <xf numFmtId="3" fontId="19" fillId="10" borderId="4" xfId="0" applyNumberFormat="1" applyFont="1" applyFill="1" applyBorder="1" applyAlignment="1">
      <alignment horizontal="right"/>
    </xf>
    <xf numFmtId="0" fontId="24" fillId="0" borderId="4" xfId="9" applyFont="1" applyBorder="1" applyAlignment="1">
      <alignment horizontal="center"/>
    </xf>
    <xf numFmtId="164" fontId="24" fillId="7" borderId="4" xfId="1" applyNumberFormat="1" applyFont="1" applyFill="1" applyBorder="1" applyAlignment="1"/>
    <xf numFmtId="0" fontId="19" fillId="0" borderId="4" xfId="9" applyFont="1" applyBorder="1" applyAlignment="1">
      <alignment horizontal="left" vertical="top"/>
    </xf>
    <xf numFmtId="0" fontId="19" fillId="0" borderId="4" xfId="9" applyFont="1" applyBorder="1" applyAlignment="1">
      <alignment horizontal="center"/>
    </xf>
    <xf numFmtId="164" fontId="24" fillId="10" borderId="4" xfId="1" applyNumberFormat="1" applyFont="1" applyFill="1" applyBorder="1" applyAlignment="1">
      <alignment horizontal="right"/>
    </xf>
    <xf numFmtId="0" fontId="19" fillId="0" borderId="5" xfId="0" applyFont="1" applyFill="1" applyBorder="1" applyAlignment="1"/>
    <xf numFmtId="0" fontId="24" fillId="12" borderId="4" xfId="0" applyFont="1" applyFill="1" applyBorder="1" applyAlignment="1"/>
    <xf numFmtId="3" fontId="24" fillId="12" borderId="4" xfId="0" applyNumberFormat="1" applyFont="1" applyFill="1" applyBorder="1" applyAlignment="1">
      <alignment horizontal="right"/>
    </xf>
    <xf numFmtId="164" fontId="19" fillId="12" borderId="4" xfId="1" applyNumberFormat="1" applyFont="1" applyFill="1" applyBorder="1" applyAlignment="1"/>
    <xf numFmtId="0" fontId="25" fillId="12" borderId="0" xfId="0" applyFont="1" applyFill="1" applyAlignment="1"/>
    <xf numFmtId="0" fontId="26" fillId="13" borderId="4" xfId="0" applyFont="1" applyFill="1" applyBorder="1" applyAlignment="1"/>
    <xf numFmtId="3" fontId="19" fillId="13" borderId="4" xfId="0" applyNumberFormat="1" applyFont="1" applyFill="1" applyBorder="1" applyAlignment="1"/>
    <xf numFmtId="0" fontId="25" fillId="13" borderId="0" xfId="0" applyFont="1" applyFill="1" applyAlignment="1"/>
    <xf numFmtId="0" fontId="19" fillId="6" borderId="0" xfId="0" applyFont="1" applyFill="1" applyBorder="1" applyAlignment="1"/>
    <xf numFmtId="164" fontId="28" fillId="2" borderId="0" xfId="1" applyNumberFormat="1" applyFont="1" applyFill="1" applyAlignment="1"/>
    <xf numFmtId="0" fontId="24" fillId="2" borderId="4" xfId="1" applyNumberFormat="1" applyFont="1" applyFill="1" applyBorder="1" applyAlignment="1">
      <alignment horizontal="center"/>
    </xf>
    <xf numFmtId="164" fontId="24" fillId="13" borderId="4" xfId="1" applyNumberFormat="1" applyFont="1" applyFill="1" applyBorder="1" applyAlignment="1"/>
    <xf numFmtId="164" fontId="19" fillId="0" borderId="4" xfId="0" applyNumberFormat="1" applyFont="1" applyBorder="1" applyAlignment="1"/>
    <xf numFmtId="164" fontId="24" fillId="10" borderId="4" xfId="1" applyNumberFormat="1" applyFont="1" applyFill="1" applyBorder="1" applyAlignment="1">
      <alignment horizontal="center" wrapText="1"/>
    </xf>
    <xf numFmtId="0" fontId="24" fillId="10" borderId="4" xfId="1" applyNumberFormat="1" applyFont="1" applyFill="1" applyBorder="1" applyAlignment="1">
      <alignment horizontal="center" wrapText="1"/>
    </xf>
    <xf numFmtId="164" fontId="19" fillId="10" borderId="4" xfId="1" applyNumberFormat="1" applyFont="1" applyFill="1" applyBorder="1" applyAlignment="1">
      <alignment horizontal="center" wrapText="1"/>
    </xf>
    <xf numFmtId="164" fontId="19" fillId="10" borderId="4" xfId="1" applyNumberFormat="1" applyFont="1" applyFill="1" applyBorder="1" applyAlignment="1">
      <alignment horizontal="right" wrapText="1"/>
    </xf>
    <xf numFmtId="164" fontId="26" fillId="10" borderId="4" xfId="1" applyNumberFormat="1" applyFont="1" applyFill="1" applyBorder="1" applyAlignment="1">
      <alignment wrapText="1"/>
    </xf>
    <xf numFmtId="164" fontId="24" fillId="10" borderId="4" xfId="1" applyNumberFormat="1" applyFont="1" applyFill="1" applyBorder="1" applyAlignment="1">
      <alignment horizontal="right" wrapText="1"/>
    </xf>
    <xf numFmtId="164" fontId="19" fillId="10" borderId="4" xfId="1" applyNumberFormat="1" applyFont="1" applyFill="1" applyBorder="1" applyAlignment="1">
      <alignment horizontal="right"/>
    </xf>
    <xf numFmtId="164" fontId="26" fillId="10" borderId="4" xfId="1" applyNumberFormat="1" applyFont="1" applyFill="1" applyBorder="1"/>
    <xf numFmtId="164" fontId="25" fillId="10" borderId="0" xfId="1" applyNumberFormat="1" applyFont="1" applyFill="1"/>
    <xf numFmtId="164" fontId="19" fillId="0" borderId="4" xfId="1" applyNumberFormat="1" applyFont="1" applyFill="1" applyBorder="1" applyAlignment="1">
      <alignment horizontal="right" wrapText="1"/>
    </xf>
    <xf numFmtId="3" fontId="24" fillId="10" borderId="4" xfId="0" applyNumberFormat="1" applyFont="1" applyFill="1" applyBorder="1" applyAlignment="1">
      <alignment horizontal="right" wrapText="1"/>
    </xf>
    <xf numFmtId="0" fontId="11" fillId="0" borderId="4" xfId="0" applyFont="1" applyFill="1" applyBorder="1"/>
    <xf numFmtId="164" fontId="7" fillId="0" borderId="0" xfId="1" applyNumberFormat="1" applyFont="1" applyFill="1"/>
    <xf numFmtId="43" fontId="7" fillId="0" borderId="0" xfId="0" applyNumberFormat="1" applyFont="1" applyFill="1"/>
    <xf numFmtId="0" fontId="2" fillId="0" borderId="0" xfId="0" applyFont="1" applyFill="1"/>
    <xf numFmtId="0" fontId="6" fillId="10" borderId="4" xfId="0" applyFont="1" applyFill="1" applyBorder="1" applyAlignment="1">
      <alignment horizontal="center" wrapText="1"/>
    </xf>
    <xf numFmtId="0" fontId="4" fillId="10" borderId="4" xfId="0" applyFont="1" applyFill="1" applyBorder="1"/>
    <xf numFmtId="4" fontId="5" fillId="10" borderId="4" xfId="0" applyNumberFormat="1" applyFont="1" applyFill="1" applyBorder="1" applyAlignment="1">
      <alignment horizontal="right" wrapText="1"/>
    </xf>
    <xf numFmtId="164" fontId="4" fillId="10" borderId="0" xfId="1" applyNumberFormat="1" applyFont="1" applyFill="1"/>
    <xf numFmtId="3" fontId="4" fillId="10" borderId="0" xfId="0" applyNumberFormat="1" applyFont="1" applyFill="1"/>
    <xf numFmtId="0" fontId="0" fillId="10" borderId="0" xfId="0" applyFill="1"/>
    <xf numFmtId="0" fontId="31" fillId="0" borderId="4" xfId="0" applyFont="1" applyBorder="1"/>
    <xf numFmtId="164" fontId="2" fillId="0" borderId="4" xfId="1" applyNumberFormat="1" applyFont="1" applyBorder="1"/>
    <xf numFmtId="0" fontId="31" fillId="0" borderId="4" xfId="0" applyFont="1" applyBorder="1" applyAlignment="1">
      <alignment horizontal="center"/>
    </xf>
    <xf numFmtId="164" fontId="4" fillId="0" borderId="0" xfId="1" applyNumberFormat="1" applyFont="1"/>
    <xf numFmtId="0" fontId="0" fillId="0" borderId="4" xfId="0" applyFill="1" applyBorder="1"/>
    <xf numFmtId="3" fontId="7" fillId="0" borderId="4" xfId="0" applyNumberFormat="1" applyFont="1" applyFill="1" applyBorder="1"/>
    <xf numFmtId="0" fontId="2" fillId="0" borderId="4" xfId="0" applyFont="1" applyFill="1" applyBorder="1"/>
    <xf numFmtId="0" fontId="6" fillId="0" borderId="4"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3" fillId="0" borderId="4"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23" fillId="0" borderId="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cellXfs>
  <cellStyles count="11">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3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O_PLAN1/AppData/Roaming/Microsoft/Excel/2021%20Recurrent%20Draft%20Budget%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O_PLAN1/Desktop/My%20old%20bag/Budget%20Bags/2021%20Budget%20Bag/2021%20Budget%20Preparation/2021%20Recurrent%20Draft%20Budget%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R"/>
      <sheetName val="IGR Actuals by JC"/>
      <sheetName val="Personnel "/>
      <sheetName val="Over head"/>
      <sheetName val="Detailed IGR by Org by Sector"/>
      <sheetName val="Detailed Recurrent Exp (2)"/>
      <sheetName val="Detailed Recurrent Exp"/>
      <sheetName val="CRF Charges"/>
      <sheetName val="Summary of RecExp"/>
      <sheetName val="2020 SRA Actuals"/>
      <sheetName val="Summary of IGR By Sector"/>
      <sheetName val="Detailed Capital Receipt"/>
      <sheetName val="Summary by Program"/>
      <sheetName val="Detail CAPEX "/>
      <sheetName val="Detail CAPEX  (2)"/>
      <sheetName val="Detailed Capital Exp"/>
      <sheetName val="Summary of Capex"/>
      <sheetName val="Detailed Capital Exp (2)"/>
      <sheetName val="Comp of Transf from CRF toCDF"/>
      <sheetName val="Consolidated Budget Summary"/>
    </sheetNames>
    <definedNames>
      <definedName name="_xlnm.Print_Area" sheetId="14"/>
    </definedNames>
    <sheetDataSet>
      <sheetData sheetId="0" refreshError="1"/>
      <sheetData sheetId="1" refreshError="1"/>
      <sheetData sheetId="2" refreshError="1"/>
      <sheetData sheetId="3" refreshError="1">
        <row r="3">
          <cell r="C3" t="str">
            <v xml:space="preserve">Org.Code                                                          </v>
          </cell>
          <cell r="D3" t="str">
            <v>Economic Code</v>
          </cell>
          <cell r="F3" t="str">
            <v>Personnel code Description</v>
          </cell>
          <cell r="G3" t="str">
            <v>Main Function</v>
          </cell>
          <cell r="H3" t="str">
            <v>Function Class</v>
          </cell>
          <cell r="I3" t="str">
            <v>Fund Source</v>
          </cell>
          <cell r="J3" t="str">
            <v>2020 Original Budget</v>
          </cell>
          <cell r="K3" t="str">
            <v>2020 Revised Budget</v>
          </cell>
          <cell r="L3" t="str">
            <v>Jan</v>
          </cell>
          <cell r="M3" t="str">
            <v>Feb</v>
          </cell>
          <cell r="N3" t="str">
            <v>march</v>
          </cell>
          <cell r="O3" t="str">
            <v>April</v>
          </cell>
          <cell r="P3" t="str">
            <v>May</v>
          </cell>
          <cell r="Q3" t="str">
            <v>June</v>
          </cell>
          <cell r="R3" t="str">
            <v>July</v>
          </cell>
          <cell r="S3" t="str">
            <v>August</v>
          </cell>
          <cell r="T3" t="str">
            <v>Total Jan-sept</v>
          </cell>
          <cell r="U3" t="str">
            <v xml:space="preserve">September </v>
          </cell>
          <cell r="V3" t="str">
            <v>October€</v>
          </cell>
          <cell r="W3" t="str">
            <v>November €</v>
          </cell>
          <cell r="X3" t="str">
            <v>December €</v>
          </cell>
          <cell r="Y3" t="str">
            <v>Total Jan-Dec</v>
          </cell>
          <cell r="Z3" t="str">
            <v>Outstanding Bal @ sept end</v>
          </cell>
          <cell r="AA3" t="str">
            <v>Maximum Appropriable Monthly Bal</v>
          </cell>
          <cell r="AB3" t="str">
            <v>Bal @ End of Dec 2020</v>
          </cell>
          <cell r="AC3" t="str">
            <v>2021 Budget (12% Mark up)</v>
          </cell>
          <cell r="AD3" t="str">
            <v>2022 Estimate 5% mark up</v>
          </cell>
          <cell r="AE3" t="str">
            <v>2023 Estimate5% marck up</v>
          </cell>
          <cell r="AF3" t="str">
            <v>3 years Total</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15</v>
          </cell>
          <cell r="AB4">
            <v>16</v>
          </cell>
          <cell r="AC4">
            <v>28</v>
          </cell>
          <cell r="AD4">
            <v>29.4</v>
          </cell>
          <cell r="AE4">
            <v>30.869999999999997</v>
          </cell>
          <cell r="AF4">
            <v>88.27</v>
          </cell>
        </row>
        <row r="6">
          <cell r="A6">
            <v>35001001</v>
          </cell>
          <cell r="B6" t="str">
            <v>35001001/22020101</v>
          </cell>
          <cell r="C6">
            <v>35001001</v>
          </cell>
          <cell r="D6">
            <v>22020101</v>
          </cell>
          <cell r="E6" t="str">
            <v>Ministry of Environment</v>
          </cell>
          <cell r="F6" t="str">
            <v>Local travel and transport/training</v>
          </cell>
          <cell r="G6">
            <v>701</v>
          </cell>
          <cell r="H6">
            <v>70111</v>
          </cell>
          <cell r="I6">
            <v>2000</v>
          </cell>
          <cell r="J6">
            <v>500000</v>
          </cell>
          <cell r="K6">
            <v>420000</v>
          </cell>
          <cell r="L6">
            <v>0</v>
          </cell>
          <cell r="M6">
            <v>0</v>
          </cell>
          <cell r="N6">
            <v>37300</v>
          </cell>
          <cell r="O6">
            <v>0</v>
          </cell>
          <cell r="P6">
            <v>0</v>
          </cell>
          <cell r="Q6">
            <v>46259</v>
          </cell>
          <cell r="R6">
            <v>0</v>
          </cell>
          <cell r="S6">
            <v>90000</v>
          </cell>
          <cell r="T6">
            <v>173559</v>
          </cell>
          <cell r="U6">
            <v>21694.875</v>
          </cell>
          <cell r="V6">
            <v>21694.875</v>
          </cell>
          <cell r="W6">
            <v>21694.875</v>
          </cell>
          <cell r="X6">
            <v>21694.875</v>
          </cell>
          <cell r="Y6">
            <v>260338.5</v>
          </cell>
          <cell r="Z6">
            <v>246441</v>
          </cell>
          <cell r="AA6">
            <v>61610.25</v>
          </cell>
          <cell r="AB6">
            <v>159661.5</v>
          </cell>
          <cell r="AC6">
            <v>291579.12</v>
          </cell>
          <cell r="AD6">
            <v>306158.076</v>
          </cell>
          <cell r="AE6">
            <v>321465.97979999997</v>
          </cell>
          <cell r="AF6">
            <v>919203.17579999997</v>
          </cell>
        </row>
        <row r="7">
          <cell r="A7">
            <v>35001001</v>
          </cell>
          <cell r="B7" t="str">
            <v>35001001/22020102</v>
          </cell>
          <cell r="C7">
            <v>35001001</v>
          </cell>
          <cell r="D7">
            <v>22020102</v>
          </cell>
          <cell r="E7" t="str">
            <v>Ministry of Environment</v>
          </cell>
          <cell r="F7" t="str">
            <v>Local travel &amp; tranport-others</v>
          </cell>
          <cell r="G7">
            <v>701</v>
          </cell>
          <cell r="H7">
            <v>70111</v>
          </cell>
          <cell r="I7">
            <v>2000</v>
          </cell>
          <cell r="J7">
            <v>450000</v>
          </cell>
          <cell r="K7">
            <v>378000</v>
          </cell>
          <cell r="L7">
            <v>43000</v>
          </cell>
          <cell r="M7">
            <v>43000</v>
          </cell>
          <cell r="N7">
            <v>43000</v>
          </cell>
          <cell r="O7">
            <v>43000</v>
          </cell>
          <cell r="P7">
            <v>43000</v>
          </cell>
          <cell r="Q7">
            <v>45000</v>
          </cell>
          <cell r="R7">
            <v>68000</v>
          </cell>
          <cell r="S7">
            <v>38000</v>
          </cell>
          <cell r="T7">
            <v>366000</v>
          </cell>
          <cell r="U7">
            <v>45750</v>
          </cell>
          <cell r="V7">
            <v>45750</v>
          </cell>
          <cell r="W7">
            <v>45750</v>
          </cell>
          <cell r="X7">
            <v>45750</v>
          </cell>
          <cell r="Y7">
            <v>549000</v>
          </cell>
          <cell r="Z7">
            <v>12000</v>
          </cell>
          <cell r="AA7">
            <v>3000</v>
          </cell>
          <cell r="AB7">
            <v>-171000</v>
          </cell>
          <cell r="AC7">
            <v>614880</v>
          </cell>
          <cell r="AD7">
            <v>645624</v>
          </cell>
          <cell r="AE7">
            <v>677905.2</v>
          </cell>
          <cell r="AF7">
            <v>1938409.2</v>
          </cell>
        </row>
        <row r="8">
          <cell r="A8">
            <v>35001001</v>
          </cell>
          <cell r="B8" t="str">
            <v>35001001/22020202</v>
          </cell>
          <cell r="C8">
            <v>35001001</v>
          </cell>
          <cell r="D8">
            <v>22020202</v>
          </cell>
          <cell r="E8" t="str">
            <v>Ministry of Environment</v>
          </cell>
          <cell r="F8" t="str">
            <v>Telephone charges</v>
          </cell>
          <cell r="G8">
            <v>701</v>
          </cell>
          <cell r="H8">
            <v>70111</v>
          </cell>
          <cell r="I8">
            <v>2000</v>
          </cell>
          <cell r="J8">
            <v>20000</v>
          </cell>
          <cell r="K8">
            <v>16800</v>
          </cell>
          <cell r="L8">
            <v>0</v>
          </cell>
          <cell r="M8">
            <v>0</v>
          </cell>
          <cell r="N8">
            <v>0</v>
          </cell>
          <cell r="O8">
            <v>0</v>
          </cell>
          <cell r="P8">
            <v>6000</v>
          </cell>
          <cell r="Q8">
            <v>0</v>
          </cell>
          <cell r="R8">
            <v>4000</v>
          </cell>
          <cell r="S8">
            <v>0</v>
          </cell>
          <cell r="T8">
            <v>10000</v>
          </cell>
          <cell r="U8">
            <v>1250</v>
          </cell>
          <cell r="V8">
            <v>1250</v>
          </cell>
          <cell r="W8">
            <v>1250</v>
          </cell>
          <cell r="X8">
            <v>1250</v>
          </cell>
          <cell r="Y8">
            <v>15000</v>
          </cell>
          <cell r="Z8">
            <v>6800</v>
          </cell>
          <cell r="AA8">
            <v>1700</v>
          </cell>
          <cell r="AB8">
            <v>1800</v>
          </cell>
          <cell r="AC8">
            <v>16800</v>
          </cell>
          <cell r="AD8">
            <v>17640</v>
          </cell>
          <cell r="AE8">
            <v>18522</v>
          </cell>
          <cell r="AF8">
            <v>52962</v>
          </cell>
        </row>
        <row r="9">
          <cell r="A9">
            <v>35001001</v>
          </cell>
          <cell r="B9" t="str">
            <v>35001001/22020301</v>
          </cell>
          <cell r="C9">
            <v>35001001</v>
          </cell>
          <cell r="D9">
            <v>22020301</v>
          </cell>
          <cell r="E9" t="str">
            <v>Ministry of Environment</v>
          </cell>
          <cell r="F9" t="str">
            <v>Office stationaries/computer consumable</v>
          </cell>
          <cell r="G9">
            <v>701</v>
          </cell>
          <cell r="H9">
            <v>70111</v>
          </cell>
          <cell r="I9">
            <v>2000</v>
          </cell>
          <cell r="J9">
            <v>800000</v>
          </cell>
          <cell r="K9">
            <v>672000</v>
          </cell>
          <cell r="L9">
            <v>39000</v>
          </cell>
          <cell r="M9">
            <v>71000</v>
          </cell>
          <cell r="N9">
            <v>32000</v>
          </cell>
          <cell r="O9">
            <v>62600</v>
          </cell>
          <cell r="P9">
            <v>44000</v>
          </cell>
          <cell r="Q9">
            <v>33000</v>
          </cell>
          <cell r="R9">
            <v>51500</v>
          </cell>
          <cell r="S9">
            <v>24000</v>
          </cell>
          <cell r="T9">
            <v>357100</v>
          </cell>
          <cell r="U9">
            <v>44637.5</v>
          </cell>
          <cell r="V9">
            <v>44637.5</v>
          </cell>
          <cell r="W9">
            <v>44637.5</v>
          </cell>
          <cell r="X9">
            <v>44637.5</v>
          </cell>
          <cell r="Y9">
            <v>535650</v>
          </cell>
          <cell r="Z9">
            <v>314900</v>
          </cell>
          <cell r="AA9">
            <v>78725</v>
          </cell>
          <cell r="AB9">
            <v>136350</v>
          </cell>
          <cell r="AC9">
            <v>599928</v>
          </cell>
          <cell r="AD9">
            <v>629924.4</v>
          </cell>
          <cell r="AE9">
            <v>661420.62</v>
          </cell>
          <cell r="AF9">
            <v>1891273.02</v>
          </cell>
        </row>
        <row r="10">
          <cell r="A10">
            <v>35001001</v>
          </cell>
          <cell r="B10" t="str">
            <v>35001001/22020305</v>
          </cell>
          <cell r="C10">
            <v>35001001</v>
          </cell>
          <cell r="D10">
            <v>22020305</v>
          </cell>
          <cell r="E10" t="str">
            <v>Ministry of Environment</v>
          </cell>
          <cell r="F10" t="str">
            <v>Printing of non security/computer consumables</v>
          </cell>
          <cell r="G10">
            <v>701</v>
          </cell>
          <cell r="H10">
            <v>70111</v>
          </cell>
          <cell r="I10">
            <v>2000</v>
          </cell>
          <cell r="J10">
            <v>30000</v>
          </cell>
          <cell r="K10">
            <v>25200</v>
          </cell>
          <cell r="L10">
            <v>0</v>
          </cell>
          <cell r="M10">
            <v>10000</v>
          </cell>
          <cell r="N10">
            <v>0</v>
          </cell>
          <cell r="O10">
            <v>0</v>
          </cell>
          <cell r="P10">
            <v>0</v>
          </cell>
          <cell r="Q10">
            <v>0</v>
          </cell>
          <cell r="R10">
            <v>0</v>
          </cell>
          <cell r="S10">
            <v>0</v>
          </cell>
          <cell r="T10">
            <v>10000</v>
          </cell>
          <cell r="U10">
            <v>1250</v>
          </cell>
          <cell r="V10">
            <v>1250</v>
          </cell>
          <cell r="W10">
            <v>1250</v>
          </cell>
          <cell r="X10">
            <v>1250</v>
          </cell>
          <cell r="Y10">
            <v>15000</v>
          </cell>
          <cell r="Z10">
            <v>15200</v>
          </cell>
          <cell r="AA10">
            <v>3800</v>
          </cell>
          <cell r="AB10">
            <v>10200</v>
          </cell>
          <cell r="AC10">
            <v>16800</v>
          </cell>
          <cell r="AD10">
            <v>17640</v>
          </cell>
          <cell r="AE10">
            <v>18522</v>
          </cell>
          <cell r="AF10">
            <v>52962</v>
          </cell>
        </row>
        <row r="11">
          <cell r="A11">
            <v>35001001</v>
          </cell>
          <cell r="B11" t="str">
            <v>35001001/22020401</v>
          </cell>
          <cell r="C11">
            <v>35001001</v>
          </cell>
          <cell r="D11">
            <v>22020401</v>
          </cell>
          <cell r="E11" t="str">
            <v>Ministry of Environment</v>
          </cell>
          <cell r="F11" t="str">
            <v>Maintenance of motor vehicle/transport equipment</v>
          </cell>
          <cell r="G11">
            <v>701</v>
          </cell>
          <cell r="H11">
            <v>70111</v>
          </cell>
          <cell r="I11">
            <v>2000</v>
          </cell>
          <cell r="J11">
            <v>1700000</v>
          </cell>
          <cell r="K11">
            <v>1428000</v>
          </cell>
          <cell r="L11">
            <v>237000</v>
          </cell>
          <cell r="M11">
            <v>230000</v>
          </cell>
          <cell r="N11">
            <v>230000</v>
          </cell>
          <cell r="O11">
            <v>230000</v>
          </cell>
          <cell r="P11">
            <v>230000</v>
          </cell>
          <cell r="Q11">
            <v>230000</v>
          </cell>
          <cell r="R11">
            <v>230000</v>
          </cell>
          <cell r="S11">
            <v>230000</v>
          </cell>
          <cell r="T11">
            <v>1847000</v>
          </cell>
          <cell r="U11">
            <v>230875</v>
          </cell>
          <cell r="V11">
            <v>230875</v>
          </cell>
          <cell r="W11">
            <v>230875</v>
          </cell>
          <cell r="X11">
            <v>230875</v>
          </cell>
          <cell r="Y11">
            <v>2770500</v>
          </cell>
          <cell r="Z11">
            <v>-419000</v>
          </cell>
          <cell r="AA11">
            <v>-104750</v>
          </cell>
          <cell r="AB11">
            <v>-1342500</v>
          </cell>
          <cell r="AC11">
            <v>3102960</v>
          </cell>
          <cell r="AD11">
            <v>3258108</v>
          </cell>
          <cell r="AE11">
            <v>3421013.4</v>
          </cell>
          <cell r="AF11">
            <v>9782081.4000000004</v>
          </cell>
        </row>
        <row r="12">
          <cell r="A12">
            <v>35001001</v>
          </cell>
          <cell r="B12" t="str">
            <v>35001001/22020402</v>
          </cell>
          <cell r="C12">
            <v>35001001</v>
          </cell>
          <cell r="D12">
            <v>22020402</v>
          </cell>
          <cell r="E12" t="str">
            <v>Ministry of Environment</v>
          </cell>
          <cell r="F12" t="str">
            <v>Maintenance of office furniture</v>
          </cell>
          <cell r="G12">
            <v>701</v>
          </cell>
          <cell r="H12">
            <v>70111</v>
          </cell>
          <cell r="I12">
            <v>2000</v>
          </cell>
          <cell r="J12">
            <v>100000</v>
          </cell>
          <cell r="K12">
            <v>84000</v>
          </cell>
          <cell r="L12">
            <v>0</v>
          </cell>
          <cell r="M12">
            <v>0</v>
          </cell>
          <cell r="N12">
            <v>0</v>
          </cell>
          <cell r="O12">
            <v>0</v>
          </cell>
          <cell r="P12">
            <v>10000</v>
          </cell>
          <cell r="Q12">
            <v>0</v>
          </cell>
          <cell r="R12">
            <v>0</v>
          </cell>
          <cell r="S12">
            <v>0</v>
          </cell>
          <cell r="T12">
            <v>10000</v>
          </cell>
          <cell r="U12">
            <v>1250</v>
          </cell>
          <cell r="V12">
            <v>1250</v>
          </cell>
          <cell r="W12">
            <v>1250</v>
          </cell>
          <cell r="X12">
            <v>1250</v>
          </cell>
          <cell r="Y12">
            <v>15000</v>
          </cell>
          <cell r="Z12">
            <v>74000</v>
          </cell>
          <cell r="AA12">
            <v>18500</v>
          </cell>
          <cell r="AB12">
            <v>69000</v>
          </cell>
          <cell r="AC12">
            <v>16800</v>
          </cell>
          <cell r="AD12">
            <v>17640</v>
          </cell>
          <cell r="AE12">
            <v>18522</v>
          </cell>
          <cell r="AF12">
            <v>52962</v>
          </cell>
        </row>
        <row r="13">
          <cell r="A13">
            <v>35001001</v>
          </cell>
          <cell r="B13" t="str">
            <v>35001001/22020404</v>
          </cell>
          <cell r="C13">
            <v>35001001</v>
          </cell>
          <cell r="D13">
            <v>22020404</v>
          </cell>
          <cell r="E13" t="str">
            <v>Ministry of Environment</v>
          </cell>
          <cell r="F13" t="str">
            <v>Maintenance of office IT Equipment</v>
          </cell>
          <cell r="G13">
            <v>701</v>
          </cell>
          <cell r="H13">
            <v>70111</v>
          </cell>
          <cell r="I13">
            <v>2000</v>
          </cell>
          <cell r="J13">
            <v>100000</v>
          </cell>
          <cell r="K13">
            <v>84000</v>
          </cell>
          <cell r="L13">
            <v>20500</v>
          </cell>
          <cell r="M13">
            <v>10000</v>
          </cell>
          <cell r="N13">
            <v>10500</v>
          </cell>
          <cell r="O13">
            <v>23400</v>
          </cell>
          <cell r="P13">
            <v>17000</v>
          </cell>
          <cell r="Q13">
            <v>0</v>
          </cell>
          <cell r="R13">
            <v>5500</v>
          </cell>
          <cell r="S13">
            <v>0</v>
          </cell>
          <cell r="T13">
            <v>86900</v>
          </cell>
          <cell r="U13">
            <v>10862.5</v>
          </cell>
          <cell r="V13">
            <v>10862.5</v>
          </cell>
          <cell r="W13">
            <v>10862.5</v>
          </cell>
          <cell r="X13">
            <v>10862.5</v>
          </cell>
          <cell r="Y13">
            <v>130350</v>
          </cell>
          <cell r="Z13">
            <v>-2900</v>
          </cell>
          <cell r="AA13">
            <v>-725</v>
          </cell>
          <cell r="AB13">
            <v>-46350</v>
          </cell>
          <cell r="AC13">
            <v>145992</v>
          </cell>
          <cell r="AD13">
            <v>153291.6</v>
          </cell>
          <cell r="AE13">
            <v>160956.18</v>
          </cell>
          <cell r="AF13">
            <v>460239.77999999997</v>
          </cell>
        </row>
        <row r="14">
          <cell r="A14">
            <v>35001001</v>
          </cell>
          <cell r="B14" t="str">
            <v>35001001/22020411</v>
          </cell>
          <cell r="C14">
            <v>35001001</v>
          </cell>
          <cell r="D14">
            <v>22020411</v>
          </cell>
          <cell r="E14" t="str">
            <v>Ministry of Environment</v>
          </cell>
          <cell r="F14" t="str">
            <v>Maintenance of communication Equipment</v>
          </cell>
          <cell r="G14">
            <v>701</v>
          </cell>
          <cell r="H14">
            <v>70111</v>
          </cell>
          <cell r="I14">
            <v>2000</v>
          </cell>
          <cell r="J14">
            <v>50000</v>
          </cell>
          <cell r="K14">
            <v>42000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42000</v>
          </cell>
          <cell r="AA14">
            <v>10500</v>
          </cell>
          <cell r="AB14">
            <v>42000</v>
          </cell>
          <cell r="AC14">
            <v>0</v>
          </cell>
          <cell r="AD14">
            <v>0</v>
          </cell>
          <cell r="AE14">
            <v>0</v>
          </cell>
          <cell r="AF14">
            <v>0</v>
          </cell>
        </row>
        <row r="15">
          <cell r="A15">
            <v>35001001</v>
          </cell>
          <cell r="B15" t="str">
            <v>35001001/22020501</v>
          </cell>
          <cell r="C15">
            <v>35001001</v>
          </cell>
          <cell r="D15">
            <v>22020501</v>
          </cell>
          <cell r="E15" t="str">
            <v>Ministry of Environment</v>
          </cell>
          <cell r="F15" t="str">
            <v>Local Training</v>
          </cell>
          <cell r="G15">
            <v>701</v>
          </cell>
          <cell r="H15">
            <v>70111</v>
          </cell>
          <cell r="I15">
            <v>2000</v>
          </cell>
          <cell r="J15">
            <v>50000</v>
          </cell>
          <cell r="K15">
            <v>42000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42000</v>
          </cell>
          <cell r="AA15">
            <v>10500</v>
          </cell>
          <cell r="AB15">
            <v>42000</v>
          </cell>
          <cell r="AC15">
            <v>0</v>
          </cell>
          <cell r="AD15">
            <v>0</v>
          </cell>
          <cell r="AE15">
            <v>0</v>
          </cell>
          <cell r="AF15">
            <v>0</v>
          </cell>
        </row>
        <row r="16">
          <cell r="A16">
            <v>35001001</v>
          </cell>
          <cell r="B16" t="str">
            <v>35001001/22020801</v>
          </cell>
          <cell r="C16">
            <v>35001001</v>
          </cell>
          <cell r="D16">
            <v>22020801</v>
          </cell>
          <cell r="E16" t="str">
            <v>Ministry of Environment</v>
          </cell>
          <cell r="F16" t="str">
            <v>Motor Vehicle Fuel cost</v>
          </cell>
          <cell r="G16">
            <v>701</v>
          </cell>
          <cell r="H16">
            <v>70111</v>
          </cell>
          <cell r="I16">
            <v>2000</v>
          </cell>
          <cell r="J16">
            <v>1500000</v>
          </cell>
          <cell r="K16">
            <v>1260000</v>
          </cell>
          <cell r="L16">
            <v>145500</v>
          </cell>
          <cell r="M16">
            <v>127000</v>
          </cell>
          <cell r="N16">
            <v>134000</v>
          </cell>
          <cell r="O16">
            <v>141000</v>
          </cell>
          <cell r="P16">
            <v>132500</v>
          </cell>
          <cell r="Q16">
            <v>124157</v>
          </cell>
          <cell r="R16">
            <v>141000</v>
          </cell>
          <cell r="S16">
            <v>118000</v>
          </cell>
          <cell r="T16">
            <v>1063157</v>
          </cell>
          <cell r="U16">
            <v>132894.625</v>
          </cell>
          <cell r="V16">
            <v>132894.625</v>
          </cell>
          <cell r="W16">
            <v>132894.625</v>
          </cell>
          <cell r="X16">
            <v>132894.625</v>
          </cell>
          <cell r="Y16">
            <v>1594735.5</v>
          </cell>
          <cell r="Z16">
            <v>196843</v>
          </cell>
          <cell r="AA16">
            <v>49210.75</v>
          </cell>
          <cell r="AB16">
            <v>-334735.5</v>
          </cell>
          <cell r="AC16">
            <v>1786103.76</v>
          </cell>
          <cell r="AD16">
            <v>1875408.9480000001</v>
          </cell>
          <cell r="AE16">
            <v>1969179.3954</v>
          </cell>
          <cell r="AF16">
            <v>5630692.1034000004</v>
          </cell>
        </row>
        <row r="17">
          <cell r="A17">
            <v>35001001</v>
          </cell>
          <cell r="B17" t="str">
            <v>35001001/22020802</v>
          </cell>
          <cell r="C17">
            <v>35001001</v>
          </cell>
          <cell r="D17">
            <v>22020802</v>
          </cell>
          <cell r="E17" t="str">
            <v>Ministry of Environment</v>
          </cell>
          <cell r="F17" t="str">
            <v>Other transport Equipment fuel cost</v>
          </cell>
          <cell r="G17">
            <v>701</v>
          </cell>
          <cell r="H17">
            <v>70111</v>
          </cell>
          <cell r="I17">
            <v>2000</v>
          </cell>
          <cell r="J17">
            <v>300000</v>
          </cell>
          <cell r="K17">
            <v>252000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252000</v>
          </cell>
          <cell r="AA17">
            <v>63000</v>
          </cell>
          <cell r="AB17">
            <v>252000</v>
          </cell>
          <cell r="AC17">
            <v>0</v>
          </cell>
          <cell r="AD17">
            <v>0</v>
          </cell>
          <cell r="AE17">
            <v>0</v>
          </cell>
          <cell r="AF17">
            <v>0</v>
          </cell>
        </row>
        <row r="18">
          <cell r="A18">
            <v>35001001</v>
          </cell>
          <cell r="B18" t="str">
            <v>35001001/22020901</v>
          </cell>
          <cell r="C18">
            <v>35001001</v>
          </cell>
          <cell r="D18">
            <v>22020901</v>
          </cell>
          <cell r="E18" t="str">
            <v>Ministry of Environment</v>
          </cell>
          <cell r="F18" t="str">
            <v>Bank Charges/other than interest</v>
          </cell>
          <cell r="G18">
            <v>701</v>
          </cell>
          <cell r="H18">
            <v>70111</v>
          </cell>
          <cell r="I18">
            <v>2000</v>
          </cell>
          <cell r="J18">
            <v>10000</v>
          </cell>
          <cell r="K18">
            <v>8400</v>
          </cell>
          <cell r="L18">
            <v>0</v>
          </cell>
          <cell r="M18">
            <v>0</v>
          </cell>
          <cell r="N18">
            <v>0</v>
          </cell>
          <cell r="O18">
            <v>0</v>
          </cell>
          <cell r="P18">
            <v>0</v>
          </cell>
          <cell r="Q18">
            <v>84</v>
          </cell>
          <cell r="R18">
            <v>0</v>
          </cell>
          <cell r="S18">
            <v>0</v>
          </cell>
          <cell r="T18">
            <v>84</v>
          </cell>
          <cell r="U18">
            <v>10.5</v>
          </cell>
          <cell r="V18">
            <v>10.5</v>
          </cell>
          <cell r="W18">
            <v>10.5</v>
          </cell>
          <cell r="X18">
            <v>10.5</v>
          </cell>
          <cell r="Y18">
            <v>126</v>
          </cell>
          <cell r="Z18">
            <v>8316</v>
          </cell>
          <cell r="AA18">
            <v>2079</v>
          </cell>
          <cell r="AB18">
            <v>8274</v>
          </cell>
          <cell r="AC18">
            <v>141.12</v>
          </cell>
          <cell r="AD18">
            <v>148.17600000000002</v>
          </cell>
          <cell r="AE18">
            <v>155.58480000000003</v>
          </cell>
          <cell r="AF18">
            <v>444.88080000000008</v>
          </cell>
        </row>
        <row r="19">
          <cell r="A19">
            <v>35001001</v>
          </cell>
          <cell r="B19" t="str">
            <v>35001001/22020001</v>
          </cell>
          <cell r="C19">
            <v>35001001</v>
          </cell>
          <cell r="D19">
            <v>22020001</v>
          </cell>
          <cell r="E19" t="str">
            <v>Ministry of Environment</v>
          </cell>
          <cell r="F19" t="str">
            <v>Refreshment &amp;  Meal</v>
          </cell>
          <cell r="G19">
            <v>701</v>
          </cell>
          <cell r="H19">
            <v>70111</v>
          </cell>
          <cell r="I19">
            <v>2000</v>
          </cell>
          <cell r="J19">
            <v>130000</v>
          </cell>
          <cell r="K19">
            <v>109200</v>
          </cell>
          <cell r="L19">
            <v>15000</v>
          </cell>
          <cell r="M19">
            <v>0</v>
          </cell>
          <cell r="N19">
            <v>13200</v>
          </cell>
          <cell r="O19">
            <v>0</v>
          </cell>
          <cell r="P19">
            <v>13000</v>
          </cell>
          <cell r="Q19">
            <v>21500</v>
          </cell>
          <cell r="R19">
            <v>0</v>
          </cell>
          <cell r="S19">
            <v>0</v>
          </cell>
          <cell r="T19">
            <v>62700</v>
          </cell>
          <cell r="U19">
            <v>7837.5</v>
          </cell>
          <cell r="V19">
            <v>7837.5</v>
          </cell>
          <cell r="W19">
            <v>7837.5</v>
          </cell>
          <cell r="X19">
            <v>7837.5</v>
          </cell>
          <cell r="Y19">
            <v>94050</v>
          </cell>
          <cell r="Z19">
            <v>46500</v>
          </cell>
          <cell r="AA19">
            <v>11625</v>
          </cell>
          <cell r="AB19">
            <v>15150</v>
          </cell>
          <cell r="AC19">
            <v>105336</v>
          </cell>
          <cell r="AD19">
            <v>110602.8</v>
          </cell>
          <cell r="AE19">
            <v>116132.94</v>
          </cell>
          <cell r="AF19">
            <v>332071.74</v>
          </cell>
        </row>
        <row r="20">
          <cell r="A20">
            <v>35001001</v>
          </cell>
          <cell r="B20" t="str">
            <v>35001001/22021002</v>
          </cell>
          <cell r="C20">
            <v>35001001</v>
          </cell>
          <cell r="D20">
            <v>22021002</v>
          </cell>
          <cell r="E20" t="str">
            <v>Ministry of Environment</v>
          </cell>
          <cell r="F20" t="str">
            <v>Honorarium &amp; sitting Allowance</v>
          </cell>
          <cell r="G20">
            <v>701</v>
          </cell>
          <cell r="H20">
            <v>70111</v>
          </cell>
          <cell r="I20">
            <v>2000</v>
          </cell>
          <cell r="J20">
            <v>10000</v>
          </cell>
          <cell r="K20">
            <v>8400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8400</v>
          </cell>
          <cell r="AA20">
            <v>2100</v>
          </cell>
          <cell r="AB20">
            <v>8400</v>
          </cell>
          <cell r="AC20">
            <v>0</v>
          </cell>
          <cell r="AD20">
            <v>0</v>
          </cell>
          <cell r="AE20">
            <v>0</v>
          </cell>
          <cell r="AF20">
            <v>0</v>
          </cell>
        </row>
        <row r="21">
          <cell r="A21">
            <v>35001001</v>
          </cell>
          <cell r="B21" t="str">
            <v>35001001/22021003</v>
          </cell>
          <cell r="C21">
            <v>35001001</v>
          </cell>
          <cell r="D21">
            <v>22021003</v>
          </cell>
          <cell r="E21" t="str">
            <v>Ministry of Environment</v>
          </cell>
          <cell r="F21" t="str">
            <v>Publicity &amp; advertisement</v>
          </cell>
          <cell r="G21">
            <v>701</v>
          </cell>
          <cell r="H21">
            <v>70111</v>
          </cell>
          <cell r="I21">
            <v>2000</v>
          </cell>
          <cell r="J21">
            <v>30000</v>
          </cell>
          <cell r="K21">
            <v>25200</v>
          </cell>
          <cell r="L21">
            <v>0</v>
          </cell>
          <cell r="M21">
            <v>9000</v>
          </cell>
          <cell r="N21">
            <v>0</v>
          </cell>
          <cell r="O21">
            <v>0</v>
          </cell>
          <cell r="P21">
            <v>0</v>
          </cell>
          <cell r="Q21">
            <v>0</v>
          </cell>
          <cell r="R21">
            <v>0</v>
          </cell>
          <cell r="S21">
            <v>0</v>
          </cell>
          <cell r="T21">
            <v>9000</v>
          </cell>
          <cell r="U21">
            <v>1125</v>
          </cell>
          <cell r="V21">
            <v>1125</v>
          </cell>
          <cell r="W21">
            <v>1125</v>
          </cell>
          <cell r="X21">
            <v>1125</v>
          </cell>
          <cell r="Y21">
            <v>13500</v>
          </cell>
          <cell r="Z21">
            <v>16200</v>
          </cell>
          <cell r="AA21">
            <v>4050</v>
          </cell>
          <cell r="AB21">
            <v>11700</v>
          </cell>
          <cell r="AC21">
            <v>15120</v>
          </cell>
          <cell r="AD21">
            <v>15876</v>
          </cell>
          <cell r="AE21">
            <v>16669.8</v>
          </cell>
          <cell r="AF21">
            <v>47665.8</v>
          </cell>
        </row>
        <row r="22">
          <cell r="A22">
            <v>35001001</v>
          </cell>
          <cell r="B22" t="str">
            <v>35001001/22021006</v>
          </cell>
          <cell r="C22">
            <v>35001001</v>
          </cell>
          <cell r="D22">
            <v>22021006</v>
          </cell>
          <cell r="E22" t="str">
            <v>Ministry of Environment</v>
          </cell>
          <cell r="F22" t="str">
            <v>Postages &amp; Courie services</v>
          </cell>
          <cell r="G22">
            <v>701</v>
          </cell>
          <cell r="H22">
            <v>70111</v>
          </cell>
          <cell r="I22">
            <v>2000</v>
          </cell>
          <cell r="J22">
            <v>20000</v>
          </cell>
          <cell r="K22">
            <v>16800</v>
          </cell>
          <cell r="L22">
            <v>0</v>
          </cell>
          <cell r="M22">
            <v>0</v>
          </cell>
          <cell r="N22">
            <v>0</v>
          </cell>
          <cell r="O22">
            <v>0</v>
          </cell>
          <cell r="P22">
            <v>4500</v>
          </cell>
          <cell r="Q22">
            <v>0</v>
          </cell>
          <cell r="R22">
            <v>0</v>
          </cell>
          <cell r="S22">
            <v>0</v>
          </cell>
          <cell r="T22">
            <v>4500</v>
          </cell>
          <cell r="U22">
            <v>562.5</v>
          </cell>
          <cell r="V22">
            <v>562.5</v>
          </cell>
          <cell r="W22">
            <v>562.5</v>
          </cell>
          <cell r="X22">
            <v>562.5</v>
          </cell>
          <cell r="Y22">
            <v>6750</v>
          </cell>
          <cell r="Z22">
            <v>12300</v>
          </cell>
          <cell r="AA22">
            <v>3075</v>
          </cell>
          <cell r="AB22">
            <v>10050</v>
          </cell>
          <cell r="AC22">
            <v>7560</v>
          </cell>
          <cell r="AD22">
            <v>7938</v>
          </cell>
          <cell r="AE22">
            <v>8334.9</v>
          </cell>
          <cell r="AF22">
            <v>23832.9</v>
          </cell>
        </row>
        <row r="23">
          <cell r="A23">
            <v>35001001</v>
          </cell>
          <cell r="B23" t="str">
            <v>35001001/22021014</v>
          </cell>
          <cell r="C23">
            <v>35001001</v>
          </cell>
          <cell r="D23">
            <v>22021014</v>
          </cell>
          <cell r="E23" t="str">
            <v>Ministry of Environment</v>
          </cell>
          <cell r="F23" t="str">
            <v>Budget preparation &amp; Defence</v>
          </cell>
          <cell r="G23">
            <v>701</v>
          </cell>
          <cell r="H23">
            <v>70111</v>
          </cell>
          <cell r="I23">
            <v>2000</v>
          </cell>
          <cell r="J23">
            <v>200000</v>
          </cell>
          <cell r="K23">
            <v>168000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168000</v>
          </cell>
          <cell r="AA23">
            <v>42000</v>
          </cell>
          <cell r="AB23">
            <v>168000</v>
          </cell>
          <cell r="AC23">
            <v>0</v>
          </cell>
          <cell r="AD23">
            <v>0</v>
          </cell>
          <cell r="AE23">
            <v>0</v>
          </cell>
          <cell r="AF23">
            <v>0</v>
          </cell>
        </row>
        <row r="24">
          <cell r="A24">
            <v>0</v>
          </cell>
          <cell r="B24" t="str">
            <v>/</v>
          </cell>
          <cell r="G24">
            <v>701</v>
          </cell>
          <cell r="H24">
            <v>70111</v>
          </cell>
          <cell r="I24">
            <v>2000</v>
          </cell>
          <cell r="J24">
            <v>6000000</v>
          </cell>
          <cell r="K24">
            <v>5040000</v>
          </cell>
          <cell r="L24">
            <v>500000</v>
          </cell>
          <cell r="M24">
            <v>500000</v>
          </cell>
          <cell r="N24">
            <v>500000</v>
          </cell>
          <cell r="O24">
            <v>500000</v>
          </cell>
          <cell r="P24">
            <v>500000</v>
          </cell>
          <cell r="Q24">
            <v>500000</v>
          </cell>
          <cell r="R24">
            <v>500000</v>
          </cell>
          <cell r="S24">
            <v>500000</v>
          </cell>
          <cell r="T24">
            <v>4000000</v>
          </cell>
          <cell r="U24">
            <v>500000</v>
          </cell>
          <cell r="V24">
            <v>500000</v>
          </cell>
          <cell r="W24">
            <v>500000</v>
          </cell>
          <cell r="X24">
            <v>500000</v>
          </cell>
          <cell r="Y24">
            <v>6000000</v>
          </cell>
          <cell r="Z24">
            <v>1040000</v>
          </cell>
          <cell r="AA24">
            <v>260000</v>
          </cell>
          <cell r="AB24">
            <v>-960000</v>
          </cell>
          <cell r="AC24">
            <v>6720000</v>
          </cell>
          <cell r="AD24">
            <v>7055999.9999999991</v>
          </cell>
          <cell r="AE24">
            <v>7408800</v>
          </cell>
          <cell r="AF24">
            <v>21184800</v>
          </cell>
        </row>
        <row r="25">
          <cell r="A25">
            <v>0</v>
          </cell>
          <cell r="B25" t="str">
            <v>/</v>
          </cell>
          <cell r="G25">
            <v>701</v>
          </cell>
          <cell r="H25">
            <v>70111</v>
          </cell>
          <cell r="I25">
            <v>2000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v>35109001</v>
          </cell>
          <cell r="B26" t="str">
            <v>35109001/22020101</v>
          </cell>
          <cell r="C26">
            <v>35109001</v>
          </cell>
          <cell r="D26">
            <v>22020101</v>
          </cell>
          <cell r="E26" t="str">
            <v>Forestory Depertment</v>
          </cell>
          <cell r="F26" t="str">
            <v>Local Travel &amp; Transport Traning</v>
          </cell>
          <cell r="G26">
            <v>701</v>
          </cell>
          <cell r="H26">
            <v>70111</v>
          </cell>
          <cell r="I26">
            <v>2000</v>
          </cell>
          <cell r="J26">
            <v>1000000</v>
          </cell>
          <cell r="K26">
            <v>840000</v>
          </cell>
          <cell r="L26">
            <v>7290</v>
          </cell>
          <cell r="M26">
            <v>7290</v>
          </cell>
          <cell r="N26">
            <v>7290</v>
          </cell>
          <cell r="O26">
            <v>7290</v>
          </cell>
          <cell r="P26">
            <v>7290</v>
          </cell>
          <cell r="Q26">
            <v>7290</v>
          </cell>
          <cell r="R26">
            <v>7290</v>
          </cell>
          <cell r="S26">
            <v>7290</v>
          </cell>
          <cell r="T26">
            <v>58320</v>
          </cell>
          <cell r="U26">
            <v>7290</v>
          </cell>
          <cell r="V26">
            <v>7290</v>
          </cell>
          <cell r="W26">
            <v>7290</v>
          </cell>
          <cell r="X26">
            <v>7290</v>
          </cell>
          <cell r="Y26">
            <v>87480</v>
          </cell>
          <cell r="Z26">
            <v>781680</v>
          </cell>
          <cell r="AA26">
            <v>195420</v>
          </cell>
          <cell r="AB26">
            <v>752520</v>
          </cell>
          <cell r="AC26">
            <v>97977.600000000006</v>
          </cell>
          <cell r="AD26">
            <v>102876.48000000001</v>
          </cell>
          <cell r="AE26">
            <v>108020.304</v>
          </cell>
          <cell r="AF26">
            <v>308874.38400000002</v>
          </cell>
        </row>
        <row r="27">
          <cell r="A27">
            <v>35109001</v>
          </cell>
          <cell r="B27" t="str">
            <v>35109001/22020301</v>
          </cell>
          <cell r="C27">
            <v>35109001</v>
          </cell>
          <cell r="D27">
            <v>22020301</v>
          </cell>
          <cell r="E27" t="str">
            <v>Forestory Depertment</v>
          </cell>
          <cell r="F27" t="str">
            <v>Office Stationaries/Computer Consumable</v>
          </cell>
          <cell r="G27">
            <v>701</v>
          </cell>
          <cell r="H27">
            <v>70111</v>
          </cell>
          <cell r="I27">
            <v>2000</v>
          </cell>
          <cell r="J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v>35109001</v>
          </cell>
          <cell r="B28" t="str">
            <v>35109001/22020401</v>
          </cell>
          <cell r="C28">
            <v>35109001</v>
          </cell>
          <cell r="D28">
            <v>22020401</v>
          </cell>
          <cell r="E28" t="str">
            <v>Forestory Depertment</v>
          </cell>
          <cell r="F28" t="str">
            <v>Maintenance of Motor Vechicle/Transport Equipment</v>
          </cell>
          <cell r="G28">
            <v>701</v>
          </cell>
          <cell r="H28">
            <v>70111</v>
          </cell>
          <cell r="I28">
            <v>2000</v>
          </cell>
          <cell r="J28">
            <v>276000</v>
          </cell>
          <cell r="L28">
            <v>23000</v>
          </cell>
          <cell r="M28">
            <v>23000</v>
          </cell>
          <cell r="N28">
            <v>23000</v>
          </cell>
          <cell r="O28">
            <v>23000</v>
          </cell>
          <cell r="P28">
            <v>23000</v>
          </cell>
          <cell r="Q28">
            <v>23000</v>
          </cell>
          <cell r="R28">
            <v>23000</v>
          </cell>
          <cell r="S28">
            <v>23000</v>
          </cell>
          <cell r="T28">
            <v>184000</v>
          </cell>
          <cell r="U28">
            <v>23000</v>
          </cell>
          <cell r="V28">
            <v>23000</v>
          </cell>
          <cell r="W28">
            <v>23000</v>
          </cell>
          <cell r="X28">
            <v>23000</v>
          </cell>
          <cell r="Y28">
            <v>276000</v>
          </cell>
          <cell r="Z28">
            <v>-184000</v>
          </cell>
          <cell r="AA28">
            <v>-46000</v>
          </cell>
          <cell r="AB28">
            <v>-276000</v>
          </cell>
          <cell r="AC28">
            <v>309120</v>
          </cell>
          <cell r="AD28">
            <v>324576</v>
          </cell>
          <cell r="AE28">
            <v>340804.8</v>
          </cell>
          <cell r="AF28">
            <v>974500.8</v>
          </cell>
        </row>
        <row r="29">
          <cell r="A29">
            <v>0</v>
          </cell>
          <cell r="J29">
            <v>1276000</v>
          </cell>
          <cell r="K29">
            <v>840000</v>
          </cell>
          <cell r="L29">
            <v>30290</v>
          </cell>
          <cell r="M29">
            <v>30290</v>
          </cell>
          <cell r="N29">
            <v>30290</v>
          </cell>
          <cell r="O29">
            <v>30290</v>
          </cell>
          <cell r="P29">
            <v>30290</v>
          </cell>
          <cell r="Q29">
            <v>30290</v>
          </cell>
          <cell r="R29">
            <v>30290</v>
          </cell>
          <cell r="S29">
            <v>30290</v>
          </cell>
          <cell r="T29">
            <v>242320</v>
          </cell>
          <cell r="U29">
            <v>30290</v>
          </cell>
          <cell r="V29">
            <v>30290</v>
          </cell>
          <cell r="W29">
            <v>30290</v>
          </cell>
          <cell r="X29">
            <v>30290</v>
          </cell>
          <cell r="Y29">
            <v>363480</v>
          </cell>
          <cell r="Z29">
            <v>597680</v>
          </cell>
          <cell r="AA29">
            <v>149420</v>
          </cell>
          <cell r="AB29">
            <v>476520</v>
          </cell>
          <cell r="AC29">
            <v>407097.59999999998</v>
          </cell>
          <cell r="AD29">
            <v>427452.48</v>
          </cell>
          <cell r="AE29">
            <v>448825.10399999999</v>
          </cell>
          <cell r="AF29">
            <v>1283375.1840000001</v>
          </cell>
        </row>
        <row r="30">
          <cell r="A30">
            <v>0</v>
          </cell>
          <cell r="U30">
            <v>0</v>
          </cell>
          <cell r="V30">
            <v>0</v>
          </cell>
          <cell r="W30">
            <v>0</v>
          </cell>
          <cell r="X30">
            <v>0</v>
          </cell>
          <cell r="Y30">
            <v>0</v>
          </cell>
          <cell r="Z30">
            <v>0</v>
          </cell>
          <cell r="AA30">
            <v>0</v>
          </cell>
          <cell r="AB30">
            <v>0</v>
          </cell>
        </row>
        <row r="31">
          <cell r="A31">
            <v>0</v>
          </cell>
          <cell r="B31" t="str">
            <v>/</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v>0</v>
          </cell>
          <cell r="B32" t="str">
            <v>/</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v>15001001</v>
          </cell>
          <cell r="B33" t="str">
            <v>15001001/22020101</v>
          </cell>
          <cell r="C33">
            <v>15001001</v>
          </cell>
          <cell r="D33">
            <v>22020101</v>
          </cell>
          <cell r="E33" t="str">
            <v>Min of Agriculture</v>
          </cell>
          <cell r="F33" t="str">
            <v>Local Travel &amp; Transport-Training</v>
          </cell>
          <cell r="G33">
            <v>701</v>
          </cell>
          <cell r="H33">
            <v>70111</v>
          </cell>
          <cell r="I33">
            <v>2000</v>
          </cell>
          <cell r="J33">
            <v>2700000</v>
          </cell>
          <cell r="K33">
            <v>2268000</v>
          </cell>
          <cell r="L33">
            <v>0</v>
          </cell>
          <cell r="M33">
            <v>0</v>
          </cell>
          <cell r="N33">
            <v>222500</v>
          </cell>
          <cell r="O33">
            <v>0</v>
          </cell>
          <cell r="P33">
            <v>667500</v>
          </cell>
          <cell r="Q33">
            <v>0</v>
          </cell>
          <cell r="R33">
            <v>225500</v>
          </cell>
          <cell r="S33">
            <v>213500</v>
          </cell>
          <cell r="T33">
            <v>1329000</v>
          </cell>
          <cell r="U33">
            <v>166125</v>
          </cell>
          <cell r="V33">
            <v>166125</v>
          </cell>
          <cell r="W33">
            <v>166125</v>
          </cell>
          <cell r="X33">
            <v>166125</v>
          </cell>
          <cell r="Y33">
            <v>1993500</v>
          </cell>
          <cell r="Z33">
            <v>939000</v>
          </cell>
          <cell r="AA33">
            <v>234750</v>
          </cell>
          <cell r="AB33">
            <v>274500</v>
          </cell>
          <cell r="AC33">
            <v>2232720</v>
          </cell>
          <cell r="AD33">
            <v>2344356</v>
          </cell>
          <cell r="AE33">
            <v>2461573.7999999998</v>
          </cell>
          <cell r="AF33">
            <v>7038649.7999999998</v>
          </cell>
        </row>
        <row r="34">
          <cell r="A34">
            <v>15001001</v>
          </cell>
          <cell r="B34" t="str">
            <v>15001001/22020201</v>
          </cell>
          <cell r="C34">
            <v>15001001</v>
          </cell>
          <cell r="D34">
            <v>22020201</v>
          </cell>
          <cell r="E34" t="str">
            <v>Min of Agriculture</v>
          </cell>
          <cell r="F34" t="str">
            <v>Electricity Charges</v>
          </cell>
          <cell r="G34">
            <v>701</v>
          </cell>
          <cell r="H34">
            <v>70111</v>
          </cell>
          <cell r="I34">
            <v>2000</v>
          </cell>
          <cell r="J34">
            <v>400000</v>
          </cell>
          <cell r="K34">
            <v>336000</v>
          </cell>
          <cell r="L34">
            <v>0</v>
          </cell>
          <cell r="M34">
            <v>0</v>
          </cell>
          <cell r="N34">
            <v>19610</v>
          </cell>
          <cell r="O34">
            <v>0</v>
          </cell>
          <cell r="P34">
            <v>38980</v>
          </cell>
          <cell r="Q34">
            <v>43115</v>
          </cell>
          <cell r="R34">
            <v>0</v>
          </cell>
          <cell r="S34">
            <v>0</v>
          </cell>
          <cell r="T34">
            <v>101705</v>
          </cell>
          <cell r="U34">
            <v>12713.125</v>
          </cell>
          <cell r="V34">
            <v>12713.125</v>
          </cell>
          <cell r="W34">
            <v>12713.125</v>
          </cell>
          <cell r="X34">
            <v>12713.125</v>
          </cell>
          <cell r="Y34">
            <v>152557.5</v>
          </cell>
          <cell r="Z34">
            <v>234295</v>
          </cell>
          <cell r="AA34">
            <v>58573.75</v>
          </cell>
          <cell r="AB34">
            <v>183442.5</v>
          </cell>
          <cell r="AC34">
            <v>170864.4</v>
          </cell>
          <cell r="AD34">
            <v>179407.62</v>
          </cell>
          <cell r="AE34">
            <v>188378.00099999999</v>
          </cell>
          <cell r="AF34">
            <v>538650.02099999995</v>
          </cell>
        </row>
        <row r="35">
          <cell r="A35">
            <v>15001001</v>
          </cell>
          <cell r="B35" t="str">
            <v>15001001/22020202</v>
          </cell>
          <cell r="C35">
            <v>15001001</v>
          </cell>
          <cell r="D35">
            <v>22020202</v>
          </cell>
          <cell r="E35" t="str">
            <v>Min of Agriculture</v>
          </cell>
          <cell r="F35" t="str">
            <v>Telephone Charges</v>
          </cell>
          <cell r="G35">
            <v>701</v>
          </cell>
          <cell r="H35">
            <v>70111</v>
          </cell>
          <cell r="I35">
            <v>2000</v>
          </cell>
          <cell r="J35">
            <v>720000</v>
          </cell>
          <cell r="K35">
            <v>604800</v>
          </cell>
          <cell r="L35">
            <v>0</v>
          </cell>
          <cell r="M35">
            <v>0</v>
          </cell>
          <cell r="N35">
            <v>54000</v>
          </cell>
          <cell r="O35">
            <v>0</v>
          </cell>
          <cell r="P35">
            <v>162000</v>
          </cell>
          <cell r="Q35">
            <v>0</v>
          </cell>
          <cell r="R35">
            <v>54000</v>
          </cell>
          <cell r="S35">
            <v>54000</v>
          </cell>
          <cell r="T35">
            <v>324000</v>
          </cell>
          <cell r="U35">
            <v>40500</v>
          </cell>
          <cell r="V35">
            <v>40500</v>
          </cell>
          <cell r="W35">
            <v>40500</v>
          </cell>
          <cell r="X35">
            <v>40500</v>
          </cell>
          <cell r="Y35">
            <v>486000</v>
          </cell>
          <cell r="Z35">
            <v>280800</v>
          </cell>
          <cell r="AA35">
            <v>70200</v>
          </cell>
          <cell r="AB35">
            <v>118800</v>
          </cell>
          <cell r="AC35">
            <v>544320</v>
          </cell>
          <cell r="AD35">
            <v>571536</v>
          </cell>
          <cell r="AE35">
            <v>600112.80000000005</v>
          </cell>
          <cell r="AF35">
            <v>1715968.8</v>
          </cell>
        </row>
        <row r="36">
          <cell r="A36">
            <v>15001001</v>
          </cell>
          <cell r="B36" t="str">
            <v>15001001/22020203</v>
          </cell>
          <cell r="C36">
            <v>15001001</v>
          </cell>
          <cell r="D36">
            <v>22020203</v>
          </cell>
          <cell r="E36" t="str">
            <v>Min of Agriculture</v>
          </cell>
          <cell r="F36" t="str">
            <v>Internet Access Charges</v>
          </cell>
          <cell r="G36">
            <v>701</v>
          </cell>
          <cell r="H36">
            <v>70111</v>
          </cell>
          <cell r="I36">
            <v>2000</v>
          </cell>
          <cell r="J36">
            <v>110000</v>
          </cell>
          <cell r="K36">
            <v>92400</v>
          </cell>
          <cell r="L36">
            <v>0</v>
          </cell>
          <cell r="M36">
            <v>0</v>
          </cell>
          <cell r="N36">
            <v>0</v>
          </cell>
          <cell r="O36">
            <v>0</v>
          </cell>
          <cell r="P36">
            <v>0</v>
          </cell>
          <cell r="Q36">
            <v>0</v>
          </cell>
          <cell r="R36">
            <v>0</v>
          </cell>
          <cell r="T36">
            <v>0</v>
          </cell>
          <cell r="U36">
            <v>0</v>
          </cell>
          <cell r="V36">
            <v>0</v>
          </cell>
          <cell r="W36">
            <v>0</v>
          </cell>
          <cell r="X36">
            <v>0</v>
          </cell>
          <cell r="Y36">
            <v>0</v>
          </cell>
          <cell r="Z36">
            <v>92400</v>
          </cell>
          <cell r="AA36">
            <v>23100</v>
          </cell>
          <cell r="AB36">
            <v>92400</v>
          </cell>
          <cell r="AC36">
            <v>0</v>
          </cell>
          <cell r="AD36">
            <v>0</v>
          </cell>
          <cell r="AE36">
            <v>0</v>
          </cell>
          <cell r="AF36">
            <v>0</v>
          </cell>
        </row>
        <row r="37">
          <cell r="A37">
            <v>15001001</v>
          </cell>
          <cell r="B37" t="str">
            <v>15001001/22020204</v>
          </cell>
          <cell r="C37">
            <v>15001001</v>
          </cell>
          <cell r="D37">
            <v>22020204</v>
          </cell>
          <cell r="E37" t="str">
            <v>Min of Agriculture</v>
          </cell>
          <cell r="F37" t="str">
            <v>Satellite Broadcasting Access Charges</v>
          </cell>
          <cell r="G37">
            <v>701</v>
          </cell>
          <cell r="H37">
            <v>70111</v>
          </cell>
          <cell r="I37">
            <v>2000</v>
          </cell>
          <cell r="J37">
            <v>80000</v>
          </cell>
          <cell r="K37">
            <v>67200</v>
          </cell>
          <cell r="L37">
            <v>0</v>
          </cell>
          <cell r="M37">
            <v>0</v>
          </cell>
          <cell r="N37">
            <v>0</v>
          </cell>
          <cell r="O37">
            <v>0</v>
          </cell>
          <cell r="P37">
            <v>4000</v>
          </cell>
          <cell r="Q37">
            <v>0</v>
          </cell>
          <cell r="R37">
            <v>8000</v>
          </cell>
          <cell r="T37">
            <v>12000</v>
          </cell>
          <cell r="U37">
            <v>1500</v>
          </cell>
          <cell r="V37">
            <v>1500</v>
          </cell>
          <cell r="W37">
            <v>1500</v>
          </cell>
          <cell r="X37">
            <v>1500</v>
          </cell>
          <cell r="Y37">
            <v>18000</v>
          </cell>
          <cell r="Z37">
            <v>55200</v>
          </cell>
          <cell r="AA37">
            <v>13800</v>
          </cell>
          <cell r="AB37">
            <v>49200</v>
          </cell>
          <cell r="AC37">
            <v>20160</v>
          </cell>
          <cell r="AD37">
            <v>21168</v>
          </cell>
          <cell r="AE37">
            <v>22226.400000000001</v>
          </cell>
          <cell r="AF37">
            <v>63554.400000000001</v>
          </cell>
        </row>
        <row r="38">
          <cell r="A38">
            <v>15001001</v>
          </cell>
          <cell r="B38" t="str">
            <v>15001001/22020301</v>
          </cell>
          <cell r="C38">
            <v>15001001</v>
          </cell>
          <cell r="D38">
            <v>22020301</v>
          </cell>
          <cell r="E38" t="str">
            <v>Min of Agriculture</v>
          </cell>
          <cell r="F38" t="str">
            <v>Office Stationary/Computer Consumables</v>
          </cell>
          <cell r="G38">
            <v>701</v>
          </cell>
          <cell r="H38">
            <v>70111</v>
          </cell>
          <cell r="I38">
            <v>2000</v>
          </cell>
          <cell r="J38">
            <v>600000</v>
          </cell>
          <cell r="K38">
            <v>504000</v>
          </cell>
          <cell r="L38">
            <v>0</v>
          </cell>
          <cell r="M38">
            <v>0</v>
          </cell>
          <cell r="N38">
            <v>25000</v>
          </cell>
          <cell r="O38">
            <v>0</v>
          </cell>
          <cell r="P38">
            <v>125550</v>
          </cell>
          <cell r="Q38">
            <v>48500</v>
          </cell>
          <cell r="R38">
            <v>54000</v>
          </cell>
          <cell r="S38">
            <v>38200</v>
          </cell>
          <cell r="T38">
            <v>291250</v>
          </cell>
          <cell r="U38">
            <v>36406.25</v>
          </cell>
          <cell r="V38">
            <v>36406.25</v>
          </cell>
          <cell r="W38">
            <v>36406.25</v>
          </cell>
          <cell r="X38">
            <v>36406.25</v>
          </cell>
          <cell r="Y38">
            <v>436875</v>
          </cell>
          <cell r="Z38">
            <v>212750</v>
          </cell>
          <cell r="AA38">
            <v>53187.5</v>
          </cell>
          <cell r="AB38">
            <v>67125</v>
          </cell>
          <cell r="AC38">
            <v>489300</v>
          </cell>
          <cell r="AD38">
            <v>513765</v>
          </cell>
          <cell r="AE38">
            <v>539453.25</v>
          </cell>
          <cell r="AF38">
            <v>1542518.25</v>
          </cell>
        </row>
        <row r="39">
          <cell r="A39">
            <v>15001001</v>
          </cell>
          <cell r="B39" t="str">
            <v>15001001/22020305</v>
          </cell>
          <cell r="C39">
            <v>15001001</v>
          </cell>
          <cell r="D39">
            <v>22020305</v>
          </cell>
          <cell r="E39" t="str">
            <v>Min of Agriculture</v>
          </cell>
          <cell r="F39" t="str">
            <v>Printing of Non Security Document</v>
          </cell>
          <cell r="G39">
            <v>701</v>
          </cell>
          <cell r="H39">
            <v>70111</v>
          </cell>
          <cell r="I39">
            <v>2000</v>
          </cell>
          <cell r="J39">
            <v>150000</v>
          </cell>
          <cell r="K39">
            <v>126000</v>
          </cell>
          <cell r="L39">
            <v>0</v>
          </cell>
          <cell r="M39">
            <v>0</v>
          </cell>
          <cell r="N39">
            <v>13000</v>
          </cell>
          <cell r="O39">
            <v>0</v>
          </cell>
          <cell r="P39">
            <v>0</v>
          </cell>
          <cell r="Q39">
            <v>0</v>
          </cell>
          <cell r="R39">
            <v>0</v>
          </cell>
          <cell r="S39">
            <v>0</v>
          </cell>
          <cell r="T39">
            <v>13000</v>
          </cell>
          <cell r="U39">
            <v>1625</v>
          </cell>
          <cell r="V39">
            <v>1625</v>
          </cell>
          <cell r="W39">
            <v>1625</v>
          </cell>
          <cell r="X39">
            <v>1625</v>
          </cell>
          <cell r="Y39">
            <v>19500</v>
          </cell>
          <cell r="Z39">
            <v>113000</v>
          </cell>
          <cell r="AA39">
            <v>28250</v>
          </cell>
          <cell r="AB39">
            <v>106500</v>
          </cell>
          <cell r="AC39">
            <v>21840</v>
          </cell>
          <cell r="AD39">
            <v>22932</v>
          </cell>
          <cell r="AE39">
            <v>24078.6</v>
          </cell>
          <cell r="AF39">
            <v>68850.600000000006</v>
          </cell>
        </row>
        <row r="40">
          <cell r="A40">
            <v>15001001</v>
          </cell>
          <cell r="B40" t="str">
            <v>15001001/22020401</v>
          </cell>
          <cell r="C40">
            <v>15001001</v>
          </cell>
          <cell r="D40">
            <v>22020401</v>
          </cell>
          <cell r="E40" t="str">
            <v>Min of Agriculture</v>
          </cell>
          <cell r="F40" t="str">
            <v>Maintanance of Motor Veh/Trans. Equip.</v>
          </cell>
          <cell r="G40">
            <v>701</v>
          </cell>
          <cell r="H40">
            <v>70111</v>
          </cell>
          <cell r="I40">
            <v>2000</v>
          </cell>
          <cell r="J40">
            <v>2000000</v>
          </cell>
          <cell r="K40">
            <v>1680000</v>
          </cell>
          <cell r="L40">
            <v>0</v>
          </cell>
          <cell r="M40">
            <v>0</v>
          </cell>
          <cell r="N40">
            <v>70000</v>
          </cell>
          <cell r="O40">
            <v>0</v>
          </cell>
          <cell r="P40">
            <v>540000</v>
          </cell>
          <cell r="Q40">
            <v>0</v>
          </cell>
          <cell r="R40">
            <v>70000</v>
          </cell>
          <cell r="S40">
            <v>0</v>
          </cell>
          <cell r="T40">
            <v>680000</v>
          </cell>
          <cell r="U40">
            <v>85000</v>
          </cell>
          <cell r="V40">
            <v>85000</v>
          </cell>
          <cell r="W40">
            <v>85000</v>
          </cell>
          <cell r="X40">
            <v>85000</v>
          </cell>
          <cell r="Y40">
            <v>1020000</v>
          </cell>
          <cell r="Z40">
            <v>1000000</v>
          </cell>
          <cell r="AA40">
            <v>250000</v>
          </cell>
          <cell r="AB40">
            <v>660000</v>
          </cell>
          <cell r="AC40">
            <v>1142400</v>
          </cell>
          <cell r="AD40">
            <v>1199520</v>
          </cell>
          <cell r="AE40">
            <v>1259496</v>
          </cell>
          <cell r="AF40">
            <v>3601416</v>
          </cell>
        </row>
        <row r="41">
          <cell r="A41">
            <v>15001001</v>
          </cell>
          <cell r="B41" t="str">
            <v>15001001/22020402</v>
          </cell>
          <cell r="C41">
            <v>15001001</v>
          </cell>
          <cell r="D41">
            <v>22020402</v>
          </cell>
          <cell r="E41" t="str">
            <v>Min of Agriculture</v>
          </cell>
          <cell r="F41" t="str">
            <v>Maintance of Office Furniture</v>
          </cell>
          <cell r="G41">
            <v>701</v>
          </cell>
          <cell r="H41">
            <v>70111</v>
          </cell>
          <cell r="I41">
            <v>2000</v>
          </cell>
          <cell r="J41">
            <v>100000</v>
          </cell>
          <cell r="K41">
            <v>84000</v>
          </cell>
          <cell r="L41">
            <v>0</v>
          </cell>
          <cell r="M41">
            <v>0</v>
          </cell>
          <cell r="N41">
            <v>20500</v>
          </cell>
          <cell r="O41">
            <v>0</v>
          </cell>
          <cell r="P41">
            <v>23000</v>
          </cell>
          <cell r="Q41">
            <v>0</v>
          </cell>
          <cell r="R41">
            <v>0</v>
          </cell>
          <cell r="S41">
            <v>0</v>
          </cell>
          <cell r="T41">
            <v>43500</v>
          </cell>
          <cell r="U41">
            <v>5437.5</v>
          </cell>
          <cell r="V41">
            <v>5437.5</v>
          </cell>
          <cell r="W41">
            <v>5437.5</v>
          </cell>
          <cell r="X41">
            <v>5437.5</v>
          </cell>
          <cell r="Y41">
            <v>65250</v>
          </cell>
          <cell r="Z41">
            <v>40500</v>
          </cell>
          <cell r="AA41">
            <v>10125</v>
          </cell>
          <cell r="AB41">
            <v>18750</v>
          </cell>
          <cell r="AC41">
            <v>73080</v>
          </cell>
          <cell r="AD41">
            <v>76734</v>
          </cell>
          <cell r="AE41">
            <v>80570.7</v>
          </cell>
          <cell r="AF41">
            <v>230384.7</v>
          </cell>
        </row>
        <row r="42">
          <cell r="A42">
            <v>15001001</v>
          </cell>
          <cell r="B42" t="str">
            <v>15001001/22020404</v>
          </cell>
          <cell r="C42">
            <v>15001001</v>
          </cell>
          <cell r="D42">
            <v>22020404</v>
          </cell>
          <cell r="E42" t="str">
            <v>Min of Agriculture</v>
          </cell>
          <cell r="F42" t="str">
            <v>Maintance of Office/IT Equipment</v>
          </cell>
          <cell r="G42">
            <v>701</v>
          </cell>
          <cell r="H42">
            <v>70111</v>
          </cell>
          <cell r="I42">
            <v>2000</v>
          </cell>
          <cell r="J42">
            <v>100000</v>
          </cell>
          <cell r="K42">
            <v>84000</v>
          </cell>
          <cell r="L42">
            <v>0</v>
          </cell>
          <cell r="M42">
            <v>0</v>
          </cell>
          <cell r="N42">
            <v>0</v>
          </cell>
          <cell r="O42">
            <v>0</v>
          </cell>
          <cell r="P42">
            <v>0</v>
          </cell>
          <cell r="Q42">
            <v>0</v>
          </cell>
          <cell r="R42">
            <v>48800</v>
          </cell>
          <cell r="S42">
            <v>0</v>
          </cell>
          <cell r="T42">
            <v>48800</v>
          </cell>
          <cell r="U42">
            <v>6100</v>
          </cell>
          <cell r="V42">
            <v>6100</v>
          </cell>
          <cell r="W42">
            <v>6100</v>
          </cell>
          <cell r="X42">
            <v>6100</v>
          </cell>
          <cell r="Y42">
            <v>73200</v>
          </cell>
          <cell r="Z42">
            <v>35200</v>
          </cell>
          <cell r="AA42">
            <v>8800</v>
          </cell>
          <cell r="AB42">
            <v>10800</v>
          </cell>
          <cell r="AC42">
            <v>81984</v>
          </cell>
          <cell r="AD42">
            <v>86083.199999999997</v>
          </cell>
          <cell r="AE42">
            <v>90387.36</v>
          </cell>
          <cell r="AF42">
            <v>258454.56</v>
          </cell>
        </row>
        <row r="43">
          <cell r="A43">
            <v>15001001</v>
          </cell>
          <cell r="B43" t="str">
            <v>15001001/22020405</v>
          </cell>
          <cell r="C43">
            <v>15001001</v>
          </cell>
          <cell r="D43">
            <v>22020405</v>
          </cell>
          <cell r="E43" t="str">
            <v>Min of Agriculture</v>
          </cell>
          <cell r="F43" t="str">
            <v>Maintenance of Plant &amp; Generators</v>
          </cell>
          <cell r="G43">
            <v>701</v>
          </cell>
          <cell r="H43">
            <v>70111</v>
          </cell>
          <cell r="I43">
            <v>2000</v>
          </cell>
          <cell r="J43">
            <v>160000</v>
          </cell>
          <cell r="K43">
            <v>134400</v>
          </cell>
          <cell r="L43">
            <v>0</v>
          </cell>
          <cell r="M43">
            <v>0</v>
          </cell>
          <cell r="N43">
            <v>0</v>
          </cell>
          <cell r="O43">
            <v>0</v>
          </cell>
          <cell r="P43">
            <v>0</v>
          </cell>
          <cell r="Q43">
            <v>0</v>
          </cell>
          <cell r="R43">
            <v>0</v>
          </cell>
          <cell r="T43">
            <v>0</v>
          </cell>
          <cell r="U43">
            <v>0</v>
          </cell>
          <cell r="V43">
            <v>0</v>
          </cell>
          <cell r="W43">
            <v>0</v>
          </cell>
          <cell r="X43">
            <v>0</v>
          </cell>
          <cell r="Y43">
            <v>0</v>
          </cell>
          <cell r="Z43">
            <v>134400</v>
          </cell>
          <cell r="AA43">
            <v>33600</v>
          </cell>
          <cell r="AB43">
            <v>134400</v>
          </cell>
          <cell r="AC43">
            <v>0</v>
          </cell>
          <cell r="AD43">
            <v>0</v>
          </cell>
          <cell r="AE43">
            <v>0</v>
          </cell>
          <cell r="AF43">
            <v>0</v>
          </cell>
        </row>
        <row r="44">
          <cell r="A44">
            <v>15001001</v>
          </cell>
          <cell r="B44" t="str">
            <v>15001001/22020406</v>
          </cell>
          <cell r="C44">
            <v>15001001</v>
          </cell>
          <cell r="D44">
            <v>22020406</v>
          </cell>
          <cell r="E44" t="str">
            <v>Min of Agriculture</v>
          </cell>
          <cell r="F44" t="str">
            <v>Other Maintance Services</v>
          </cell>
          <cell r="G44">
            <v>701</v>
          </cell>
          <cell r="H44">
            <v>70111</v>
          </cell>
          <cell r="I44">
            <v>2000</v>
          </cell>
          <cell r="J44">
            <v>360000</v>
          </cell>
          <cell r="K44">
            <v>302400</v>
          </cell>
          <cell r="L44">
            <v>0</v>
          </cell>
          <cell r="M44">
            <v>0</v>
          </cell>
          <cell r="N44">
            <v>0</v>
          </cell>
          <cell r="O44">
            <v>0</v>
          </cell>
          <cell r="P44">
            <v>33500</v>
          </cell>
          <cell r="Q44">
            <v>0</v>
          </cell>
          <cell r="R44">
            <v>14000</v>
          </cell>
          <cell r="S44">
            <v>40000</v>
          </cell>
          <cell r="T44">
            <v>87500</v>
          </cell>
          <cell r="U44">
            <v>10937.5</v>
          </cell>
          <cell r="V44">
            <v>10937.5</v>
          </cell>
          <cell r="W44">
            <v>10937.5</v>
          </cell>
          <cell r="X44">
            <v>10937.5</v>
          </cell>
          <cell r="Y44">
            <v>131250</v>
          </cell>
          <cell r="Z44">
            <v>214900</v>
          </cell>
          <cell r="AA44">
            <v>53725</v>
          </cell>
          <cell r="AB44">
            <v>171150</v>
          </cell>
          <cell r="AC44">
            <v>147000</v>
          </cell>
          <cell r="AD44">
            <v>154350</v>
          </cell>
          <cell r="AE44">
            <v>162067.5</v>
          </cell>
          <cell r="AF44">
            <v>463417.5</v>
          </cell>
        </row>
        <row r="45">
          <cell r="A45">
            <v>15001001</v>
          </cell>
          <cell r="B45" t="str">
            <v>15001001/22020501</v>
          </cell>
          <cell r="C45">
            <v>15001001</v>
          </cell>
          <cell r="D45">
            <v>22020501</v>
          </cell>
          <cell r="E45" t="str">
            <v>Min of Agriculture</v>
          </cell>
          <cell r="F45" t="str">
            <v>Local Training</v>
          </cell>
          <cell r="G45">
            <v>701</v>
          </cell>
          <cell r="H45">
            <v>70111</v>
          </cell>
          <cell r="I45">
            <v>2000</v>
          </cell>
          <cell r="J45">
            <v>500000</v>
          </cell>
          <cell r="K45">
            <v>420000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420000</v>
          </cell>
          <cell r="AA45">
            <v>105000</v>
          </cell>
          <cell r="AB45">
            <v>420000</v>
          </cell>
          <cell r="AC45">
            <v>0</v>
          </cell>
          <cell r="AD45">
            <v>0</v>
          </cell>
          <cell r="AE45">
            <v>0</v>
          </cell>
          <cell r="AF45">
            <v>0</v>
          </cell>
        </row>
        <row r="46">
          <cell r="A46">
            <v>15001001</v>
          </cell>
          <cell r="B46" t="str">
            <v>15001001/22020605</v>
          </cell>
          <cell r="C46">
            <v>15001001</v>
          </cell>
          <cell r="D46">
            <v>22020605</v>
          </cell>
          <cell r="E46" t="str">
            <v>Min of Agriculture</v>
          </cell>
          <cell r="F46" t="str">
            <v>Cleaning &amp; Fumigation Services</v>
          </cell>
          <cell r="G46">
            <v>701</v>
          </cell>
          <cell r="H46">
            <v>70111</v>
          </cell>
          <cell r="I46">
            <v>2000</v>
          </cell>
          <cell r="J46">
            <v>160000</v>
          </cell>
          <cell r="K46">
            <v>134400</v>
          </cell>
          <cell r="L46">
            <v>0</v>
          </cell>
          <cell r="M46">
            <v>0</v>
          </cell>
          <cell r="N46">
            <v>0</v>
          </cell>
          <cell r="O46">
            <v>0</v>
          </cell>
          <cell r="P46">
            <v>0</v>
          </cell>
          <cell r="Q46">
            <v>108000</v>
          </cell>
          <cell r="R46">
            <v>0</v>
          </cell>
          <cell r="S46">
            <v>0</v>
          </cell>
          <cell r="T46">
            <v>108000</v>
          </cell>
          <cell r="U46">
            <v>13500</v>
          </cell>
          <cell r="V46">
            <v>13500</v>
          </cell>
          <cell r="W46">
            <v>13500</v>
          </cell>
          <cell r="X46">
            <v>13500</v>
          </cell>
          <cell r="Y46">
            <v>162000</v>
          </cell>
          <cell r="Z46">
            <v>26400</v>
          </cell>
          <cell r="AA46">
            <v>6600</v>
          </cell>
          <cell r="AB46">
            <v>-27600</v>
          </cell>
          <cell r="AC46">
            <v>181440</v>
          </cell>
          <cell r="AD46">
            <v>190512</v>
          </cell>
          <cell r="AE46">
            <v>200037.6</v>
          </cell>
          <cell r="AF46">
            <v>571989.6</v>
          </cell>
        </row>
        <row r="47">
          <cell r="A47">
            <v>15001001</v>
          </cell>
          <cell r="B47" t="str">
            <v>15001001/22020801</v>
          </cell>
          <cell r="C47">
            <v>15001001</v>
          </cell>
          <cell r="D47">
            <v>22020801</v>
          </cell>
          <cell r="E47" t="str">
            <v>Min of Agriculture</v>
          </cell>
          <cell r="F47" t="str">
            <v>Motor Veh. Fuel Cost</v>
          </cell>
          <cell r="G47">
            <v>701</v>
          </cell>
          <cell r="H47">
            <v>70111</v>
          </cell>
          <cell r="I47">
            <v>2000</v>
          </cell>
          <cell r="J47">
            <v>2000000</v>
          </cell>
          <cell r="K47">
            <v>1680000</v>
          </cell>
          <cell r="L47">
            <v>0</v>
          </cell>
          <cell r="M47">
            <v>0</v>
          </cell>
          <cell r="N47">
            <v>299350</v>
          </cell>
          <cell r="O47">
            <v>0</v>
          </cell>
          <cell r="P47">
            <v>555000</v>
          </cell>
          <cell r="Q47">
            <v>0</v>
          </cell>
          <cell r="R47">
            <v>295000</v>
          </cell>
          <cell r="S47">
            <v>120000</v>
          </cell>
          <cell r="T47">
            <v>1269350</v>
          </cell>
          <cell r="U47">
            <v>158668.75</v>
          </cell>
          <cell r="V47">
            <v>158668.75</v>
          </cell>
          <cell r="W47">
            <v>158668.75</v>
          </cell>
          <cell r="X47">
            <v>158668.75</v>
          </cell>
          <cell r="Y47">
            <v>1904025</v>
          </cell>
          <cell r="Z47">
            <v>410650</v>
          </cell>
          <cell r="AA47">
            <v>102662.5</v>
          </cell>
          <cell r="AB47">
            <v>-224025</v>
          </cell>
          <cell r="AC47">
            <v>2132508</v>
          </cell>
          <cell r="AD47">
            <v>2239133.4</v>
          </cell>
          <cell r="AE47">
            <v>2351090.0699999998</v>
          </cell>
          <cell r="AF47">
            <v>6722731.4700000007</v>
          </cell>
        </row>
        <row r="48">
          <cell r="A48">
            <v>15001001</v>
          </cell>
          <cell r="B48" t="str">
            <v>15001001/22020802</v>
          </cell>
          <cell r="C48">
            <v>15001001</v>
          </cell>
          <cell r="D48">
            <v>22020802</v>
          </cell>
          <cell r="E48" t="str">
            <v>Min of Agriculture</v>
          </cell>
          <cell r="F48" t="str">
            <v>Other Transport Equipment Fuel Cost</v>
          </cell>
          <cell r="G48">
            <v>701</v>
          </cell>
          <cell r="H48">
            <v>70111</v>
          </cell>
          <cell r="I48">
            <v>2000</v>
          </cell>
          <cell r="J48">
            <v>180000</v>
          </cell>
          <cell r="K48">
            <v>151200</v>
          </cell>
          <cell r="L48">
            <v>0</v>
          </cell>
          <cell r="M48">
            <v>0</v>
          </cell>
          <cell r="N48">
            <v>0</v>
          </cell>
          <cell r="O48">
            <v>0</v>
          </cell>
          <cell r="P48">
            <v>0</v>
          </cell>
          <cell r="Q48">
            <v>0</v>
          </cell>
          <cell r="R48">
            <v>0</v>
          </cell>
          <cell r="S48">
            <v>20000</v>
          </cell>
          <cell r="T48">
            <v>20000</v>
          </cell>
          <cell r="U48">
            <v>2500</v>
          </cell>
          <cell r="V48">
            <v>2500</v>
          </cell>
          <cell r="W48">
            <v>2500</v>
          </cell>
          <cell r="X48">
            <v>2500</v>
          </cell>
          <cell r="Y48">
            <v>30000</v>
          </cell>
          <cell r="Z48">
            <v>131200</v>
          </cell>
          <cell r="AA48">
            <v>32800</v>
          </cell>
          <cell r="AB48">
            <v>121200</v>
          </cell>
          <cell r="AC48">
            <v>33600</v>
          </cell>
          <cell r="AD48">
            <v>35280</v>
          </cell>
          <cell r="AE48">
            <v>37044</v>
          </cell>
          <cell r="AF48">
            <v>105924</v>
          </cell>
        </row>
        <row r="49">
          <cell r="A49">
            <v>15001001</v>
          </cell>
          <cell r="B49" t="str">
            <v>15001001/22020803</v>
          </cell>
          <cell r="C49">
            <v>15001001</v>
          </cell>
          <cell r="D49">
            <v>22020803</v>
          </cell>
          <cell r="E49" t="str">
            <v>Min of Agriculture</v>
          </cell>
          <cell r="F49" t="str">
            <v>Plant / Generator Fuel Cost</v>
          </cell>
          <cell r="G49">
            <v>701</v>
          </cell>
          <cell r="H49">
            <v>70111</v>
          </cell>
          <cell r="I49">
            <v>2000</v>
          </cell>
          <cell r="J49">
            <v>200000</v>
          </cell>
          <cell r="K49">
            <v>168000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168000</v>
          </cell>
          <cell r="AA49">
            <v>42000</v>
          </cell>
          <cell r="AB49">
            <v>168000</v>
          </cell>
          <cell r="AC49">
            <v>0</v>
          </cell>
          <cell r="AD49">
            <v>0</v>
          </cell>
          <cell r="AE49">
            <v>0</v>
          </cell>
          <cell r="AF49">
            <v>0</v>
          </cell>
        </row>
        <row r="50">
          <cell r="A50">
            <v>15001001</v>
          </cell>
          <cell r="B50" t="str">
            <v>15001001/22020901</v>
          </cell>
          <cell r="C50">
            <v>15001001</v>
          </cell>
          <cell r="D50">
            <v>22020901</v>
          </cell>
          <cell r="E50" t="str">
            <v>Min of Agriculture</v>
          </cell>
          <cell r="F50" t="str">
            <v>Bank Charges (Other Interests)</v>
          </cell>
          <cell r="G50">
            <v>701</v>
          </cell>
          <cell r="H50">
            <v>70111</v>
          </cell>
          <cell r="I50">
            <v>2000</v>
          </cell>
          <cell r="J50">
            <v>400000</v>
          </cell>
          <cell r="K50">
            <v>336000</v>
          </cell>
          <cell r="L50">
            <v>0</v>
          </cell>
          <cell r="M50">
            <v>0</v>
          </cell>
          <cell r="N50">
            <v>15640.91</v>
          </cell>
          <cell r="O50">
            <v>15747.38</v>
          </cell>
          <cell r="P50">
            <v>25176.13</v>
          </cell>
          <cell r="Q50">
            <v>0</v>
          </cell>
          <cell r="R50">
            <v>55144.86</v>
          </cell>
          <cell r="S50">
            <v>4454.47</v>
          </cell>
          <cell r="T50">
            <v>116163.75</v>
          </cell>
          <cell r="U50">
            <v>14520.46875</v>
          </cell>
          <cell r="V50">
            <v>14520.46875</v>
          </cell>
          <cell r="W50">
            <v>14520.46875</v>
          </cell>
          <cell r="X50">
            <v>14520.46875</v>
          </cell>
          <cell r="Y50">
            <v>174245.625</v>
          </cell>
          <cell r="Z50">
            <v>219836.25</v>
          </cell>
          <cell r="AA50">
            <v>54959.0625</v>
          </cell>
          <cell r="AB50">
            <v>161754.375</v>
          </cell>
          <cell r="AC50">
            <v>195155.1</v>
          </cell>
          <cell r="AD50">
            <v>204912.85500000001</v>
          </cell>
          <cell r="AE50">
            <v>215158.49775000001</v>
          </cell>
          <cell r="AF50">
            <v>615226.45275000005</v>
          </cell>
        </row>
        <row r="51">
          <cell r="A51">
            <v>15001001</v>
          </cell>
          <cell r="B51" t="str">
            <v>15001001/22021001</v>
          </cell>
          <cell r="C51">
            <v>15001001</v>
          </cell>
          <cell r="D51">
            <v>22021001</v>
          </cell>
          <cell r="E51" t="str">
            <v>Min of Agriculture</v>
          </cell>
          <cell r="F51" t="str">
            <v>Refreshment &amp; Meal</v>
          </cell>
          <cell r="G51">
            <v>701</v>
          </cell>
          <cell r="H51">
            <v>70111</v>
          </cell>
          <cell r="I51">
            <v>2000</v>
          </cell>
          <cell r="J51">
            <v>500000</v>
          </cell>
          <cell r="K51">
            <v>420000</v>
          </cell>
          <cell r="L51">
            <v>0</v>
          </cell>
          <cell r="M51">
            <v>0</v>
          </cell>
          <cell r="N51">
            <v>157000</v>
          </cell>
          <cell r="O51">
            <v>0</v>
          </cell>
          <cell r="P51">
            <v>341000</v>
          </cell>
          <cell r="Q51">
            <v>0</v>
          </cell>
          <cell r="R51">
            <v>0</v>
          </cell>
          <cell r="S51">
            <v>0</v>
          </cell>
          <cell r="T51">
            <v>498000</v>
          </cell>
          <cell r="U51">
            <v>62250</v>
          </cell>
          <cell r="V51">
            <v>62250</v>
          </cell>
          <cell r="W51">
            <v>62250</v>
          </cell>
          <cell r="X51">
            <v>62250</v>
          </cell>
          <cell r="Y51">
            <v>747000</v>
          </cell>
          <cell r="Z51">
            <v>-78000</v>
          </cell>
          <cell r="AA51">
            <v>-19500</v>
          </cell>
          <cell r="AB51">
            <v>-327000</v>
          </cell>
          <cell r="AC51">
            <v>836640</v>
          </cell>
          <cell r="AD51">
            <v>878472</v>
          </cell>
          <cell r="AE51">
            <v>922395.6</v>
          </cell>
          <cell r="AF51">
            <v>2637507.6</v>
          </cell>
        </row>
        <row r="52">
          <cell r="A52">
            <v>15001001</v>
          </cell>
          <cell r="B52" t="str">
            <v>15001001/22021002</v>
          </cell>
          <cell r="C52">
            <v>15001001</v>
          </cell>
          <cell r="D52">
            <v>22021002</v>
          </cell>
          <cell r="E52" t="str">
            <v>Min of Agriculture</v>
          </cell>
          <cell r="F52" t="str">
            <v>Hononarium &amp; Sitting Allowances</v>
          </cell>
          <cell r="G52">
            <v>701</v>
          </cell>
          <cell r="H52">
            <v>70111</v>
          </cell>
          <cell r="I52">
            <v>2000</v>
          </cell>
          <cell r="J52">
            <v>80000</v>
          </cell>
          <cell r="K52">
            <v>67200</v>
          </cell>
          <cell r="L52">
            <v>0</v>
          </cell>
          <cell r="M52">
            <v>0</v>
          </cell>
          <cell r="N52">
            <v>0</v>
          </cell>
          <cell r="O52">
            <v>14000</v>
          </cell>
          <cell r="P52">
            <v>0</v>
          </cell>
          <cell r="Q52">
            <v>0</v>
          </cell>
          <cell r="R52">
            <v>0</v>
          </cell>
          <cell r="T52">
            <v>14000</v>
          </cell>
          <cell r="U52">
            <v>1750</v>
          </cell>
          <cell r="V52">
            <v>1750</v>
          </cell>
          <cell r="W52">
            <v>1750</v>
          </cell>
          <cell r="X52">
            <v>1750</v>
          </cell>
          <cell r="Y52">
            <v>21000</v>
          </cell>
          <cell r="Z52">
            <v>53200</v>
          </cell>
          <cell r="AA52">
            <v>13300</v>
          </cell>
          <cell r="AB52">
            <v>46200</v>
          </cell>
          <cell r="AC52">
            <v>23520</v>
          </cell>
          <cell r="AD52">
            <v>24696</v>
          </cell>
          <cell r="AE52">
            <v>25930.799999999999</v>
          </cell>
          <cell r="AF52">
            <v>74146.8</v>
          </cell>
        </row>
        <row r="53">
          <cell r="A53">
            <v>15001001</v>
          </cell>
          <cell r="B53" t="str">
            <v>15001001/22021003</v>
          </cell>
          <cell r="C53">
            <v>15001001</v>
          </cell>
          <cell r="D53">
            <v>22021003</v>
          </cell>
          <cell r="E53" t="str">
            <v>Min of Agriculture</v>
          </cell>
          <cell r="F53" t="str">
            <v>Publicity &amp; Advertisement</v>
          </cell>
          <cell r="G53">
            <v>701</v>
          </cell>
          <cell r="H53">
            <v>70111</v>
          </cell>
          <cell r="I53">
            <v>2000</v>
          </cell>
          <cell r="L53">
            <v>0</v>
          </cell>
          <cell r="M53">
            <v>0</v>
          </cell>
          <cell r="N53">
            <v>0</v>
          </cell>
          <cell r="O53">
            <v>0</v>
          </cell>
          <cell r="P53">
            <v>0</v>
          </cell>
          <cell r="Q53">
            <v>0</v>
          </cell>
          <cell r="R53">
            <v>80000</v>
          </cell>
          <cell r="S53">
            <v>0</v>
          </cell>
          <cell r="T53">
            <v>80000</v>
          </cell>
          <cell r="U53">
            <v>10000</v>
          </cell>
          <cell r="V53">
            <v>10000</v>
          </cell>
          <cell r="W53">
            <v>10000</v>
          </cell>
          <cell r="X53">
            <v>10000</v>
          </cell>
          <cell r="Y53">
            <v>120000</v>
          </cell>
          <cell r="Z53">
            <v>-80000</v>
          </cell>
          <cell r="AA53">
            <v>-20000</v>
          </cell>
          <cell r="AB53">
            <v>-120000</v>
          </cell>
          <cell r="AC53">
            <v>134400</v>
          </cell>
          <cell r="AD53">
            <v>141120</v>
          </cell>
          <cell r="AE53">
            <v>148176</v>
          </cell>
          <cell r="AF53">
            <v>423696</v>
          </cell>
        </row>
        <row r="54">
          <cell r="A54">
            <v>15001001</v>
          </cell>
          <cell r="B54" t="str">
            <v>15001001/22021006</v>
          </cell>
          <cell r="C54">
            <v>15001001</v>
          </cell>
          <cell r="D54">
            <v>22021006</v>
          </cell>
          <cell r="E54" t="str">
            <v>Min of Agriculture</v>
          </cell>
          <cell r="F54" t="str">
            <v>Postage and Currier Services</v>
          </cell>
          <cell r="G54">
            <v>701</v>
          </cell>
          <cell r="H54">
            <v>70111</v>
          </cell>
          <cell r="I54">
            <v>2000</v>
          </cell>
          <cell r="J54">
            <v>100000</v>
          </cell>
          <cell r="K54">
            <v>84000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84000</v>
          </cell>
          <cell r="AA54">
            <v>21000</v>
          </cell>
          <cell r="AB54">
            <v>84000</v>
          </cell>
          <cell r="AC54">
            <v>0</v>
          </cell>
          <cell r="AD54">
            <v>0</v>
          </cell>
          <cell r="AE54">
            <v>0</v>
          </cell>
          <cell r="AF54">
            <v>0</v>
          </cell>
        </row>
        <row r="55">
          <cell r="A55">
            <v>15001001</v>
          </cell>
          <cell r="B55" t="str">
            <v>15001001/22021013</v>
          </cell>
          <cell r="C55">
            <v>15001001</v>
          </cell>
          <cell r="D55">
            <v>22021013</v>
          </cell>
          <cell r="E55" t="str">
            <v>Min of Agriculture</v>
          </cell>
          <cell r="F55" t="str">
            <v>Budget Preparation &amp; Defence</v>
          </cell>
          <cell r="G55">
            <v>701</v>
          </cell>
          <cell r="H55">
            <v>70111</v>
          </cell>
          <cell r="I55">
            <v>2000</v>
          </cell>
          <cell r="J55">
            <v>400000</v>
          </cell>
          <cell r="K55">
            <v>336000</v>
          </cell>
          <cell r="L55">
            <v>0</v>
          </cell>
          <cell r="M55">
            <v>0</v>
          </cell>
          <cell r="N55">
            <v>0</v>
          </cell>
          <cell r="O55">
            <v>0</v>
          </cell>
          <cell r="P55">
            <v>130000</v>
          </cell>
          <cell r="Q55">
            <v>0</v>
          </cell>
          <cell r="R55">
            <v>114000</v>
          </cell>
          <cell r="S55">
            <v>97000</v>
          </cell>
          <cell r="T55">
            <v>341000</v>
          </cell>
          <cell r="U55">
            <v>42625</v>
          </cell>
          <cell r="V55">
            <v>42625</v>
          </cell>
          <cell r="W55">
            <v>42625</v>
          </cell>
          <cell r="X55">
            <v>42625</v>
          </cell>
          <cell r="Y55">
            <v>511500</v>
          </cell>
          <cell r="Z55">
            <v>-5000</v>
          </cell>
          <cell r="AA55">
            <v>-1250</v>
          </cell>
          <cell r="AB55">
            <v>-175500</v>
          </cell>
          <cell r="AC55">
            <v>572880</v>
          </cell>
          <cell r="AD55">
            <v>601524</v>
          </cell>
          <cell r="AE55">
            <v>631600.19999999995</v>
          </cell>
          <cell r="AF55">
            <v>1806004.2</v>
          </cell>
        </row>
        <row r="56">
          <cell r="A56">
            <v>0</v>
          </cell>
          <cell r="B56" t="str">
            <v>/</v>
          </cell>
          <cell r="J56">
            <v>12000000</v>
          </cell>
          <cell r="K56">
            <v>10080000</v>
          </cell>
          <cell r="L56">
            <v>0</v>
          </cell>
          <cell r="M56">
            <v>0</v>
          </cell>
          <cell r="N56">
            <v>896600.91</v>
          </cell>
          <cell r="O56">
            <v>29747.379999999997</v>
          </cell>
          <cell r="P56">
            <v>2645706.13</v>
          </cell>
          <cell r="Q56">
            <v>199615</v>
          </cell>
          <cell r="R56">
            <v>1018444.86</v>
          </cell>
          <cell r="S56">
            <v>587154.47</v>
          </cell>
          <cell r="T56">
            <v>5377268.75</v>
          </cell>
          <cell r="U56">
            <v>672158.59375</v>
          </cell>
          <cell r="V56">
            <v>672158.59375</v>
          </cell>
          <cell r="W56">
            <v>672158.59375</v>
          </cell>
          <cell r="X56">
            <v>672158.59375</v>
          </cell>
          <cell r="Y56">
            <v>8065903.125</v>
          </cell>
          <cell r="Z56">
            <v>4702731.25</v>
          </cell>
          <cell r="AA56">
            <v>1175682.8125</v>
          </cell>
          <cell r="AB56">
            <v>2014096.875</v>
          </cell>
          <cell r="AC56">
            <v>9033811.5</v>
          </cell>
          <cell r="AD56">
            <v>9485502.0750000011</v>
          </cell>
          <cell r="AE56">
            <v>9959777.1787500009</v>
          </cell>
          <cell r="AF56">
            <v>28479090.75375</v>
          </cell>
        </row>
        <row r="57">
          <cell r="A57">
            <v>0</v>
          </cell>
          <cell r="B57" t="str">
            <v>/</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v>40001002</v>
          </cell>
          <cell r="B58" t="str">
            <v>40001002/22020101</v>
          </cell>
          <cell r="C58">
            <v>40001002</v>
          </cell>
          <cell r="D58">
            <v>22020101</v>
          </cell>
          <cell r="F58" t="str">
            <v>Local Travel and Transport - Training</v>
          </cell>
          <cell r="J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v>40001002</v>
          </cell>
          <cell r="B59" t="str">
            <v>40001002/22020102</v>
          </cell>
          <cell r="C59">
            <v>40001002</v>
          </cell>
          <cell r="D59">
            <v>22020102</v>
          </cell>
          <cell r="F59" t="str">
            <v>Local  Travel and Transport - Others</v>
          </cell>
          <cell r="J59">
            <v>843000</v>
          </cell>
          <cell r="L59">
            <v>55000</v>
          </cell>
          <cell r="M59">
            <v>50000</v>
          </cell>
          <cell r="N59">
            <v>65500</v>
          </cell>
          <cell r="O59">
            <v>50250</v>
          </cell>
          <cell r="P59">
            <v>65000</v>
          </cell>
          <cell r="Q59">
            <v>53500</v>
          </cell>
          <cell r="R59">
            <v>62800</v>
          </cell>
          <cell r="S59">
            <v>52000</v>
          </cell>
          <cell r="T59">
            <v>454050</v>
          </cell>
          <cell r="U59">
            <v>56756.25</v>
          </cell>
          <cell r="V59">
            <v>56756.25</v>
          </cell>
          <cell r="W59">
            <v>56756.25</v>
          </cell>
          <cell r="X59">
            <v>56756.25</v>
          </cell>
          <cell r="Y59">
            <v>681075</v>
          </cell>
          <cell r="Z59">
            <v>-454050</v>
          </cell>
          <cell r="AA59">
            <v>-113512.5</v>
          </cell>
          <cell r="AB59">
            <v>-681075</v>
          </cell>
          <cell r="AC59">
            <v>762804</v>
          </cell>
          <cell r="AD59">
            <v>800944.2</v>
          </cell>
          <cell r="AE59">
            <v>840991.40999999992</v>
          </cell>
          <cell r="AF59">
            <v>2404739.61</v>
          </cell>
        </row>
        <row r="60">
          <cell r="A60">
            <v>40001002</v>
          </cell>
          <cell r="B60" t="str">
            <v>40001002/22020201</v>
          </cell>
          <cell r="C60">
            <v>40001002</v>
          </cell>
          <cell r="D60">
            <v>22020201</v>
          </cell>
          <cell r="F60" t="str">
            <v>Electricity Charges</v>
          </cell>
          <cell r="J60">
            <v>100000</v>
          </cell>
          <cell r="L60">
            <v>0</v>
          </cell>
          <cell r="M60">
            <v>0</v>
          </cell>
          <cell r="N60">
            <v>0</v>
          </cell>
          <cell r="O60">
            <v>0</v>
          </cell>
          <cell r="P60">
            <v>0</v>
          </cell>
          <cell r="Q60">
            <v>0</v>
          </cell>
          <cell r="R60">
            <v>0</v>
          </cell>
          <cell r="S60">
            <v>3000</v>
          </cell>
          <cell r="T60">
            <v>3000</v>
          </cell>
          <cell r="U60">
            <v>375</v>
          </cell>
          <cell r="V60">
            <v>375</v>
          </cell>
          <cell r="W60">
            <v>375</v>
          </cell>
          <cell r="X60">
            <v>375</v>
          </cell>
          <cell r="Y60">
            <v>4500</v>
          </cell>
          <cell r="Z60">
            <v>-3000</v>
          </cell>
          <cell r="AA60">
            <v>-750</v>
          </cell>
          <cell r="AB60">
            <v>-4500</v>
          </cell>
          <cell r="AC60">
            <v>5040</v>
          </cell>
          <cell r="AD60">
            <v>5292</v>
          </cell>
          <cell r="AE60">
            <v>5556.6</v>
          </cell>
          <cell r="AF60">
            <v>15888.6</v>
          </cell>
        </row>
        <row r="61">
          <cell r="A61">
            <v>40001002</v>
          </cell>
          <cell r="B61" t="str">
            <v>40001002/22020202</v>
          </cell>
          <cell r="C61">
            <v>40001002</v>
          </cell>
          <cell r="D61">
            <v>22020202</v>
          </cell>
          <cell r="F61" t="str">
            <v>Telephone Charges</v>
          </cell>
          <cell r="J61">
            <v>50000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v>40001002</v>
          </cell>
          <cell r="B62" t="str">
            <v>40001002/22020205</v>
          </cell>
          <cell r="C62">
            <v>40001002</v>
          </cell>
          <cell r="D62">
            <v>22020205</v>
          </cell>
          <cell r="F62" t="str">
            <v>Water Rate</v>
          </cell>
          <cell r="J62">
            <v>50000</v>
          </cell>
          <cell r="L62">
            <v>0</v>
          </cell>
          <cell r="M62">
            <v>6000</v>
          </cell>
          <cell r="N62">
            <v>0</v>
          </cell>
          <cell r="O62">
            <v>0</v>
          </cell>
          <cell r="P62">
            <v>0</v>
          </cell>
          <cell r="Q62">
            <v>0</v>
          </cell>
          <cell r="R62">
            <v>6000</v>
          </cell>
          <cell r="S62">
            <v>0</v>
          </cell>
          <cell r="T62">
            <v>12000</v>
          </cell>
          <cell r="U62">
            <v>1500</v>
          </cell>
          <cell r="V62">
            <v>1500</v>
          </cell>
          <cell r="W62">
            <v>1500</v>
          </cell>
          <cell r="X62">
            <v>1500</v>
          </cell>
          <cell r="Y62">
            <v>18000</v>
          </cell>
          <cell r="Z62">
            <v>-12000</v>
          </cell>
          <cell r="AA62">
            <v>-3000</v>
          </cell>
          <cell r="AB62">
            <v>-18000</v>
          </cell>
          <cell r="AC62">
            <v>20160</v>
          </cell>
          <cell r="AD62">
            <v>21168</v>
          </cell>
          <cell r="AE62">
            <v>22226.400000000001</v>
          </cell>
          <cell r="AF62">
            <v>63554.400000000001</v>
          </cell>
        </row>
        <row r="63">
          <cell r="A63">
            <v>40001002</v>
          </cell>
          <cell r="B63" t="str">
            <v>40001002/22020301</v>
          </cell>
          <cell r="C63">
            <v>40001002</v>
          </cell>
          <cell r="D63">
            <v>22020301</v>
          </cell>
          <cell r="F63" t="str">
            <v>Office Stationneries/ Computer Consumables</v>
          </cell>
          <cell r="J63">
            <v>806500</v>
          </cell>
          <cell r="L63">
            <v>55000</v>
          </cell>
          <cell r="M63">
            <v>42000</v>
          </cell>
          <cell r="N63">
            <v>40000</v>
          </cell>
          <cell r="O63">
            <v>40000</v>
          </cell>
          <cell r="P63">
            <v>33500</v>
          </cell>
          <cell r="Q63">
            <v>25000</v>
          </cell>
          <cell r="R63">
            <v>25000</v>
          </cell>
          <cell r="S63">
            <v>25000</v>
          </cell>
          <cell r="T63">
            <v>285500</v>
          </cell>
          <cell r="U63">
            <v>35687.5</v>
          </cell>
          <cell r="V63">
            <v>35687.5</v>
          </cell>
          <cell r="W63">
            <v>35687.5</v>
          </cell>
          <cell r="X63">
            <v>35687.5</v>
          </cell>
          <cell r="Y63">
            <v>428250</v>
          </cell>
          <cell r="Z63">
            <v>-285500</v>
          </cell>
          <cell r="AA63">
            <v>-71375</v>
          </cell>
          <cell r="AB63">
            <v>-428250</v>
          </cell>
          <cell r="AC63">
            <v>479640</v>
          </cell>
          <cell r="AD63">
            <v>503622</v>
          </cell>
          <cell r="AE63">
            <v>528803.1</v>
          </cell>
          <cell r="AF63">
            <v>1512065.1</v>
          </cell>
        </row>
        <row r="64">
          <cell r="A64">
            <v>40001002</v>
          </cell>
          <cell r="B64" t="str">
            <v>40001002/22020302</v>
          </cell>
          <cell r="C64">
            <v>40001002</v>
          </cell>
          <cell r="D64">
            <v>22020302</v>
          </cell>
          <cell r="F64" t="str">
            <v>Books</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A65">
            <v>40001002</v>
          </cell>
          <cell r="B65" t="str">
            <v>40001002/22020401</v>
          </cell>
          <cell r="C65">
            <v>40001002</v>
          </cell>
          <cell r="D65">
            <v>22020401</v>
          </cell>
          <cell r="F65" t="str">
            <v>Maintance of Motor Vehicle/transport equipment</v>
          </cell>
          <cell r="J65">
            <v>600000</v>
          </cell>
          <cell r="L65">
            <v>0</v>
          </cell>
          <cell r="M65">
            <v>11000</v>
          </cell>
          <cell r="N65">
            <v>60000</v>
          </cell>
          <cell r="O65">
            <v>105500</v>
          </cell>
          <cell r="P65">
            <v>96000</v>
          </cell>
          <cell r="Q65">
            <v>0</v>
          </cell>
          <cell r="R65">
            <v>0</v>
          </cell>
          <cell r="S65">
            <v>45000</v>
          </cell>
          <cell r="T65">
            <v>317500</v>
          </cell>
          <cell r="U65">
            <v>39687.5</v>
          </cell>
          <cell r="V65">
            <v>39687.5</v>
          </cell>
          <cell r="W65">
            <v>39687.5</v>
          </cell>
          <cell r="X65">
            <v>39687.5</v>
          </cell>
          <cell r="Y65">
            <v>476250</v>
          </cell>
          <cell r="Z65">
            <v>-317500</v>
          </cell>
          <cell r="AA65">
            <v>-79375</v>
          </cell>
          <cell r="AB65">
            <v>-476250</v>
          </cell>
          <cell r="AC65">
            <v>533400</v>
          </cell>
          <cell r="AD65">
            <v>560070</v>
          </cell>
          <cell r="AE65">
            <v>588073.5</v>
          </cell>
          <cell r="AF65">
            <v>1681543.5</v>
          </cell>
        </row>
        <row r="66">
          <cell r="A66">
            <v>40001002</v>
          </cell>
          <cell r="B66" t="str">
            <v>40001002/22020402</v>
          </cell>
          <cell r="C66">
            <v>40001002</v>
          </cell>
          <cell r="D66">
            <v>22020402</v>
          </cell>
          <cell r="F66" t="str">
            <v>Maintance of Office Furniture</v>
          </cell>
          <cell r="J66">
            <v>100000</v>
          </cell>
          <cell r="L66">
            <v>0</v>
          </cell>
          <cell r="M66">
            <v>0</v>
          </cell>
          <cell r="N66">
            <v>4500</v>
          </cell>
          <cell r="O66">
            <v>0</v>
          </cell>
          <cell r="P66">
            <v>20000</v>
          </cell>
          <cell r="Q66">
            <v>0</v>
          </cell>
          <cell r="R66">
            <v>0</v>
          </cell>
          <cell r="S66">
            <v>0</v>
          </cell>
          <cell r="T66">
            <v>24500</v>
          </cell>
          <cell r="U66">
            <v>3062.5</v>
          </cell>
          <cell r="V66">
            <v>3062.5</v>
          </cell>
          <cell r="W66">
            <v>3062.5</v>
          </cell>
          <cell r="X66">
            <v>3062.5</v>
          </cell>
          <cell r="Y66">
            <v>36750</v>
          </cell>
          <cell r="Z66">
            <v>-24500</v>
          </cell>
          <cell r="AA66">
            <v>-6125</v>
          </cell>
          <cell r="AB66">
            <v>-36750</v>
          </cell>
          <cell r="AC66">
            <v>41160</v>
          </cell>
          <cell r="AD66">
            <v>43218</v>
          </cell>
          <cell r="AE66">
            <v>45378.9</v>
          </cell>
          <cell r="AF66">
            <v>129756.9</v>
          </cell>
        </row>
        <row r="67">
          <cell r="A67">
            <v>40001002</v>
          </cell>
          <cell r="B67" t="str">
            <v>40001002/22020404</v>
          </cell>
          <cell r="C67">
            <v>40001002</v>
          </cell>
          <cell r="D67">
            <v>22020404</v>
          </cell>
          <cell r="F67" t="str">
            <v xml:space="preserve">Maintance of Office/IT Equipment </v>
          </cell>
          <cell r="J67">
            <v>142000</v>
          </cell>
          <cell r="L67">
            <v>43000</v>
          </cell>
          <cell r="M67">
            <v>0</v>
          </cell>
          <cell r="N67">
            <v>0</v>
          </cell>
          <cell r="O67">
            <v>0</v>
          </cell>
          <cell r="P67">
            <v>0</v>
          </cell>
          <cell r="Q67">
            <v>35000</v>
          </cell>
          <cell r="R67">
            <v>0</v>
          </cell>
          <cell r="S67">
            <v>0</v>
          </cell>
          <cell r="T67">
            <v>78000</v>
          </cell>
          <cell r="U67">
            <v>9750</v>
          </cell>
          <cell r="V67">
            <v>9750</v>
          </cell>
          <cell r="W67">
            <v>9750</v>
          </cell>
          <cell r="X67">
            <v>9750</v>
          </cell>
          <cell r="Y67">
            <v>117000</v>
          </cell>
          <cell r="Z67">
            <v>-78000</v>
          </cell>
          <cell r="AA67">
            <v>-19500</v>
          </cell>
          <cell r="AB67">
            <v>-117000</v>
          </cell>
          <cell r="AC67">
            <v>131040</v>
          </cell>
          <cell r="AD67">
            <v>137592</v>
          </cell>
          <cell r="AE67">
            <v>144471.6</v>
          </cell>
          <cell r="AF67">
            <v>413103.6</v>
          </cell>
        </row>
        <row r="68">
          <cell r="A68">
            <v>40001002</v>
          </cell>
          <cell r="B68" t="str">
            <v>40001002/22020405</v>
          </cell>
          <cell r="C68">
            <v>40001002</v>
          </cell>
          <cell r="D68">
            <v>22020405</v>
          </cell>
          <cell r="F68" t="str">
            <v>Maintance of Plants &amp; Generator</v>
          </cell>
          <cell r="J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v>40001002</v>
          </cell>
          <cell r="B69" t="str">
            <v>40001002/22020406</v>
          </cell>
          <cell r="C69">
            <v>40001002</v>
          </cell>
          <cell r="D69">
            <v>22020406</v>
          </cell>
          <cell r="F69" t="str">
            <v>Other Maintance Services</v>
          </cell>
          <cell r="J69">
            <v>200000</v>
          </cell>
          <cell r="L69">
            <v>0</v>
          </cell>
          <cell r="M69">
            <v>0</v>
          </cell>
          <cell r="N69">
            <v>0</v>
          </cell>
          <cell r="O69">
            <v>32000</v>
          </cell>
          <cell r="P69">
            <v>0</v>
          </cell>
          <cell r="Q69">
            <v>56500</v>
          </cell>
          <cell r="R69">
            <v>20000</v>
          </cell>
          <cell r="S69">
            <v>0</v>
          </cell>
          <cell r="T69">
            <v>108500</v>
          </cell>
          <cell r="U69">
            <v>13562.5</v>
          </cell>
          <cell r="V69">
            <v>13562.5</v>
          </cell>
          <cell r="W69">
            <v>13562.5</v>
          </cell>
          <cell r="X69">
            <v>13562.5</v>
          </cell>
          <cell r="Y69">
            <v>162750</v>
          </cell>
          <cell r="Z69">
            <v>-108500</v>
          </cell>
          <cell r="AA69">
            <v>-27125</v>
          </cell>
          <cell r="AB69">
            <v>-162750</v>
          </cell>
          <cell r="AC69">
            <v>182280</v>
          </cell>
          <cell r="AD69">
            <v>191394</v>
          </cell>
          <cell r="AE69">
            <v>200963.7</v>
          </cell>
          <cell r="AF69">
            <v>574637.69999999995</v>
          </cell>
        </row>
        <row r="70">
          <cell r="A70">
            <v>40001002</v>
          </cell>
          <cell r="B70" t="str">
            <v>40001002/22020601</v>
          </cell>
          <cell r="C70">
            <v>40001002</v>
          </cell>
          <cell r="D70">
            <v>22020601</v>
          </cell>
          <cell r="F70" t="str">
            <v>Security Services</v>
          </cell>
          <cell r="J70">
            <v>100000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v>40001002</v>
          </cell>
          <cell r="B71" t="str">
            <v>40001002/22020605</v>
          </cell>
          <cell r="C71">
            <v>40001002</v>
          </cell>
          <cell r="D71">
            <v>22020605</v>
          </cell>
          <cell r="F71" t="str">
            <v>Clearing &amp; Fumigation services</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v>40001002</v>
          </cell>
          <cell r="B72" t="str">
            <v>40001002/22020801</v>
          </cell>
          <cell r="C72">
            <v>40001002</v>
          </cell>
          <cell r="D72">
            <v>22020801</v>
          </cell>
          <cell r="F72" t="str">
            <v>Motor Vehicle fuel cost</v>
          </cell>
          <cell r="J72">
            <v>1000000</v>
          </cell>
          <cell r="L72">
            <v>92000</v>
          </cell>
          <cell r="M72">
            <v>115000</v>
          </cell>
          <cell r="N72">
            <v>75000</v>
          </cell>
          <cell r="O72">
            <v>13750</v>
          </cell>
          <cell r="P72">
            <v>7500</v>
          </cell>
          <cell r="Q72">
            <v>75000</v>
          </cell>
          <cell r="R72">
            <v>105000</v>
          </cell>
          <cell r="S72">
            <v>75000</v>
          </cell>
          <cell r="T72">
            <v>558250</v>
          </cell>
          <cell r="U72">
            <v>69781.25</v>
          </cell>
          <cell r="V72">
            <v>69781.25</v>
          </cell>
          <cell r="W72">
            <v>69781.25</v>
          </cell>
          <cell r="X72">
            <v>69781.25</v>
          </cell>
          <cell r="Y72">
            <v>837375</v>
          </cell>
          <cell r="Z72">
            <v>-558250</v>
          </cell>
          <cell r="AA72">
            <v>-139562.5</v>
          </cell>
          <cell r="AB72">
            <v>-837375</v>
          </cell>
          <cell r="AC72">
            <v>937860</v>
          </cell>
          <cell r="AD72">
            <v>984753</v>
          </cell>
          <cell r="AE72">
            <v>1033990.65</v>
          </cell>
          <cell r="AF72">
            <v>2956603.65</v>
          </cell>
        </row>
        <row r="73">
          <cell r="A73">
            <v>40001002</v>
          </cell>
          <cell r="B73" t="str">
            <v>40001002/22020802</v>
          </cell>
          <cell r="C73">
            <v>40001002</v>
          </cell>
          <cell r="D73">
            <v>22020802</v>
          </cell>
          <cell r="F73" t="str">
            <v>Other transport equipment fuel cost</v>
          </cell>
          <cell r="J73">
            <v>100000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v>40001002</v>
          </cell>
          <cell r="B74" t="str">
            <v>40001002/22020803</v>
          </cell>
          <cell r="C74">
            <v>40001002</v>
          </cell>
          <cell r="D74">
            <v>22020803</v>
          </cell>
          <cell r="F74" t="str">
            <v>Plant / Generator Fuel cost</v>
          </cell>
          <cell r="J74">
            <v>400000</v>
          </cell>
          <cell r="L74">
            <v>0</v>
          </cell>
          <cell r="M74">
            <v>21000</v>
          </cell>
          <cell r="N74">
            <v>0</v>
          </cell>
          <cell r="O74">
            <v>4000</v>
          </cell>
          <cell r="P74">
            <v>23000</v>
          </cell>
          <cell r="Q74">
            <v>0</v>
          </cell>
          <cell r="R74">
            <v>26200</v>
          </cell>
          <cell r="S74">
            <v>45000</v>
          </cell>
          <cell r="T74">
            <v>119200</v>
          </cell>
          <cell r="U74">
            <v>14900</v>
          </cell>
          <cell r="V74">
            <v>14900</v>
          </cell>
          <cell r="W74">
            <v>14900</v>
          </cell>
          <cell r="X74">
            <v>14900</v>
          </cell>
          <cell r="Y74">
            <v>178800</v>
          </cell>
          <cell r="Z74">
            <v>-119200</v>
          </cell>
          <cell r="AA74">
            <v>-29800</v>
          </cell>
          <cell r="AB74">
            <v>-178800</v>
          </cell>
          <cell r="AC74">
            <v>200256</v>
          </cell>
          <cell r="AD74">
            <v>210268.79999999999</v>
          </cell>
          <cell r="AE74">
            <v>220782.24</v>
          </cell>
          <cell r="AF74">
            <v>631307.04</v>
          </cell>
        </row>
        <row r="75">
          <cell r="A75">
            <v>40001002</v>
          </cell>
          <cell r="B75" t="str">
            <v>40001002/22021901</v>
          </cell>
          <cell r="C75">
            <v>40001002</v>
          </cell>
          <cell r="D75">
            <v>22021901</v>
          </cell>
          <cell r="F75" t="str">
            <v>Bank Charges (other than interest)</v>
          </cell>
          <cell r="J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row>
        <row r="76">
          <cell r="A76">
            <v>40001002</v>
          </cell>
          <cell r="B76" t="str">
            <v>40001002/22021001</v>
          </cell>
          <cell r="C76">
            <v>40001002</v>
          </cell>
          <cell r="D76">
            <v>22021001</v>
          </cell>
          <cell r="F76" t="str">
            <v>Refreshment &amp; Meals</v>
          </cell>
          <cell r="J76">
            <v>150000</v>
          </cell>
          <cell r="L76">
            <v>5000</v>
          </cell>
          <cell r="M76">
            <v>5000</v>
          </cell>
          <cell r="N76">
            <v>5000</v>
          </cell>
          <cell r="O76">
            <v>5000</v>
          </cell>
          <cell r="P76">
            <v>5000</v>
          </cell>
          <cell r="Q76">
            <v>5000</v>
          </cell>
          <cell r="R76">
            <v>5000</v>
          </cell>
          <cell r="S76">
            <v>5000</v>
          </cell>
          <cell r="T76">
            <v>40000</v>
          </cell>
          <cell r="U76">
            <v>5000</v>
          </cell>
          <cell r="V76">
            <v>5000</v>
          </cell>
          <cell r="W76">
            <v>5000</v>
          </cell>
          <cell r="X76">
            <v>5000</v>
          </cell>
          <cell r="Y76">
            <v>60000</v>
          </cell>
          <cell r="Z76">
            <v>-40000</v>
          </cell>
          <cell r="AA76">
            <v>-10000</v>
          </cell>
          <cell r="AB76">
            <v>-60000</v>
          </cell>
          <cell r="AC76">
            <v>67200</v>
          </cell>
          <cell r="AD76">
            <v>70560</v>
          </cell>
          <cell r="AE76">
            <v>74088</v>
          </cell>
          <cell r="AF76">
            <v>211848</v>
          </cell>
        </row>
        <row r="77">
          <cell r="A77">
            <v>40001002</v>
          </cell>
          <cell r="B77" t="str">
            <v>40001002/22021006</v>
          </cell>
          <cell r="C77">
            <v>40001002</v>
          </cell>
          <cell r="D77">
            <v>22021006</v>
          </cell>
          <cell r="F77" t="str">
            <v>Postage &amp; Courier Services</v>
          </cell>
          <cell r="J77">
            <v>20000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v>40001002</v>
          </cell>
          <cell r="B78" t="str">
            <v>40001002/22021012</v>
          </cell>
          <cell r="C78">
            <v>40001002</v>
          </cell>
          <cell r="D78">
            <v>22021012</v>
          </cell>
          <cell r="F78" t="str">
            <v>Promotion (services wide)</v>
          </cell>
          <cell r="J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v>40001002</v>
          </cell>
          <cell r="B79" t="str">
            <v>40001002/22021013</v>
          </cell>
          <cell r="C79">
            <v>40001002</v>
          </cell>
          <cell r="D79">
            <v>22021013</v>
          </cell>
          <cell r="F79" t="str">
            <v>Budget Preparation &amp; Defense expenses</v>
          </cell>
          <cell r="J79">
            <v>150000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A80">
            <v>0</v>
          </cell>
          <cell r="B80" t="str">
            <v>/</v>
          </cell>
          <cell r="J80">
            <v>4811500</v>
          </cell>
          <cell r="K80">
            <v>0</v>
          </cell>
          <cell r="L80">
            <v>250000</v>
          </cell>
          <cell r="M80">
            <v>250000</v>
          </cell>
          <cell r="N80">
            <v>250000</v>
          </cell>
          <cell r="O80">
            <v>250500</v>
          </cell>
          <cell r="P80">
            <v>250000</v>
          </cell>
          <cell r="Q80">
            <v>250000</v>
          </cell>
          <cell r="R80">
            <v>250000</v>
          </cell>
          <cell r="S80">
            <v>250000</v>
          </cell>
          <cell r="T80">
            <v>2000500</v>
          </cell>
          <cell r="U80">
            <v>250062.5</v>
          </cell>
          <cell r="V80">
            <v>250062.5</v>
          </cell>
          <cell r="W80">
            <v>250062.5</v>
          </cell>
          <cell r="X80">
            <v>250062.5</v>
          </cell>
          <cell r="Y80">
            <v>3000750</v>
          </cell>
          <cell r="Z80">
            <v>-2000500</v>
          </cell>
          <cell r="AA80">
            <v>-500125</v>
          </cell>
          <cell r="AB80">
            <v>-3000750</v>
          </cell>
          <cell r="AC80">
            <v>3360840</v>
          </cell>
          <cell r="AD80">
            <v>3528882</v>
          </cell>
          <cell r="AE80">
            <v>3705326.0999999996</v>
          </cell>
          <cell r="AF80">
            <v>10595048.100000001</v>
          </cell>
        </row>
        <row r="81">
          <cell r="A81">
            <v>0</v>
          </cell>
          <cell r="B81" t="str">
            <v>/</v>
          </cell>
          <cell r="T81">
            <v>0</v>
          </cell>
          <cell r="U81">
            <v>0</v>
          </cell>
          <cell r="V81">
            <v>0</v>
          </cell>
          <cell r="W81">
            <v>0</v>
          </cell>
          <cell r="X81">
            <v>0</v>
          </cell>
          <cell r="Y81">
            <v>0</v>
          </cell>
          <cell r="Z81">
            <v>0</v>
          </cell>
          <cell r="AA81">
            <v>0</v>
          </cell>
          <cell r="AB81">
            <v>0</v>
          </cell>
          <cell r="AC81">
            <v>0</v>
          </cell>
          <cell r="AD81">
            <v>0</v>
          </cell>
          <cell r="AE81">
            <v>0</v>
          </cell>
          <cell r="AF81">
            <v>0</v>
          </cell>
        </row>
        <row r="82">
          <cell r="A82">
            <v>0</v>
          </cell>
          <cell r="B82" t="str">
            <v>/</v>
          </cell>
          <cell r="T82">
            <v>0</v>
          </cell>
          <cell r="U82">
            <v>0</v>
          </cell>
          <cell r="V82">
            <v>0</v>
          </cell>
          <cell r="W82">
            <v>0</v>
          </cell>
          <cell r="X82">
            <v>0</v>
          </cell>
          <cell r="Y82">
            <v>0</v>
          </cell>
          <cell r="Z82">
            <v>0</v>
          </cell>
          <cell r="AA82">
            <v>0</v>
          </cell>
          <cell r="AB82">
            <v>0</v>
          </cell>
          <cell r="AC82">
            <v>0</v>
          </cell>
          <cell r="AD82">
            <v>0</v>
          </cell>
          <cell r="AE82">
            <v>0</v>
          </cell>
          <cell r="AF82">
            <v>0</v>
          </cell>
        </row>
        <row r="83">
          <cell r="A83">
            <v>61001001</v>
          </cell>
          <cell r="B83" t="str">
            <v>61001001/22020101</v>
          </cell>
          <cell r="C83">
            <v>61001001</v>
          </cell>
          <cell r="D83">
            <v>22020101</v>
          </cell>
          <cell r="E83" t="str">
            <v>Min of Public Utilities</v>
          </cell>
          <cell r="F83" t="str">
            <v>LOCAL T&amp;T - TRAINING</v>
          </cell>
          <cell r="J83">
            <v>600000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84">
          <cell r="A84">
            <v>61001001</v>
          </cell>
          <cell r="B84" t="str">
            <v>61001001/22020102</v>
          </cell>
          <cell r="C84">
            <v>61001001</v>
          </cell>
          <cell r="D84">
            <v>22020102</v>
          </cell>
          <cell r="E84" t="str">
            <v>Min of Public Utilities</v>
          </cell>
          <cell r="F84" t="str">
            <v>LOCAL T&amp;T - OTHERS</v>
          </cell>
          <cell r="J84">
            <v>700000</v>
          </cell>
          <cell r="L84">
            <v>35000</v>
          </cell>
          <cell r="M84">
            <v>35000</v>
          </cell>
          <cell r="N84">
            <v>35000</v>
          </cell>
          <cell r="O84">
            <v>35000</v>
          </cell>
          <cell r="P84">
            <v>35000</v>
          </cell>
          <cell r="Q84">
            <v>35000</v>
          </cell>
          <cell r="R84">
            <v>35000</v>
          </cell>
          <cell r="S84">
            <v>35000</v>
          </cell>
          <cell r="T84">
            <v>280000</v>
          </cell>
          <cell r="U84">
            <v>35000</v>
          </cell>
          <cell r="V84">
            <v>35000</v>
          </cell>
          <cell r="W84">
            <v>35000</v>
          </cell>
          <cell r="X84">
            <v>35000</v>
          </cell>
          <cell r="Y84">
            <v>420000</v>
          </cell>
          <cell r="Z84">
            <v>-280000</v>
          </cell>
          <cell r="AA84">
            <v>-70000</v>
          </cell>
          <cell r="AB84">
            <v>-420000</v>
          </cell>
          <cell r="AC84">
            <v>470400</v>
          </cell>
          <cell r="AD84">
            <v>493920</v>
          </cell>
          <cell r="AE84">
            <v>518616</v>
          </cell>
          <cell r="AF84">
            <v>1482936</v>
          </cell>
        </row>
        <row r="85">
          <cell r="A85">
            <v>61001001</v>
          </cell>
          <cell r="B85" t="str">
            <v>61001001/22020201</v>
          </cell>
          <cell r="C85">
            <v>61001001</v>
          </cell>
          <cell r="D85">
            <v>22020201</v>
          </cell>
          <cell r="E85" t="str">
            <v>Min of Public Utilities</v>
          </cell>
          <cell r="F85" t="str">
            <v>ELECTRICITY CHARGES</v>
          </cell>
          <cell r="J85">
            <v>87931</v>
          </cell>
          <cell r="L85">
            <v>0</v>
          </cell>
          <cell r="M85">
            <v>0</v>
          </cell>
          <cell r="N85">
            <v>0</v>
          </cell>
          <cell r="O85">
            <v>0</v>
          </cell>
          <cell r="P85">
            <v>0</v>
          </cell>
          <cell r="Q85">
            <v>0</v>
          </cell>
          <cell r="R85">
            <v>17500</v>
          </cell>
          <cell r="S85">
            <v>0</v>
          </cell>
          <cell r="T85">
            <v>17500</v>
          </cell>
          <cell r="U85">
            <v>2187.5</v>
          </cell>
          <cell r="V85">
            <v>2187.5</v>
          </cell>
          <cell r="W85">
            <v>2187.5</v>
          </cell>
          <cell r="X85">
            <v>2187.5</v>
          </cell>
          <cell r="Y85">
            <v>26250</v>
          </cell>
          <cell r="Z85">
            <v>-17500</v>
          </cell>
          <cell r="AA85">
            <v>-4375</v>
          </cell>
          <cell r="AB85">
            <v>-26250</v>
          </cell>
          <cell r="AC85">
            <v>29400</v>
          </cell>
          <cell r="AD85">
            <v>30870</v>
          </cell>
          <cell r="AE85">
            <v>32413.5</v>
          </cell>
          <cell r="AF85">
            <v>92683.5</v>
          </cell>
        </row>
        <row r="86">
          <cell r="A86">
            <v>61001001</v>
          </cell>
          <cell r="B86" t="str">
            <v>61001001/22020202</v>
          </cell>
          <cell r="C86">
            <v>61001001</v>
          </cell>
          <cell r="D86">
            <v>22020202</v>
          </cell>
          <cell r="E86" t="str">
            <v>Min of Public Utilities</v>
          </cell>
          <cell r="F86" t="str">
            <v>TELEPHONE CHARGE</v>
          </cell>
          <cell r="J86">
            <v>50266</v>
          </cell>
          <cell r="L86">
            <v>0</v>
          </cell>
          <cell r="M86">
            <v>0</v>
          </cell>
          <cell r="N86">
            <v>17500</v>
          </cell>
          <cell r="O86">
            <v>0</v>
          </cell>
          <cell r="P86">
            <v>0</v>
          </cell>
          <cell r="Q86">
            <v>0</v>
          </cell>
          <cell r="R86">
            <v>0</v>
          </cell>
          <cell r="S86">
            <v>0</v>
          </cell>
          <cell r="T86">
            <v>17500</v>
          </cell>
          <cell r="U86">
            <v>2187.5</v>
          </cell>
          <cell r="V86">
            <v>2187.5</v>
          </cell>
          <cell r="W86">
            <v>2187.5</v>
          </cell>
          <cell r="X86">
            <v>2187.5</v>
          </cell>
          <cell r="Y86">
            <v>26250</v>
          </cell>
          <cell r="Z86">
            <v>-17500</v>
          </cell>
          <cell r="AA86">
            <v>-4375</v>
          </cell>
          <cell r="AB86">
            <v>-26250</v>
          </cell>
          <cell r="AC86">
            <v>29400</v>
          </cell>
          <cell r="AD86">
            <v>30870</v>
          </cell>
          <cell r="AE86">
            <v>32413.5</v>
          </cell>
          <cell r="AF86">
            <v>92683.5</v>
          </cell>
        </row>
        <row r="87">
          <cell r="A87">
            <v>61001001</v>
          </cell>
          <cell r="B87" t="str">
            <v>61001001/22020204</v>
          </cell>
          <cell r="C87">
            <v>61001001</v>
          </cell>
          <cell r="D87">
            <v>22020204</v>
          </cell>
          <cell r="E87" t="str">
            <v>Min of Public Utilities</v>
          </cell>
          <cell r="F87" t="str">
            <v>SATELIT BROADCASTING ACCESS CHARGES</v>
          </cell>
          <cell r="J87">
            <v>150798</v>
          </cell>
          <cell r="L87">
            <v>0</v>
          </cell>
          <cell r="M87">
            <v>0</v>
          </cell>
          <cell r="N87">
            <v>100000</v>
          </cell>
          <cell r="O87">
            <v>0</v>
          </cell>
          <cell r="P87">
            <v>0</v>
          </cell>
          <cell r="Q87">
            <v>0</v>
          </cell>
          <cell r="R87">
            <v>0</v>
          </cell>
          <cell r="S87">
            <v>0</v>
          </cell>
          <cell r="T87">
            <v>100000</v>
          </cell>
          <cell r="U87">
            <v>12500</v>
          </cell>
          <cell r="V87">
            <v>12500</v>
          </cell>
          <cell r="W87">
            <v>12500</v>
          </cell>
          <cell r="X87">
            <v>12500</v>
          </cell>
          <cell r="Y87">
            <v>150000</v>
          </cell>
          <cell r="Z87">
            <v>-100000</v>
          </cell>
          <cell r="AA87">
            <v>-25000</v>
          </cell>
          <cell r="AB87">
            <v>-150000</v>
          </cell>
          <cell r="AC87">
            <v>168000</v>
          </cell>
          <cell r="AD87">
            <v>176400</v>
          </cell>
          <cell r="AE87">
            <v>185220</v>
          </cell>
          <cell r="AF87">
            <v>529620</v>
          </cell>
        </row>
        <row r="88">
          <cell r="A88">
            <v>61001001</v>
          </cell>
          <cell r="B88" t="str">
            <v>61001001/22020302</v>
          </cell>
          <cell r="C88">
            <v>61001001</v>
          </cell>
          <cell r="D88">
            <v>22020302</v>
          </cell>
          <cell r="E88" t="str">
            <v>Min of Public Utilities</v>
          </cell>
          <cell r="F88" t="str">
            <v xml:space="preserve">OFFICE STATIONAY/ COMPUTER CONSUMABLES </v>
          </cell>
          <cell r="J88">
            <v>301596</v>
          </cell>
          <cell r="L88">
            <v>37500</v>
          </cell>
          <cell r="M88">
            <v>0</v>
          </cell>
          <cell r="N88">
            <v>20000</v>
          </cell>
          <cell r="O88">
            <v>27500</v>
          </cell>
          <cell r="P88">
            <v>20000</v>
          </cell>
          <cell r="Q88">
            <v>27500</v>
          </cell>
          <cell r="R88">
            <v>20000</v>
          </cell>
          <cell r="S88">
            <v>27500</v>
          </cell>
          <cell r="T88">
            <v>180000</v>
          </cell>
          <cell r="U88">
            <v>22500</v>
          </cell>
          <cell r="V88">
            <v>22500</v>
          </cell>
          <cell r="W88">
            <v>22500</v>
          </cell>
          <cell r="X88">
            <v>22500</v>
          </cell>
          <cell r="Y88">
            <v>270000</v>
          </cell>
          <cell r="Z88">
            <v>-180000</v>
          </cell>
          <cell r="AA88">
            <v>-45000</v>
          </cell>
          <cell r="AB88">
            <v>-270000</v>
          </cell>
          <cell r="AC88">
            <v>302400</v>
          </cell>
          <cell r="AD88">
            <v>317520</v>
          </cell>
          <cell r="AE88">
            <v>333396</v>
          </cell>
          <cell r="AF88">
            <v>953316</v>
          </cell>
        </row>
        <row r="89">
          <cell r="A89">
            <v>61001001</v>
          </cell>
          <cell r="B89" t="str">
            <v>61001001/22020401</v>
          </cell>
          <cell r="C89">
            <v>61001001</v>
          </cell>
          <cell r="D89">
            <v>22020401</v>
          </cell>
          <cell r="E89" t="str">
            <v>Min of Public Utilities</v>
          </cell>
          <cell r="F89" t="str">
            <v>MTCE OF MOTOR VEHICLES TRANSPORT EQUIPMENT</v>
          </cell>
          <cell r="J89">
            <v>1804255</v>
          </cell>
          <cell r="L89">
            <v>220000</v>
          </cell>
          <cell r="M89">
            <v>100000</v>
          </cell>
          <cell r="N89">
            <v>20000</v>
          </cell>
          <cell r="O89">
            <v>220000</v>
          </cell>
          <cell r="P89">
            <v>0</v>
          </cell>
          <cell r="Q89">
            <v>0</v>
          </cell>
          <cell r="R89">
            <v>220000</v>
          </cell>
          <cell r="S89">
            <v>120000</v>
          </cell>
          <cell r="T89">
            <v>900000</v>
          </cell>
          <cell r="U89">
            <v>112500</v>
          </cell>
          <cell r="V89">
            <v>112500</v>
          </cell>
          <cell r="W89">
            <v>112500</v>
          </cell>
          <cell r="X89">
            <v>112500</v>
          </cell>
          <cell r="Y89">
            <v>1350000</v>
          </cell>
          <cell r="Z89">
            <v>-900000</v>
          </cell>
          <cell r="AA89">
            <v>-225000</v>
          </cell>
          <cell r="AB89">
            <v>-1350000</v>
          </cell>
          <cell r="AC89">
            <v>1512000</v>
          </cell>
          <cell r="AD89">
            <v>1587600</v>
          </cell>
          <cell r="AE89">
            <v>1666980</v>
          </cell>
          <cell r="AF89">
            <v>4766580</v>
          </cell>
        </row>
        <row r="90">
          <cell r="A90">
            <v>61001001</v>
          </cell>
          <cell r="B90" t="str">
            <v>61001001/22020402</v>
          </cell>
          <cell r="C90">
            <v>61001001</v>
          </cell>
          <cell r="D90">
            <v>22020402</v>
          </cell>
          <cell r="E90" t="str">
            <v>Min of Public Utilities</v>
          </cell>
          <cell r="F90" t="str">
            <v xml:space="preserve">MTCE OF OFFICE FURNITURE </v>
          </cell>
          <cell r="J90">
            <v>50266</v>
          </cell>
          <cell r="L90">
            <v>0</v>
          </cell>
          <cell r="M90">
            <v>0</v>
          </cell>
          <cell r="N90">
            <v>0</v>
          </cell>
          <cell r="O90">
            <v>10000</v>
          </cell>
          <cell r="P90">
            <v>0</v>
          </cell>
          <cell r="Q90">
            <v>0</v>
          </cell>
          <cell r="R90">
            <v>0</v>
          </cell>
          <cell r="S90">
            <v>0</v>
          </cell>
          <cell r="T90">
            <v>10000</v>
          </cell>
          <cell r="U90">
            <v>1250</v>
          </cell>
          <cell r="V90">
            <v>1250</v>
          </cell>
          <cell r="W90">
            <v>1250</v>
          </cell>
          <cell r="X90">
            <v>1250</v>
          </cell>
          <cell r="Y90">
            <v>15000</v>
          </cell>
          <cell r="Z90">
            <v>-10000</v>
          </cell>
          <cell r="AA90">
            <v>-2500</v>
          </cell>
          <cell r="AB90">
            <v>-15000</v>
          </cell>
          <cell r="AC90">
            <v>16800</v>
          </cell>
          <cell r="AD90">
            <v>17640</v>
          </cell>
          <cell r="AE90">
            <v>18522</v>
          </cell>
          <cell r="AF90">
            <v>52962</v>
          </cell>
        </row>
        <row r="91">
          <cell r="A91">
            <v>61001001</v>
          </cell>
          <cell r="B91" t="str">
            <v>61001001/22020403</v>
          </cell>
          <cell r="C91">
            <v>61001001</v>
          </cell>
          <cell r="D91">
            <v>22020403</v>
          </cell>
          <cell r="E91" t="str">
            <v>Min of Public Utilities</v>
          </cell>
          <cell r="F91" t="str">
            <v>MTCE OF BUILDING / RESIDENTIAL QTERS</v>
          </cell>
          <cell r="J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v>61001001</v>
          </cell>
          <cell r="B92" t="str">
            <v>61001001/22020405</v>
          </cell>
          <cell r="C92">
            <v>61001001</v>
          </cell>
          <cell r="D92">
            <v>22020405</v>
          </cell>
          <cell r="E92" t="str">
            <v>Min of Public Utilities</v>
          </cell>
          <cell r="F92" t="str">
            <v>MTCE OF PLANT &amp; GEN.</v>
          </cell>
          <cell r="J92">
            <v>786329</v>
          </cell>
          <cell r="L92">
            <v>0</v>
          </cell>
          <cell r="M92">
            <v>100000</v>
          </cell>
          <cell r="N92">
            <v>100000</v>
          </cell>
          <cell r="O92">
            <v>0</v>
          </cell>
          <cell r="P92">
            <v>0</v>
          </cell>
          <cell r="Q92">
            <v>10000</v>
          </cell>
          <cell r="R92">
            <v>0</v>
          </cell>
          <cell r="S92">
            <v>10000</v>
          </cell>
          <cell r="T92">
            <v>220000</v>
          </cell>
          <cell r="U92">
            <v>27500</v>
          </cell>
          <cell r="V92">
            <v>27500</v>
          </cell>
          <cell r="W92">
            <v>27500</v>
          </cell>
          <cell r="X92">
            <v>27500</v>
          </cell>
          <cell r="Y92">
            <v>330000</v>
          </cell>
          <cell r="Z92">
            <v>-220000</v>
          </cell>
          <cell r="AA92">
            <v>-55000</v>
          </cell>
          <cell r="AB92">
            <v>-330000</v>
          </cell>
          <cell r="AC92">
            <v>369600</v>
          </cell>
          <cell r="AD92">
            <v>388080</v>
          </cell>
          <cell r="AE92">
            <v>407484</v>
          </cell>
          <cell r="AF92">
            <v>1165164</v>
          </cell>
        </row>
        <row r="93">
          <cell r="A93">
            <v>61001001</v>
          </cell>
          <cell r="B93" t="str">
            <v>61001001/22020501</v>
          </cell>
          <cell r="C93">
            <v>61001001</v>
          </cell>
          <cell r="D93">
            <v>22020501</v>
          </cell>
          <cell r="E93" t="str">
            <v>Min of Public Utilities</v>
          </cell>
          <cell r="F93" t="str">
            <v>LOCAL T&amp;T - TRAINING</v>
          </cell>
          <cell r="J93">
            <v>140744</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A94">
            <v>61001001</v>
          </cell>
          <cell r="B94" t="str">
            <v>61001001/22020605</v>
          </cell>
          <cell r="C94">
            <v>61001001</v>
          </cell>
          <cell r="D94">
            <v>22020605</v>
          </cell>
          <cell r="E94" t="str">
            <v>Min of Public Utilities</v>
          </cell>
          <cell r="F94" t="str">
            <v>CLEANING ND FUMIGATON</v>
          </cell>
          <cell r="J94">
            <v>25132</v>
          </cell>
          <cell r="L94">
            <v>1500</v>
          </cell>
          <cell r="M94">
            <v>1500</v>
          </cell>
          <cell r="N94">
            <v>1500</v>
          </cell>
          <cell r="O94">
            <v>1500</v>
          </cell>
          <cell r="P94">
            <v>1500</v>
          </cell>
          <cell r="Q94">
            <v>1500</v>
          </cell>
          <cell r="R94">
            <v>1500</v>
          </cell>
          <cell r="S94">
            <v>1500</v>
          </cell>
          <cell r="T94">
            <v>12000</v>
          </cell>
          <cell r="U94">
            <v>1500</v>
          </cell>
          <cell r="V94">
            <v>1500</v>
          </cell>
          <cell r="W94">
            <v>1500</v>
          </cell>
          <cell r="X94">
            <v>1500</v>
          </cell>
          <cell r="Y94">
            <v>18000</v>
          </cell>
          <cell r="Z94">
            <v>-12000</v>
          </cell>
          <cell r="AA94">
            <v>-3000</v>
          </cell>
          <cell r="AB94">
            <v>-18000</v>
          </cell>
          <cell r="AC94">
            <v>20160</v>
          </cell>
          <cell r="AD94">
            <v>21168</v>
          </cell>
          <cell r="AE94">
            <v>22226.400000000001</v>
          </cell>
          <cell r="AF94">
            <v>63554.400000000001</v>
          </cell>
        </row>
        <row r="95">
          <cell r="A95">
            <v>61001001</v>
          </cell>
          <cell r="B95" t="str">
            <v>61001001/22020701</v>
          </cell>
          <cell r="C95">
            <v>61001001</v>
          </cell>
          <cell r="D95">
            <v>22020701</v>
          </cell>
          <cell r="E95" t="str">
            <v>Min of Public Utilities</v>
          </cell>
          <cell r="F95" t="str">
            <v>FINANCIAL CONSULTING</v>
          </cell>
          <cell r="J95">
            <v>51871</v>
          </cell>
          <cell r="L95">
            <v>0</v>
          </cell>
          <cell r="M95">
            <v>20000</v>
          </cell>
          <cell r="N95">
            <v>0</v>
          </cell>
          <cell r="O95">
            <v>0</v>
          </cell>
          <cell r="P95">
            <v>0</v>
          </cell>
          <cell r="Q95">
            <v>0</v>
          </cell>
          <cell r="R95">
            <v>0</v>
          </cell>
          <cell r="S95">
            <v>0</v>
          </cell>
          <cell r="T95">
            <v>20000</v>
          </cell>
          <cell r="U95">
            <v>2500</v>
          </cell>
          <cell r="V95">
            <v>2500</v>
          </cell>
          <cell r="W95">
            <v>2500</v>
          </cell>
          <cell r="X95">
            <v>2500</v>
          </cell>
          <cell r="Y95">
            <v>30000</v>
          </cell>
          <cell r="Z95">
            <v>-20000</v>
          </cell>
          <cell r="AA95">
            <v>-5000</v>
          </cell>
          <cell r="AB95">
            <v>-30000</v>
          </cell>
          <cell r="AC95">
            <v>33600</v>
          </cell>
          <cell r="AD95">
            <v>35280</v>
          </cell>
          <cell r="AE95">
            <v>37044</v>
          </cell>
          <cell r="AF95">
            <v>105924</v>
          </cell>
        </row>
        <row r="96">
          <cell r="A96">
            <v>61001001</v>
          </cell>
          <cell r="B96" t="str">
            <v>61001001/22020801</v>
          </cell>
          <cell r="C96">
            <v>61001001</v>
          </cell>
          <cell r="D96">
            <v>22020801</v>
          </cell>
          <cell r="E96" t="str">
            <v>Min of Public Utilities</v>
          </cell>
          <cell r="F96" t="str">
            <v>MOTOR VEHICLE FUEL COST</v>
          </cell>
          <cell r="J96">
            <v>1005318</v>
          </cell>
          <cell r="L96">
            <v>6000</v>
          </cell>
          <cell r="M96">
            <v>6000</v>
          </cell>
          <cell r="N96">
            <v>6000</v>
          </cell>
          <cell r="O96">
            <v>6000</v>
          </cell>
          <cell r="P96">
            <v>226000</v>
          </cell>
          <cell r="Q96">
            <v>6000</v>
          </cell>
          <cell r="R96">
            <v>6000</v>
          </cell>
          <cell r="S96">
            <v>106000</v>
          </cell>
          <cell r="T96">
            <v>368000</v>
          </cell>
          <cell r="U96">
            <v>46000</v>
          </cell>
          <cell r="V96">
            <v>46000</v>
          </cell>
          <cell r="W96">
            <v>46000</v>
          </cell>
          <cell r="X96">
            <v>46000</v>
          </cell>
          <cell r="Y96">
            <v>552000</v>
          </cell>
          <cell r="Z96">
            <v>-368000</v>
          </cell>
          <cell r="AA96">
            <v>-92000</v>
          </cell>
          <cell r="AB96">
            <v>-552000</v>
          </cell>
          <cell r="AC96">
            <v>618240</v>
          </cell>
          <cell r="AD96">
            <v>649152</v>
          </cell>
          <cell r="AE96">
            <v>681609.6</v>
          </cell>
          <cell r="AF96">
            <v>1949001.6</v>
          </cell>
        </row>
        <row r="97">
          <cell r="A97">
            <v>61001001</v>
          </cell>
          <cell r="B97" t="str">
            <v>61001001/22020803</v>
          </cell>
          <cell r="C97">
            <v>61001001</v>
          </cell>
          <cell r="D97">
            <v>22020803</v>
          </cell>
          <cell r="E97" t="str">
            <v>Min of Public Utilities</v>
          </cell>
          <cell r="F97" t="str">
            <v>PLANT AND GEN. FUEL COST</v>
          </cell>
          <cell r="J97">
            <v>679620</v>
          </cell>
          <cell r="L97">
            <v>0</v>
          </cell>
          <cell r="M97">
            <v>0</v>
          </cell>
          <cell r="N97">
            <v>0</v>
          </cell>
          <cell r="O97">
            <v>0</v>
          </cell>
          <cell r="P97">
            <v>0</v>
          </cell>
          <cell r="Q97">
            <v>220000</v>
          </cell>
          <cell r="R97">
            <v>0</v>
          </cell>
          <cell r="S97">
            <v>0</v>
          </cell>
          <cell r="T97">
            <v>220000</v>
          </cell>
          <cell r="U97">
            <v>27500</v>
          </cell>
          <cell r="V97">
            <v>27500</v>
          </cell>
          <cell r="W97">
            <v>27500</v>
          </cell>
          <cell r="X97">
            <v>27500</v>
          </cell>
          <cell r="Y97">
            <v>330000</v>
          </cell>
          <cell r="Z97">
            <v>-220000</v>
          </cell>
          <cell r="AA97">
            <v>-55000</v>
          </cell>
          <cell r="AB97">
            <v>-330000</v>
          </cell>
          <cell r="AC97">
            <v>369600</v>
          </cell>
          <cell r="AD97">
            <v>388080</v>
          </cell>
          <cell r="AE97">
            <v>407484</v>
          </cell>
          <cell r="AF97">
            <v>1165164</v>
          </cell>
        </row>
        <row r="98">
          <cell r="A98">
            <v>61001001</v>
          </cell>
          <cell r="B98" t="str">
            <v>61001001/22020901</v>
          </cell>
          <cell r="C98">
            <v>61001001</v>
          </cell>
          <cell r="D98">
            <v>22020901</v>
          </cell>
          <cell r="E98" t="str">
            <v>Min of Public Utilities</v>
          </cell>
          <cell r="F98" t="str">
            <v>BANK CHARG (OHER THAN INTEREST)</v>
          </cell>
          <cell r="J98">
            <v>5026</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row>
        <row r="99">
          <cell r="A99">
            <v>61001001</v>
          </cell>
          <cell r="B99" t="str">
            <v>61001001/22021001</v>
          </cell>
          <cell r="C99">
            <v>61001001</v>
          </cell>
          <cell r="D99">
            <v>22021001</v>
          </cell>
          <cell r="E99" t="str">
            <v>Min of Public Utilities</v>
          </cell>
          <cell r="F99" t="str">
            <v>REFRESHMENT AND MEAL</v>
          </cell>
          <cell r="J99">
            <v>50265</v>
          </cell>
          <cell r="L99">
            <v>0</v>
          </cell>
          <cell r="M99">
            <v>37500</v>
          </cell>
          <cell r="N99">
            <v>0</v>
          </cell>
          <cell r="O99">
            <v>0</v>
          </cell>
          <cell r="P99">
            <v>0</v>
          </cell>
          <cell r="Q99">
            <v>0</v>
          </cell>
          <cell r="R99">
            <v>0</v>
          </cell>
          <cell r="S99">
            <v>0</v>
          </cell>
          <cell r="T99">
            <v>37500</v>
          </cell>
          <cell r="U99">
            <v>4687.5</v>
          </cell>
          <cell r="V99">
            <v>4687.5</v>
          </cell>
          <cell r="W99">
            <v>4687.5</v>
          </cell>
          <cell r="X99">
            <v>4687.5</v>
          </cell>
          <cell r="Y99">
            <v>56250</v>
          </cell>
          <cell r="Z99">
            <v>-37500</v>
          </cell>
          <cell r="AA99">
            <v>-9375</v>
          </cell>
          <cell r="AB99">
            <v>-56250</v>
          </cell>
          <cell r="AC99">
            <v>63000</v>
          </cell>
          <cell r="AD99">
            <v>66150</v>
          </cell>
          <cell r="AE99">
            <v>69457.5</v>
          </cell>
          <cell r="AF99">
            <v>198607.5</v>
          </cell>
        </row>
        <row r="100">
          <cell r="A100">
            <v>61001001</v>
          </cell>
          <cell r="B100" t="str">
            <v>61001001/22021007</v>
          </cell>
          <cell r="C100">
            <v>61001001</v>
          </cell>
          <cell r="D100">
            <v>22021007</v>
          </cell>
          <cell r="E100" t="str">
            <v>Min of Public Utilities</v>
          </cell>
          <cell r="F100" t="str">
            <v>WELFARE PACKGE</v>
          </cell>
          <cell r="J100">
            <v>10052</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A101">
            <v>61001001</v>
          </cell>
          <cell r="B101" t="str">
            <v>61001001/22021008</v>
          </cell>
          <cell r="C101">
            <v>61001001</v>
          </cell>
          <cell r="D101">
            <v>22021008</v>
          </cell>
          <cell r="E101" t="str">
            <v>Min of Public Utilities</v>
          </cell>
          <cell r="F101" t="str">
            <v>subscription to Professional Bodies</v>
          </cell>
          <cell r="J101">
            <v>100531</v>
          </cell>
          <cell r="L101">
            <v>0</v>
          </cell>
          <cell r="M101">
            <v>0</v>
          </cell>
          <cell r="N101">
            <v>0</v>
          </cell>
          <cell r="O101">
            <v>0</v>
          </cell>
          <cell r="P101">
            <v>17500</v>
          </cell>
          <cell r="Q101">
            <v>0</v>
          </cell>
          <cell r="R101">
            <v>0</v>
          </cell>
          <cell r="S101">
            <v>0</v>
          </cell>
          <cell r="T101">
            <v>17500</v>
          </cell>
          <cell r="U101">
            <v>2187.5</v>
          </cell>
          <cell r="V101">
            <v>2187.5</v>
          </cell>
          <cell r="W101">
            <v>2187.5</v>
          </cell>
          <cell r="X101">
            <v>2187.5</v>
          </cell>
          <cell r="Y101">
            <v>26250</v>
          </cell>
          <cell r="Z101">
            <v>-17500</v>
          </cell>
          <cell r="AA101">
            <v>-4375</v>
          </cell>
          <cell r="AB101">
            <v>-26250</v>
          </cell>
          <cell r="AC101">
            <v>29400</v>
          </cell>
          <cell r="AD101">
            <v>30870</v>
          </cell>
          <cell r="AE101">
            <v>32413.5</v>
          </cell>
          <cell r="AF101">
            <v>92683.5</v>
          </cell>
        </row>
        <row r="102">
          <cell r="A102">
            <v>0</v>
          </cell>
          <cell r="B102" t="str">
            <v>/</v>
          </cell>
          <cell r="J102">
            <v>6600000</v>
          </cell>
          <cell r="K102">
            <v>0</v>
          </cell>
          <cell r="L102">
            <v>300000</v>
          </cell>
          <cell r="M102">
            <v>300000</v>
          </cell>
          <cell r="N102">
            <v>300000</v>
          </cell>
          <cell r="O102">
            <v>300000</v>
          </cell>
          <cell r="P102">
            <v>300000</v>
          </cell>
          <cell r="Q102">
            <v>300000</v>
          </cell>
          <cell r="R102">
            <v>300000</v>
          </cell>
          <cell r="S102">
            <v>300000</v>
          </cell>
          <cell r="T102">
            <v>2400000</v>
          </cell>
          <cell r="U102">
            <v>300000</v>
          </cell>
          <cell r="V102">
            <v>300000</v>
          </cell>
          <cell r="W102">
            <v>300000</v>
          </cell>
          <cell r="X102">
            <v>300000</v>
          </cell>
          <cell r="Y102">
            <v>3600000</v>
          </cell>
          <cell r="Z102">
            <v>-2400000</v>
          </cell>
          <cell r="AA102">
            <v>-600000</v>
          </cell>
          <cell r="AB102">
            <v>-3600000</v>
          </cell>
          <cell r="AC102">
            <v>4032000</v>
          </cell>
          <cell r="AD102">
            <v>4233600</v>
          </cell>
          <cell r="AE102">
            <v>4445280</v>
          </cell>
          <cell r="AF102">
            <v>12710880</v>
          </cell>
        </row>
        <row r="103">
          <cell r="A103">
            <v>0</v>
          </cell>
          <cell r="B103" t="str">
            <v>/</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v>0</v>
          </cell>
          <cell r="B104" t="str">
            <v>/</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v>53001001</v>
          </cell>
          <cell r="B105" t="str">
            <v>53001001/22020101</v>
          </cell>
          <cell r="C105">
            <v>53001001</v>
          </cell>
          <cell r="D105">
            <v>22020101</v>
          </cell>
          <cell r="E105" t="str">
            <v>Min of Housing</v>
          </cell>
          <cell r="F105" t="str">
            <v>local Travel and transport-training</v>
          </cell>
          <cell r="J105">
            <v>1000000</v>
          </cell>
          <cell r="K105">
            <v>840000</v>
          </cell>
          <cell r="L105">
            <v>70000</v>
          </cell>
          <cell r="M105">
            <v>70000</v>
          </cell>
          <cell r="N105">
            <v>65000</v>
          </cell>
          <cell r="O105">
            <v>90000</v>
          </cell>
          <cell r="P105">
            <v>70000</v>
          </cell>
          <cell r="Q105">
            <v>70000</v>
          </cell>
          <cell r="R105">
            <v>65000</v>
          </cell>
          <cell r="S105">
            <v>90000</v>
          </cell>
          <cell r="T105">
            <v>590000</v>
          </cell>
          <cell r="U105">
            <v>73750</v>
          </cell>
          <cell r="V105">
            <v>73750</v>
          </cell>
          <cell r="W105">
            <v>73750</v>
          </cell>
          <cell r="X105">
            <v>73750</v>
          </cell>
          <cell r="Y105">
            <v>885000</v>
          </cell>
          <cell r="Z105">
            <v>250000</v>
          </cell>
          <cell r="AA105">
            <v>62500</v>
          </cell>
          <cell r="AB105">
            <v>-45000</v>
          </cell>
          <cell r="AC105">
            <v>991200</v>
          </cell>
          <cell r="AD105">
            <v>1040760</v>
          </cell>
          <cell r="AE105">
            <v>1092798</v>
          </cell>
          <cell r="AF105">
            <v>3124758</v>
          </cell>
        </row>
        <row r="106">
          <cell r="A106">
            <v>53001001</v>
          </cell>
          <cell r="B106" t="str">
            <v>53001001/22020202</v>
          </cell>
          <cell r="C106">
            <v>53001001</v>
          </cell>
          <cell r="D106">
            <v>22020202</v>
          </cell>
          <cell r="E106" t="str">
            <v>Min of Housing</v>
          </cell>
          <cell r="F106" t="str">
            <v>Telephon Charge</v>
          </cell>
          <cell r="J106">
            <v>400000</v>
          </cell>
          <cell r="K106">
            <v>336000</v>
          </cell>
          <cell r="L106">
            <v>28000</v>
          </cell>
          <cell r="M106">
            <v>20000</v>
          </cell>
          <cell r="N106">
            <v>25000</v>
          </cell>
          <cell r="O106">
            <v>20000</v>
          </cell>
          <cell r="P106">
            <v>28000</v>
          </cell>
          <cell r="Q106">
            <v>20000</v>
          </cell>
          <cell r="R106">
            <v>25000</v>
          </cell>
          <cell r="S106">
            <v>20000</v>
          </cell>
          <cell r="T106">
            <v>186000</v>
          </cell>
          <cell r="U106">
            <v>23250</v>
          </cell>
          <cell r="V106">
            <v>23250</v>
          </cell>
          <cell r="W106">
            <v>23250</v>
          </cell>
          <cell r="X106">
            <v>23250</v>
          </cell>
          <cell r="Y106">
            <v>279000</v>
          </cell>
          <cell r="Z106">
            <v>150000</v>
          </cell>
          <cell r="AA106">
            <v>37500</v>
          </cell>
          <cell r="AB106">
            <v>57000</v>
          </cell>
          <cell r="AC106">
            <v>312480</v>
          </cell>
          <cell r="AD106">
            <v>328104</v>
          </cell>
          <cell r="AE106">
            <v>344509.2</v>
          </cell>
          <cell r="AF106">
            <v>985093.2</v>
          </cell>
        </row>
        <row r="107">
          <cell r="A107">
            <v>53001001</v>
          </cell>
          <cell r="B107" t="str">
            <v>53001001/22020204</v>
          </cell>
          <cell r="C107">
            <v>53001001</v>
          </cell>
          <cell r="D107">
            <v>22020204</v>
          </cell>
          <cell r="E107" t="str">
            <v>Min of Housing</v>
          </cell>
          <cell r="F107" t="str">
            <v>Satelite Broadcasting Access charges</v>
          </cell>
          <cell r="J107">
            <v>200000</v>
          </cell>
          <cell r="K107">
            <v>168000</v>
          </cell>
          <cell r="L107">
            <v>14000</v>
          </cell>
          <cell r="M107">
            <v>10000</v>
          </cell>
          <cell r="N107">
            <v>12000</v>
          </cell>
          <cell r="O107">
            <v>10000</v>
          </cell>
          <cell r="P107">
            <v>14000</v>
          </cell>
          <cell r="Q107">
            <v>10000</v>
          </cell>
          <cell r="R107">
            <v>12000</v>
          </cell>
          <cell r="S107">
            <v>10000</v>
          </cell>
          <cell r="T107">
            <v>92000</v>
          </cell>
          <cell r="U107">
            <v>11500</v>
          </cell>
          <cell r="V107">
            <v>11500</v>
          </cell>
          <cell r="W107">
            <v>11500</v>
          </cell>
          <cell r="X107">
            <v>11500</v>
          </cell>
          <cell r="Y107">
            <v>138000</v>
          </cell>
          <cell r="Z107">
            <v>76000</v>
          </cell>
          <cell r="AA107">
            <v>19000</v>
          </cell>
          <cell r="AB107">
            <v>30000</v>
          </cell>
          <cell r="AC107">
            <v>154560</v>
          </cell>
          <cell r="AD107">
            <v>162288</v>
          </cell>
          <cell r="AE107">
            <v>170402.4</v>
          </cell>
          <cell r="AF107">
            <v>487250.4</v>
          </cell>
        </row>
        <row r="108">
          <cell r="A108">
            <v>53001001</v>
          </cell>
          <cell r="B108" t="str">
            <v>53001001/22020301</v>
          </cell>
          <cell r="C108">
            <v>53001001</v>
          </cell>
          <cell r="D108">
            <v>22020301</v>
          </cell>
          <cell r="E108" t="str">
            <v>Min of Housing</v>
          </cell>
          <cell r="F108" t="str">
            <v>Office Stationaries/Computer consumables</v>
          </cell>
          <cell r="J108">
            <v>700000</v>
          </cell>
          <cell r="K108">
            <v>588000</v>
          </cell>
          <cell r="L108">
            <v>49000</v>
          </cell>
          <cell r="M108">
            <v>57000</v>
          </cell>
          <cell r="N108">
            <v>55000</v>
          </cell>
          <cell r="O108">
            <v>50000</v>
          </cell>
          <cell r="P108">
            <v>49000</v>
          </cell>
          <cell r="Q108">
            <v>57000</v>
          </cell>
          <cell r="R108">
            <v>55000</v>
          </cell>
          <cell r="S108">
            <v>50000</v>
          </cell>
          <cell r="T108">
            <v>422000</v>
          </cell>
          <cell r="U108">
            <v>52750</v>
          </cell>
          <cell r="V108">
            <v>52750</v>
          </cell>
          <cell r="W108">
            <v>52750</v>
          </cell>
          <cell r="X108">
            <v>52750</v>
          </cell>
          <cell r="Y108">
            <v>633000</v>
          </cell>
          <cell r="Z108">
            <v>166000</v>
          </cell>
          <cell r="AA108">
            <v>41500</v>
          </cell>
          <cell r="AB108">
            <v>-45000</v>
          </cell>
          <cell r="AC108">
            <v>708960</v>
          </cell>
          <cell r="AD108">
            <v>744408</v>
          </cell>
          <cell r="AE108">
            <v>781628.4</v>
          </cell>
          <cell r="AF108">
            <v>2234996.4</v>
          </cell>
        </row>
        <row r="109">
          <cell r="A109">
            <v>53001001</v>
          </cell>
          <cell r="B109" t="str">
            <v>53001001/22020401</v>
          </cell>
          <cell r="C109">
            <v>53001001</v>
          </cell>
          <cell r="D109">
            <v>22020401</v>
          </cell>
          <cell r="E109" t="str">
            <v>Min of Housing</v>
          </cell>
          <cell r="F109" t="str">
            <v>Maintenance of Motor vehicles/ Transport Equipments</v>
          </cell>
          <cell r="J109">
            <v>600000</v>
          </cell>
          <cell r="K109">
            <v>504000</v>
          </cell>
          <cell r="L109">
            <v>42000</v>
          </cell>
          <cell r="M109">
            <v>50000</v>
          </cell>
          <cell r="N109">
            <v>45000</v>
          </cell>
          <cell r="O109">
            <v>40000</v>
          </cell>
          <cell r="P109">
            <v>42000</v>
          </cell>
          <cell r="Q109">
            <v>50000</v>
          </cell>
          <cell r="R109">
            <v>45000</v>
          </cell>
          <cell r="S109">
            <v>40000</v>
          </cell>
          <cell r="T109">
            <v>354000</v>
          </cell>
          <cell r="U109">
            <v>44250</v>
          </cell>
          <cell r="V109">
            <v>44250</v>
          </cell>
          <cell r="W109">
            <v>44250</v>
          </cell>
          <cell r="X109">
            <v>44250</v>
          </cell>
          <cell r="Y109">
            <v>531000</v>
          </cell>
          <cell r="Z109">
            <v>150000</v>
          </cell>
          <cell r="AA109">
            <v>37500</v>
          </cell>
          <cell r="AB109">
            <v>-27000</v>
          </cell>
          <cell r="AC109">
            <v>594720</v>
          </cell>
          <cell r="AD109">
            <v>624456</v>
          </cell>
          <cell r="AE109">
            <v>655678.80000000005</v>
          </cell>
          <cell r="AF109">
            <v>1874854.8</v>
          </cell>
        </row>
        <row r="110">
          <cell r="A110">
            <v>53001001</v>
          </cell>
          <cell r="B110" t="str">
            <v>53001001/22020402</v>
          </cell>
          <cell r="C110">
            <v>53001001</v>
          </cell>
          <cell r="D110">
            <v>22020402</v>
          </cell>
          <cell r="E110" t="str">
            <v>Min of Housing</v>
          </cell>
          <cell r="F110" t="str">
            <v xml:space="preserve">Maintenance of Office Furniture </v>
          </cell>
          <cell r="J110">
            <v>100000</v>
          </cell>
          <cell r="K110">
            <v>84000</v>
          </cell>
          <cell r="L110">
            <v>7000</v>
          </cell>
          <cell r="M110">
            <v>3000</v>
          </cell>
          <cell r="N110">
            <v>5000</v>
          </cell>
          <cell r="O110">
            <v>5000</v>
          </cell>
          <cell r="P110">
            <v>7000</v>
          </cell>
          <cell r="Q110">
            <v>3000</v>
          </cell>
          <cell r="R110">
            <v>5000</v>
          </cell>
          <cell r="S110">
            <v>5000</v>
          </cell>
          <cell r="T110">
            <v>40000</v>
          </cell>
          <cell r="U110">
            <v>5000</v>
          </cell>
          <cell r="V110">
            <v>5000</v>
          </cell>
          <cell r="W110">
            <v>5000</v>
          </cell>
          <cell r="X110">
            <v>5000</v>
          </cell>
          <cell r="Y110">
            <v>60000</v>
          </cell>
          <cell r="Z110">
            <v>44000</v>
          </cell>
          <cell r="AA110">
            <v>11000</v>
          </cell>
          <cell r="AB110">
            <v>24000</v>
          </cell>
          <cell r="AC110">
            <v>67200</v>
          </cell>
          <cell r="AD110">
            <v>70560</v>
          </cell>
          <cell r="AE110">
            <v>74088</v>
          </cell>
          <cell r="AF110">
            <v>211848</v>
          </cell>
        </row>
        <row r="111">
          <cell r="A111">
            <v>53001001</v>
          </cell>
          <cell r="B111" t="str">
            <v>53001001/22020801</v>
          </cell>
          <cell r="C111">
            <v>53001001</v>
          </cell>
          <cell r="D111">
            <v>22020801</v>
          </cell>
          <cell r="E111" t="str">
            <v>Min of Housing</v>
          </cell>
          <cell r="F111" t="str">
            <v>Motor Vehichle fuel cost</v>
          </cell>
          <cell r="J111">
            <v>2650000</v>
          </cell>
          <cell r="K111">
            <v>2226000</v>
          </cell>
          <cell r="L111">
            <v>185500</v>
          </cell>
          <cell r="M111">
            <v>190000</v>
          </cell>
          <cell r="N111">
            <v>195000</v>
          </cell>
          <cell r="O111">
            <v>190000</v>
          </cell>
          <cell r="P111">
            <v>185500</v>
          </cell>
          <cell r="Q111">
            <v>190000</v>
          </cell>
          <cell r="R111">
            <v>195000</v>
          </cell>
          <cell r="S111">
            <v>190000</v>
          </cell>
          <cell r="T111">
            <v>1521000</v>
          </cell>
          <cell r="U111">
            <v>190125</v>
          </cell>
          <cell r="V111">
            <v>190125</v>
          </cell>
          <cell r="W111">
            <v>190125</v>
          </cell>
          <cell r="X111">
            <v>190125</v>
          </cell>
          <cell r="Y111">
            <v>2281500</v>
          </cell>
          <cell r="Z111">
            <v>705000</v>
          </cell>
          <cell r="AA111">
            <v>176250</v>
          </cell>
          <cell r="AB111">
            <v>-55500</v>
          </cell>
          <cell r="AC111">
            <v>2555280</v>
          </cell>
          <cell r="AD111">
            <v>2683044</v>
          </cell>
          <cell r="AE111">
            <v>2817196.2</v>
          </cell>
          <cell r="AF111">
            <v>8055520.2000000002</v>
          </cell>
        </row>
        <row r="112">
          <cell r="A112">
            <v>53001001</v>
          </cell>
          <cell r="B112" t="str">
            <v>53001001/22020901</v>
          </cell>
          <cell r="C112">
            <v>53001001</v>
          </cell>
          <cell r="D112">
            <v>22020901</v>
          </cell>
          <cell r="E112" t="str">
            <v>Min of Housing</v>
          </cell>
          <cell r="F112" t="str">
            <v>Bank Charges (other than Interest)</v>
          </cell>
          <cell r="J112">
            <v>50000</v>
          </cell>
          <cell r="K112">
            <v>42000</v>
          </cell>
          <cell r="L112">
            <v>3500</v>
          </cell>
          <cell r="M112">
            <v>3000</v>
          </cell>
          <cell r="N112">
            <v>3000</v>
          </cell>
          <cell r="O112">
            <v>3000</v>
          </cell>
          <cell r="P112">
            <v>3500</v>
          </cell>
          <cell r="Q112">
            <v>3000</v>
          </cell>
          <cell r="R112">
            <v>3000</v>
          </cell>
          <cell r="S112">
            <v>3000</v>
          </cell>
          <cell r="T112">
            <v>25000</v>
          </cell>
          <cell r="U112">
            <v>3125</v>
          </cell>
          <cell r="V112">
            <v>3125</v>
          </cell>
          <cell r="W112">
            <v>3125</v>
          </cell>
          <cell r="X112">
            <v>3125</v>
          </cell>
          <cell r="Y112">
            <v>37500</v>
          </cell>
          <cell r="Z112">
            <v>17000</v>
          </cell>
          <cell r="AA112">
            <v>4250</v>
          </cell>
          <cell r="AB112">
            <v>4500</v>
          </cell>
          <cell r="AC112">
            <v>42000</v>
          </cell>
          <cell r="AD112">
            <v>44100</v>
          </cell>
          <cell r="AE112">
            <v>46305</v>
          </cell>
          <cell r="AF112">
            <v>132405</v>
          </cell>
        </row>
        <row r="113">
          <cell r="A113">
            <v>53001001</v>
          </cell>
          <cell r="B113" t="str">
            <v>53001001/22021001</v>
          </cell>
          <cell r="C113">
            <v>53001001</v>
          </cell>
          <cell r="D113">
            <v>22021001</v>
          </cell>
          <cell r="E113" t="str">
            <v>Min of Housing</v>
          </cell>
          <cell r="F113" t="str">
            <v>Refreshment and Meals</v>
          </cell>
          <cell r="J113">
            <v>100000</v>
          </cell>
          <cell r="K113">
            <v>84000</v>
          </cell>
          <cell r="L113">
            <v>7000</v>
          </cell>
          <cell r="M113">
            <v>5000</v>
          </cell>
          <cell r="N113">
            <v>3000</v>
          </cell>
          <cell r="O113">
            <v>3000</v>
          </cell>
          <cell r="P113">
            <v>7000</v>
          </cell>
          <cell r="Q113">
            <v>5000</v>
          </cell>
          <cell r="R113">
            <v>3000</v>
          </cell>
          <cell r="S113">
            <v>3000</v>
          </cell>
          <cell r="T113">
            <v>36000</v>
          </cell>
          <cell r="U113">
            <v>4500</v>
          </cell>
          <cell r="V113">
            <v>4500</v>
          </cell>
          <cell r="W113">
            <v>4500</v>
          </cell>
          <cell r="X113">
            <v>4500</v>
          </cell>
          <cell r="Y113">
            <v>54000</v>
          </cell>
          <cell r="Z113">
            <v>48000</v>
          </cell>
          <cell r="AA113">
            <v>12000</v>
          </cell>
          <cell r="AB113">
            <v>30000</v>
          </cell>
          <cell r="AC113">
            <v>60480</v>
          </cell>
          <cell r="AD113">
            <v>63504</v>
          </cell>
          <cell r="AE113">
            <v>66679.199999999997</v>
          </cell>
          <cell r="AF113">
            <v>190663.2</v>
          </cell>
        </row>
        <row r="114">
          <cell r="A114">
            <v>53001001</v>
          </cell>
          <cell r="B114" t="str">
            <v>53001001/22021014</v>
          </cell>
          <cell r="C114">
            <v>53001001</v>
          </cell>
          <cell r="D114">
            <v>22021014</v>
          </cell>
          <cell r="E114" t="str">
            <v>Min of Housing</v>
          </cell>
          <cell r="F114" t="str">
            <v>Budget preparation and Defence</v>
          </cell>
          <cell r="J114">
            <v>200000</v>
          </cell>
          <cell r="K114">
            <v>168000</v>
          </cell>
          <cell r="L114">
            <v>14000</v>
          </cell>
          <cell r="M114">
            <v>12000</v>
          </cell>
          <cell r="N114">
            <v>12000</v>
          </cell>
          <cell r="O114">
            <v>9000</v>
          </cell>
          <cell r="P114">
            <v>14000</v>
          </cell>
          <cell r="Q114">
            <v>12000</v>
          </cell>
          <cell r="R114">
            <v>12000</v>
          </cell>
          <cell r="S114">
            <v>9000</v>
          </cell>
          <cell r="T114">
            <v>94000</v>
          </cell>
          <cell r="U114">
            <v>11750</v>
          </cell>
          <cell r="V114">
            <v>11750</v>
          </cell>
          <cell r="W114">
            <v>11750</v>
          </cell>
          <cell r="X114">
            <v>11750</v>
          </cell>
          <cell r="Y114">
            <v>141000</v>
          </cell>
          <cell r="Z114">
            <v>74000</v>
          </cell>
          <cell r="AA114">
            <v>18500</v>
          </cell>
          <cell r="AB114">
            <v>27000</v>
          </cell>
          <cell r="AC114">
            <v>157920</v>
          </cell>
          <cell r="AD114">
            <v>165816</v>
          </cell>
          <cell r="AE114">
            <v>174106.8</v>
          </cell>
          <cell r="AF114">
            <v>497842.8</v>
          </cell>
        </row>
        <row r="115">
          <cell r="A115">
            <v>0</v>
          </cell>
          <cell r="B115" t="str">
            <v>/</v>
          </cell>
          <cell r="J115">
            <v>6000000</v>
          </cell>
          <cell r="K115">
            <v>5040000</v>
          </cell>
          <cell r="L115">
            <v>420000</v>
          </cell>
          <cell r="M115">
            <v>420000</v>
          </cell>
          <cell r="N115">
            <v>420000</v>
          </cell>
          <cell r="O115">
            <v>420000</v>
          </cell>
          <cell r="P115">
            <v>420000</v>
          </cell>
          <cell r="Q115">
            <v>420000</v>
          </cell>
          <cell r="R115">
            <v>420000</v>
          </cell>
          <cell r="S115">
            <v>420000</v>
          </cell>
          <cell r="T115">
            <v>3360000</v>
          </cell>
          <cell r="U115">
            <v>420000</v>
          </cell>
          <cell r="V115">
            <v>420000</v>
          </cell>
          <cell r="W115">
            <v>420000</v>
          </cell>
          <cell r="X115">
            <v>420000</v>
          </cell>
          <cell r="Y115">
            <v>5040000</v>
          </cell>
          <cell r="Z115">
            <v>1680000</v>
          </cell>
          <cell r="AA115">
            <v>420000</v>
          </cell>
          <cell r="AB115">
            <v>0</v>
          </cell>
          <cell r="AC115">
            <v>5644800</v>
          </cell>
          <cell r="AD115">
            <v>5927040</v>
          </cell>
          <cell r="AE115">
            <v>6223392</v>
          </cell>
          <cell r="AF115">
            <v>17795232</v>
          </cell>
        </row>
        <row r="116">
          <cell r="A116">
            <v>0</v>
          </cell>
          <cell r="B116" t="str">
            <v>/</v>
          </cell>
          <cell r="T116">
            <v>0</v>
          </cell>
          <cell r="U116">
            <v>0</v>
          </cell>
          <cell r="V116">
            <v>0</v>
          </cell>
          <cell r="W116">
            <v>0</v>
          </cell>
          <cell r="X116">
            <v>0</v>
          </cell>
          <cell r="Y116">
            <v>0</v>
          </cell>
          <cell r="Z116">
            <v>0</v>
          </cell>
          <cell r="AA116">
            <v>0</v>
          </cell>
          <cell r="AB116">
            <v>0</v>
          </cell>
          <cell r="AC116">
            <v>0</v>
          </cell>
          <cell r="AD116">
            <v>0</v>
          </cell>
          <cell r="AE116">
            <v>0</v>
          </cell>
          <cell r="AF116">
            <v>0</v>
          </cell>
        </row>
        <row r="117">
          <cell r="A117">
            <v>36001001</v>
          </cell>
          <cell r="B117" t="str">
            <v>36001001/22020101</v>
          </cell>
          <cell r="C117">
            <v>36001001</v>
          </cell>
          <cell r="D117">
            <v>22020101</v>
          </cell>
          <cell r="E117" t="str">
            <v>Min of Diospora, Indegenous Art work, Tourism Development and Culture</v>
          </cell>
          <cell r="F117" t="str">
            <v>Local Travel &amp; Transport Traning</v>
          </cell>
          <cell r="J117">
            <v>252000</v>
          </cell>
          <cell r="K117">
            <v>211682</v>
          </cell>
          <cell r="L117">
            <v>33000</v>
          </cell>
          <cell r="M117">
            <v>21000</v>
          </cell>
          <cell r="N117">
            <v>31000</v>
          </cell>
          <cell r="O117">
            <v>23000</v>
          </cell>
          <cell r="P117">
            <v>33000</v>
          </cell>
          <cell r="Q117">
            <v>33000</v>
          </cell>
          <cell r="R117">
            <v>15000</v>
          </cell>
          <cell r="S117">
            <v>26000</v>
          </cell>
          <cell r="T117">
            <v>215000</v>
          </cell>
          <cell r="U117">
            <v>26875</v>
          </cell>
          <cell r="V117">
            <v>26875</v>
          </cell>
          <cell r="W117">
            <v>26875</v>
          </cell>
          <cell r="X117">
            <v>26875</v>
          </cell>
          <cell r="Y117">
            <v>322500</v>
          </cell>
          <cell r="Z117">
            <v>-3318</v>
          </cell>
          <cell r="AA117">
            <v>-829.5</v>
          </cell>
          <cell r="AB117">
            <v>-110818</v>
          </cell>
          <cell r="AC117">
            <v>361200</v>
          </cell>
          <cell r="AD117">
            <v>379260</v>
          </cell>
          <cell r="AE117">
            <v>398223</v>
          </cell>
          <cell r="AF117">
            <v>1138683</v>
          </cell>
        </row>
        <row r="118">
          <cell r="A118">
            <v>36001001</v>
          </cell>
          <cell r="B118" t="str">
            <v>36001001/22020101</v>
          </cell>
          <cell r="C118">
            <v>36001001</v>
          </cell>
          <cell r="D118">
            <v>22020101</v>
          </cell>
          <cell r="E118" t="str">
            <v>Min of Diospora, Indegenous Art work, Tourism Development and Culture</v>
          </cell>
          <cell r="F118" t="str">
            <v>Local Travel and Transport - Training</v>
          </cell>
          <cell r="J118">
            <v>262500</v>
          </cell>
          <cell r="K118">
            <v>220500</v>
          </cell>
          <cell r="L118">
            <v>0</v>
          </cell>
          <cell r="M118">
            <v>15000</v>
          </cell>
          <cell r="N118">
            <v>20000</v>
          </cell>
          <cell r="O118">
            <v>29000</v>
          </cell>
          <cell r="P118">
            <v>27000</v>
          </cell>
          <cell r="Q118">
            <v>21000</v>
          </cell>
          <cell r="R118">
            <v>34000</v>
          </cell>
          <cell r="S118">
            <v>23000</v>
          </cell>
          <cell r="T118">
            <v>169000</v>
          </cell>
          <cell r="U118">
            <v>21125</v>
          </cell>
          <cell r="V118">
            <v>21125</v>
          </cell>
          <cell r="W118">
            <v>21125</v>
          </cell>
          <cell r="X118">
            <v>21125</v>
          </cell>
          <cell r="Y118">
            <v>253500</v>
          </cell>
          <cell r="Z118">
            <v>51500</v>
          </cell>
          <cell r="AA118">
            <v>12875</v>
          </cell>
          <cell r="AB118">
            <v>-33000</v>
          </cell>
          <cell r="AC118">
            <v>283920</v>
          </cell>
          <cell r="AD118">
            <v>298116</v>
          </cell>
          <cell r="AE118">
            <v>313021.8</v>
          </cell>
          <cell r="AF118">
            <v>895057.8</v>
          </cell>
        </row>
        <row r="119">
          <cell r="A119">
            <v>36001001</v>
          </cell>
          <cell r="B119" t="str">
            <v>36001001/22020102</v>
          </cell>
          <cell r="C119">
            <v>36001001</v>
          </cell>
          <cell r="D119">
            <v>22020102</v>
          </cell>
          <cell r="E119" t="str">
            <v>Min of Diospora, Indegenous Art work, Tourism Development and Culture</v>
          </cell>
          <cell r="F119" t="str">
            <v>Local Travel and Transport- Others</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v>36001001</v>
          </cell>
          <cell r="B120" t="str">
            <v>36001001/22020103</v>
          </cell>
          <cell r="C120">
            <v>36001001</v>
          </cell>
          <cell r="D120">
            <v>22020103</v>
          </cell>
          <cell r="E120" t="str">
            <v>Min of Diospora, Indegenous Art work, Tourism Development and Culture</v>
          </cell>
          <cell r="F120" t="str">
            <v>International Travel &amp; Transport - Training</v>
          </cell>
          <cell r="J120">
            <v>0</v>
          </cell>
          <cell r="K120">
            <v>0</v>
          </cell>
          <cell r="L120">
            <v>0</v>
          </cell>
          <cell r="M120">
            <v>0</v>
          </cell>
          <cell r="N120">
            <v>11500</v>
          </cell>
          <cell r="O120">
            <v>0</v>
          </cell>
          <cell r="P120">
            <v>0</v>
          </cell>
          <cell r="Q120">
            <v>0</v>
          </cell>
          <cell r="R120">
            <v>0</v>
          </cell>
          <cell r="S120">
            <v>0</v>
          </cell>
          <cell r="T120">
            <v>11500</v>
          </cell>
          <cell r="U120">
            <v>1437.5</v>
          </cell>
          <cell r="V120">
            <v>1437.5</v>
          </cell>
          <cell r="W120">
            <v>1437.5</v>
          </cell>
          <cell r="X120">
            <v>1437.5</v>
          </cell>
          <cell r="Y120">
            <v>17250</v>
          </cell>
          <cell r="Z120">
            <v>-11500</v>
          </cell>
          <cell r="AA120">
            <v>-2875</v>
          </cell>
          <cell r="AB120">
            <v>-17250</v>
          </cell>
          <cell r="AC120">
            <v>19320</v>
          </cell>
          <cell r="AD120">
            <v>20286</v>
          </cell>
          <cell r="AE120">
            <v>21300.3</v>
          </cell>
          <cell r="AF120">
            <v>60906.3</v>
          </cell>
        </row>
        <row r="121">
          <cell r="A121">
            <v>36001001</v>
          </cell>
          <cell r="B121" t="str">
            <v>36001001/22020104</v>
          </cell>
          <cell r="C121">
            <v>36001001</v>
          </cell>
          <cell r="D121">
            <v>22020104</v>
          </cell>
          <cell r="E121" t="str">
            <v>Min of Diospora, Indegenous Art work, Tourism Development and Culture</v>
          </cell>
          <cell r="F121" t="str">
            <v>International Transport and Travel - Others</v>
          </cell>
          <cell r="J121">
            <v>21000</v>
          </cell>
          <cell r="K121">
            <v>17640</v>
          </cell>
          <cell r="L121">
            <v>117500</v>
          </cell>
          <cell r="M121">
            <v>80000</v>
          </cell>
          <cell r="N121">
            <v>55000</v>
          </cell>
          <cell r="O121">
            <v>55000</v>
          </cell>
          <cell r="P121">
            <v>120000</v>
          </cell>
          <cell r="Q121">
            <v>60000</v>
          </cell>
          <cell r="R121">
            <v>0</v>
          </cell>
          <cell r="S121">
            <v>70000</v>
          </cell>
          <cell r="T121">
            <v>557500</v>
          </cell>
          <cell r="U121">
            <v>69687.5</v>
          </cell>
          <cell r="V121">
            <v>69687.5</v>
          </cell>
          <cell r="W121">
            <v>69687.5</v>
          </cell>
          <cell r="X121">
            <v>69687.5</v>
          </cell>
          <cell r="Y121">
            <v>836250</v>
          </cell>
          <cell r="Z121">
            <v>-539860</v>
          </cell>
          <cell r="AA121">
            <v>-134965</v>
          </cell>
          <cell r="AB121">
            <v>-818610</v>
          </cell>
          <cell r="AC121">
            <v>936600</v>
          </cell>
          <cell r="AD121">
            <v>983430</v>
          </cell>
          <cell r="AE121">
            <v>1032601.5</v>
          </cell>
          <cell r="AF121">
            <v>2952631.5</v>
          </cell>
        </row>
        <row r="122">
          <cell r="A122">
            <v>36001001</v>
          </cell>
          <cell r="B122" t="str">
            <v>36001001/22020201</v>
          </cell>
          <cell r="C122">
            <v>36001001</v>
          </cell>
          <cell r="D122">
            <v>22020201</v>
          </cell>
          <cell r="E122" t="str">
            <v>Min of Diospora, Indegenous Art work, Tourism Development and Culture</v>
          </cell>
          <cell r="F122" t="str">
            <v>Electricity Charges</v>
          </cell>
          <cell r="J122">
            <v>756000</v>
          </cell>
          <cell r="K122">
            <v>635040</v>
          </cell>
          <cell r="L122">
            <v>8000</v>
          </cell>
          <cell r="M122">
            <v>0</v>
          </cell>
          <cell r="N122">
            <v>0</v>
          </cell>
          <cell r="O122">
            <v>0</v>
          </cell>
          <cell r="P122">
            <v>0</v>
          </cell>
          <cell r="Q122">
            <v>25000</v>
          </cell>
          <cell r="R122">
            <v>69080</v>
          </cell>
          <cell r="S122">
            <v>0</v>
          </cell>
          <cell r="T122">
            <v>102080</v>
          </cell>
          <cell r="U122">
            <v>12760</v>
          </cell>
          <cell r="V122">
            <v>12760</v>
          </cell>
          <cell r="W122">
            <v>12760</v>
          </cell>
          <cell r="X122">
            <v>12760</v>
          </cell>
          <cell r="Y122">
            <v>153120</v>
          </cell>
          <cell r="Z122">
            <v>532960</v>
          </cell>
          <cell r="AA122">
            <v>133240</v>
          </cell>
          <cell r="AB122">
            <v>481920</v>
          </cell>
          <cell r="AC122">
            <v>171494.39999999999</v>
          </cell>
          <cell r="AD122">
            <v>180069.12</v>
          </cell>
          <cell r="AE122">
            <v>189072.576</v>
          </cell>
          <cell r="AF122">
            <v>540636.09600000002</v>
          </cell>
        </row>
        <row r="123">
          <cell r="A123">
            <v>36001001</v>
          </cell>
          <cell r="B123" t="str">
            <v>36001001/22020202</v>
          </cell>
          <cell r="C123">
            <v>36001001</v>
          </cell>
          <cell r="D123">
            <v>22020202</v>
          </cell>
          <cell r="E123" t="str">
            <v>Min of Diospora, Indegenous Art work, Tourism Development and Culture</v>
          </cell>
          <cell r="F123" t="str">
            <v>Telephone Charge</v>
          </cell>
          <cell r="J123">
            <v>50400</v>
          </cell>
          <cell r="K123">
            <v>42336</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42336</v>
          </cell>
          <cell r="AA123">
            <v>10584</v>
          </cell>
          <cell r="AB123">
            <v>42336</v>
          </cell>
          <cell r="AC123">
            <v>0</v>
          </cell>
          <cell r="AD123">
            <v>0</v>
          </cell>
          <cell r="AE123">
            <v>0</v>
          </cell>
          <cell r="AF123">
            <v>0</v>
          </cell>
        </row>
        <row r="124">
          <cell r="A124">
            <v>36001001</v>
          </cell>
          <cell r="B124" t="str">
            <v>36001001/22020203</v>
          </cell>
          <cell r="C124">
            <v>36001001</v>
          </cell>
          <cell r="D124">
            <v>22020203</v>
          </cell>
          <cell r="E124" t="str">
            <v>Min of Diospora, Indegenous Art work, Tourism Development and Culture</v>
          </cell>
          <cell r="F124" t="str">
            <v>Internet Access Charges</v>
          </cell>
          <cell r="J124">
            <v>21000</v>
          </cell>
          <cell r="K124">
            <v>17640</v>
          </cell>
          <cell r="L124">
            <v>34000</v>
          </cell>
          <cell r="M124">
            <v>20000</v>
          </cell>
          <cell r="N124">
            <v>63000</v>
          </cell>
          <cell r="O124">
            <v>52500</v>
          </cell>
          <cell r="P124">
            <v>47000</v>
          </cell>
          <cell r="Q124">
            <v>25000</v>
          </cell>
          <cell r="R124">
            <v>0</v>
          </cell>
          <cell r="S124">
            <v>72000</v>
          </cell>
          <cell r="T124">
            <v>313500</v>
          </cell>
          <cell r="U124">
            <v>39187.5</v>
          </cell>
          <cell r="V124">
            <v>39187.5</v>
          </cell>
          <cell r="W124">
            <v>39187.5</v>
          </cell>
          <cell r="X124">
            <v>39187.5</v>
          </cell>
          <cell r="Y124">
            <v>470250</v>
          </cell>
          <cell r="Z124">
            <v>-295860</v>
          </cell>
          <cell r="AA124">
            <v>-73965</v>
          </cell>
          <cell r="AB124">
            <v>-452610</v>
          </cell>
          <cell r="AC124">
            <v>526680</v>
          </cell>
          <cell r="AD124">
            <v>553014</v>
          </cell>
          <cell r="AE124">
            <v>580664.69999999995</v>
          </cell>
          <cell r="AF124">
            <v>1660358.7</v>
          </cell>
        </row>
        <row r="125">
          <cell r="A125">
            <v>36001001</v>
          </cell>
          <cell r="B125" t="str">
            <v>36001001/22020205</v>
          </cell>
          <cell r="C125">
            <v>36001001</v>
          </cell>
          <cell r="D125">
            <v>22020205</v>
          </cell>
          <cell r="E125" t="str">
            <v>Min of Diospora, Indegenous Art work, Tourism Development and Culture</v>
          </cell>
          <cell r="F125" t="str">
            <v>Water Rate</v>
          </cell>
          <cell r="J125">
            <v>632801</v>
          </cell>
          <cell r="K125">
            <v>531552</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531552</v>
          </cell>
          <cell r="AA125">
            <v>132888</v>
          </cell>
          <cell r="AB125">
            <v>531552</v>
          </cell>
          <cell r="AC125">
            <v>0</v>
          </cell>
          <cell r="AD125">
            <v>0</v>
          </cell>
          <cell r="AE125">
            <v>0</v>
          </cell>
          <cell r="AF125">
            <v>0</v>
          </cell>
        </row>
        <row r="126">
          <cell r="A126">
            <v>36001001</v>
          </cell>
          <cell r="B126" t="str">
            <v>36001001/22020301</v>
          </cell>
          <cell r="C126">
            <v>36001001</v>
          </cell>
          <cell r="D126">
            <v>22020301</v>
          </cell>
          <cell r="E126" t="str">
            <v>Min of Diospora, Indegenous Art work, Tourism Development and Culture</v>
          </cell>
          <cell r="F126" t="str">
            <v>Office Stationeries/Computer Consumables</v>
          </cell>
          <cell r="J126">
            <v>57960</v>
          </cell>
          <cell r="K126">
            <v>48686</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48686</v>
          </cell>
          <cell r="AA126">
            <v>12171.5</v>
          </cell>
          <cell r="AB126">
            <v>48686</v>
          </cell>
          <cell r="AC126">
            <v>0</v>
          </cell>
          <cell r="AD126">
            <v>0</v>
          </cell>
          <cell r="AE126">
            <v>0</v>
          </cell>
          <cell r="AF126">
            <v>0</v>
          </cell>
        </row>
        <row r="127">
          <cell r="A127">
            <v>36001001</v>
          </cell>
          <cell r="B127" t="str">
            <v>36001001/22020303</v>
          </cell>
          <cell r="C127">
            <v>36001001</v>
          </cell>
          <cell r="D127">
            <v>22020303</v>
          </cell>
          <cell r="E127" t="str">
            <v>Min of Diospora, Indegenous Art work, Tourism Development and Culture</v>
          </cell>
          <cell r="F127" t="str">
            <v>Newspaper</v>
          </cell>
          <cell r="J127">
            <v>52500</v>
          </cell>
          <cell r="K127">
            <v>44100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44100</v>
          </cell>
          <cell r="AA127">
            <v>11025</v>
          </cell>
          <cell r="AB127">
            <v>44100</v>
          </cell>
          <cell r="AC127">
            <v>0</v>
          </cell>
          <cell r="AD127">
            <v>0</v>
          </cell>
          <cell r="AE127">
            <v>0</v>
          </cell>
          <cell r="AF127">
            <v>0</v>
          </cell>
        </row>
        <row r="128">
          <cell r="A128">
            <v>36001001</v>
          </cell>
          <cell r="B128" t="str">
            <v>36001001/22020305</v>
          </cell>
          <cell r="C128">
            <v>36001001</v>
          </cell>
          <cell r="D128">
            <v>22020305</v>
          </cell>
          <cell r="E128" t="str">
            <v>Min of Diospora, Indegenous Art work, Tourism Development and Culture</v>
          </cell>
          <cell r="F128" t="str">
            <v>Printing of Non Security Documents</v>
          </cell>
          <cell r="J128">
            <v>59640</v>
          </cell>
          <cell r="K128">
            <v>50097</v>
          </cell>
          <cell r="L128">
            <v>30000</v>
          </cell>
          <cell r="M128">
            <v>30000</v>
          </cell>
          <cell r="N128">
            <v>50000</v>
          </cell>
          <cell r="O128">
            <v>40500</v>
          </cell>
          <cell r="P128">
            <v>40000</v>
          </cell>
          <cell r="Q128">
            <v>40000</v>
          </cell>
          <cell r="R128">
            <v>30000</v>
          </cell>
          <cell r="S128">
            <v>40000</v>
          </cell>
          <cell r="T128">
            <v>300500</v>
          </cell>
          <cell r="U128">
            <v>37562.5</v>
          </cell>
          <cell r="V128">
            <v>37562.5</v>
          </cell>
          <cell r="W128">
            <v>37562.5</v>
          </cell>
          <cell r="X128">
            <v>37562.5</v>
          </cell>
          <cell r="Y128">
            <v>450750</v>
          </cell>
          <cell r="Z128">
            <v>-250403</v>
          </cell>
          <cell r="AA128">
            <v>-62600.75</v>
          </cell>
          <cell r="AB128">
            <v>-400653</v>
          </cell>
          <cell r="AC128">
            <v>504840</v>
          </cell>
          <cell r="AD128">
            <v>530082</v>
          </cell>
          <cell r="AE128">
            <v>556586.1</v>
          </cell>
          <cell r="AF128">
            <v>1591508.1</v>
          </cell>
        </row>
        <row r="129">
          <cell r="A129">
            <v>36001001</v>
          </cell>
          <cell r="B129" t="str">
            <v>36001001/22020306</v>
          </cell>
          <cell r="C129">
            <v>36001001</v>
          </cell>
          <cell r="D129">
            <v>22020306</v>
          </cell>
          <cell r="E129" t="str">
            <v>Min of Diospora, Indegenous Art work, Tourism Development and Culture</v>
          </cell>
          <cell r="F129" t="str">
            <v>Printing of Security Documents</v>
          </cell>
          <cell r="J129">
            <v>378000</v>
          </cell>
          <cell r="K129">
            <v>317520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317520</v>
          </cell>
          <cell r="AA129">
            <v>79380</v>
          </cell>
          <cell r="AB129">
            <v>317520</v>
          </cell>
          <cell r="AC129">
            <v>0</v>
          </cell>
          <cell r="AD129">
            <v>0</v>
          </cell>
          <cell r="AE129">
            <v>0</v>
          </cell>
          <cell r="AF129">
            <v>0</v>
          </cell>
        </row>
        <row r="130">
          <cell r="A130">
            <v>36001001</v>
          </cell>
          <cell r="B130" t="str">
            <v>36001001/22020401</v>
          </cell>
          <cell r="C130">
            <v>36001001</v>
          </cell>
          <cell r="D130">
            <v>22020401</v>
          </cell>
          <cell r="E130" t="str">
            <v>Min of Diospora, Indegenous Art work, Tourism Development and Culture</v>
          </cell>
          <cell r="F130" t="str">
            <v>Maintenance of Motor Vehicle/Transport Equipment</v>
          </cell>
          <cell r="J130">
            <v>94500</v>
          </cell>
          <cell r="K130">
            <v>79380</v>
          </cell>
          <cell r="L130">
            <v>0</v>
          </cell>
          <cell r="M130">
            <v>35000</v>
          </cell>
          <cell r="N130">
            <v>0</v>
          </cell>
          <cell r="O130">
            <v>0</v>
          </cell>
          <cell r="P130">
            <v>0</v>
          </cell>
          <cell r="Q130">
            <v>0</v>
          </cell>
          <cell r="R130">
            <v>0</v>
          </cell>
          <cell r="S130">
            <v>29000</v>
          </cell>
          <cell r="T130">
            <v>64000</v>
          </cell>
          <cell r="U130">
            <v>8000</v>
          </cell>
          <cell r="V130">
            <v>8000</v>
          </cell>
          <cell r="W130">
            <v>8000</v>
          </cell>
          <cell r="X130">
            <v>8000</v>
          </cell>
          <cell r="Y130">
            <v>96000</v>
          </cell>
          <cell r="Z130">
            <v>15380</v>
          </cell>
          <cell r="AA130">
            <v>3845</v>
          </cell>
          <cell r="AB130">
            <v>-16620</v>
          </cell>
          <cell r="AC130">
            <v>107520</v>
          </cell>
          <cell r="AD130">
            <v>112896</v>
          </cell>
          <cell r="AE130">
            <v>118540.8</v>
          </cell>
          <cell r="AF130">
            <v>338956.79999999999</v>
          </cell>
        </row>
        <row r="131">
          <cell r="A131">
            <v>36001001</v>
          </cell>
          <cell r="B131" t="str">
            <v>36001001/22020402</v>
          </cell>
          <cell r="C131">
            <v>36001001</v>
          </cell>
          <cell r="D131">
            <v>22020402</v>
          </cell>
          <cell r="E131" t="str">
            <v>Min of Diospora, Indegenous Art work, Tourism Development and Culture</v>
          </cell>
          <cell r="F131" t="str">
            <v>Maintenance of Office Furniture</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v>36001001</v>
          </cell>
          <cell r="B132" t="str">
            <v>36001001/22020406</v>
          </cell>
          <cell r="C132">
            <v>36001001</v>
          </cell>
          <cell r="D132">
            <v>22020406</v>
          </cell>
          <cell r="E132" t="str">
            <v>Min of Diospora, Indegenous Art work, Tourism Development and Culture</v>
          </cell>
          <cell r="F132" t="str">
            <v>Other Maintenance Services</v>
          </cell>
          <cell r="J132">
            <v>3076500</v>
          </cell>
          <cell r="K132">
            <v>2584260</v>
          </cell>
          <cell r="L132">
            <v>0</v>
          </cell>
          <cell r="N132">
            <v>0</v>
          </cell>
          <cell r="O132">
            <v>0</v>
          </cell>
          <cell r="P132">
            <v>0</v>
          </cell>
          <cell r="Q132">
            <v>0</v>
          </cell>
          <cell r="R132">
            <v>0</v>
          </cell>
          <cell r="S132">
            <v>0</v>
          </cell>
          <cell r="T132">
            <v>0</v>
          </cell>
          <cell r="U132">
            <v>0</v>
          </cell>
          <cell r="V132">
            <v>0</v>
          </cell>
          <cell r="W132">
            <v>0</v>
          </cell>
          <cell r="X132">
            <v>0</v>
          </cell>
          <cell r="Y132">
            <v>0</v>
          </cell>
          <cell r="Z132">
            <v>2584260</v>
          </cell>
          <cell r="AA132">
            <v>646065</v>
          </cell>
          <cell r="AB132">
            <v>2584260</v>
          </cell>
          <cell r="AC132">
            <v>0</v>
          </cell>
          <cell r="AD132">
            <v>0</v>
          </cell>
          <cell r="AE132">
            <v>0</v>
          </cell>
          <cell r="AF132">
            <v>0</v>
          </cell>
        </row>
        <row r="133">
          <cell r="A133">
            <v>36001001</v>
          </cell>
          <cell r="B133" t="str">
            <v>36001001/22020801</v>
          </cell>
          <cell r="C133">
            <v>36001001</v>
          </cell>
          <cell r="D133">
            <v>22020801</v>
          </cell>
          <cell r="E133" t="str">
            <v>Min of Diospora, Indegenous Art work, Tourism Development and Culture</v>
          </cell>
          <cell r="F133" t="str">
            <v>Motor Vehicle Fuel Cost</v>
          </cell>
          <cell r="J133">
            <v>10500</v>
          </cell>
          <cell r="K133">
            <v>8820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8820</v>
          </cell>
          <cell r="AA133">
            <v>2205</v>
          </cell>
          <cell r="AB133">
            <v>8820</v>
          </cell>
          <cell r="AC133">
            <v>0</v>
          </cell>
          <cell r="AD133">
            <v>0</v>
          </cell>
          <cell r="AE133">
            <v>0</v>
          </cell>
          <cell r="AF133">
            <v>0</v>
          </cell>
        </row>
        <row r="134">
          <cell r="A134">
            <v>36001001</v>
          </cell>
          <cell r="B134" t="str">
            <v>36001001/22020901</v>
          </cell>
          <cell r="C134">
            <v>36001001</v>
          </cell>
          <cell r="D134">
            <v>22020901</v>
          </cell>
          <cell r="E134" t="str">
            <v>Min of Diospora, Indegenous Art work, Tourism Development and Culture</v>
          </cell>
          <cell r="F134" t="str">
            <v>Bank Charges (Other Than Interest)</v>
          </cell>
          <cell r="J134">
            <v>546000</v>
          </cell>
          <cell r="K134">
            <v>458640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458640</v>
          </cell>
          <cell r="AA134">
            <v>114660</v>
          </cell>
          <cell r="AB134">
            <v>458640</v>
          </cell>
          <cell r="AC134">
            <v>0</v>
          </cell>
          <cell r="AD134">
            <v>0</v>
          </cell>
          <cell r="AE134">
            <v>0</v>
          </cell>
          <cell r="AF134">
            <v>0</v>
          </cell>
        </row>
        <row r="135">
          <cell r="A135">
            <v>36001001</v>
          </cell>
          <cell r="B135" t="str">
            <v>36001001/22021001</v>
          </cell>
          <cell r="C135">
            <v>36001001</v>
          </cell>
          <cell r="D135">
            <v>22021001</v>
          </cell>
          <cell r="E135" t="str">
            <v>Min of Diospora, Indegenous Art work, Tourism Development and Culture</v>
          </cell>
          <cell r="F135" t="str">
            <v>Refreshment &amp; Meals</v>
          </cell>
          <cell r="J135">
            <v>73500</v>
          </cell>
          <cell r="K135">
            <v>61740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61740</v>
          </cell>
          <cell r="AA135">
            <v>15435</v>
          </cell>
          <cell r="AB135">
            <v>61740</v>
          </cell>
          <cell r="AC135">
            <v>0</v>
          </cell>
          <cell r="AD135">
            <v>0</v>
          </cell>
          <cell r="AE135">
            <v>0</v>
          </cell>
          <cell r="AF135">
            <v>0</v>
          </cell>
        </row>
        <row r="136">
          <cell r="A136">
            <v>36001001</v>
          </cell>
          <cell r="B136" t="str">
            <v>36001001/22021002</v>
          </cell>
          <cell r="C136">
            <v>36001001</v>
          </cell>
          <cell r="D136">
            <v>22021002</v>
          </cell>
          <cell r="E136" t="str">
            <v>Min of Diospora, Indegenous Art work, Tourism Development and Culture</v>
          </cell>
          <cell r="F136" t="str">
            <v>Honorarium &amp; Sitting Allowance</v>
          </cell>
          <cell r="J136">
            <v>63000</v>
          </cell>
          <cell r="K136">
            <v>52920</v>
          </cell>
          <cell r="L136">
            <v>130700</v>
          </cell>
          <cell r="M136">
            <v>150000</v>
          </cell>
          <cell r="N136">
            <v>217000</v>
          </cell>
          <cell r="O136">
            <v>190000</v>
          </cell>
          <cell r="P136">
            <v>175000</v>
          </cell>
          <cell r="Q136">
            <v>243000</v>
          </cell>
          <cell r="R136">
            <v>220000</v>
          </cell>
          <cell r="S136">
            <v>170000</v>
          </cell>
          <cell r="T136">
            <v>1495700</v>
          </cell>
          <cell r="U136">
            <v>186962.5</v>
          </cell>
          <cell r="V136">
            <v>186962.5</v>
          </cell>
          <cell r="W136">
            <v>186962.5</v>
          </cell>
          <cell r="X136">
            <v>186962.5</v>
          </cell>
          <cell r="Y136">
            <v>2243550</v>
          </cell>
          <cell r="Z136">
            <v>-1442780</v>
          </cell>
          <cell r="AA136">
            <v>-360695</v>
          </cell>
          <cell r="AB136">
            <v>-2190630</v>
          </cell>
          <cell r="AC136">
            <v>2512776</v>
          </cell>
          <cell r="AD136">
            <v>2638414.7999999998</v>
          </cell>
          <cell r="AE136">
            <v>2770335.54</v>
          </cell>
          <cell r="AF136">
            <v>7921526.3399999999</v>
          </cell>
        </row>
        <row r="137">
          <cell r="A137">
            <v>36001001</v>
          </cell>
          <cell r="B137" t="str">
            <v>36001001/22021003</v>
          </cell>
          <cell r="C137">
            <v>36001001</v>
          </cell>
          <cell r="D137">
            <v>22021003</v>
          </cell>
          <cell r="E137" t="str">
            <v>Min of Diospora, Indegenous Art work, Tourism Development and Culture</v>
          </cell>
          <cell r="F137" t="str">
            <v>Publicity &amp; Advertisements</v>
          </cell>
          <cell r="J137">
            <v>10500</v>
          </cell>
          <cell r="K137">
            <v>8820</v>
          </cell>
          <cell r="L137">
            <v>0</v>
          </cell>
          <cell r="M137">
            <v>0</v>
          </cell>
          <cell r="N137">
            <v>100</v>
          </cell>
          <cell r="O137">
            <v>0</v>
          </cell>
          <cell r="P137">
            <v>0</v>
          </cell>
          <cell r="Q137">
            <v>0</v>
          </cell>
          <cell r="R137">
            <v>170</v>
          </cell>
          <cell r="S137">
            <v>100</v>
          </cell>
          <cell r="T137">
            <v>370</v>
          </cell>
          <cell r="U137">
            <v>46.25</v>
          </cell>
          <cell r="V137">
            <v>46.25</v>
          </cell>
          <cell r="W137">
            <v>46.25</v>
          </cell>
          <cell r="X137">
            <v>46.25</v>
          </cell>
          <cell r="Y137">
            <v>555</v>
          </cell>
          <cell r="Z137">
            <v>8450</v>
          </cell>
          <cell r="AA137">
            <v>2112.5</v>
          </cell>
          <cell r="AB137">
            <v>8265</v>
          </cell>
          <cell r="AC137">
            <v>621.6</v>
          </cell>
          <cell r="AD137">
            <v>652.68000000000006</v>
          </cell>
          <cell r="AE137">
            <v>685.31400000000008</v>
          </cell>
          <cell r="AF137">
            <v>1959.5940000000003</v>
          </cell>
        </row>
        <row r="138">
          <cell r="A138">
            <v>36001001</v>
          </cell>
          <cell r="B138" t="str">
            <v>36001001/22021006</v>
          </cell>
          <cell r="C138">
            <v>36001001</v>
          </cell>
          <cell r="D138">
            <v>22021006</v>
          </cell>
          <cell r="E138" t="str">
            <v>Min of Diospora, Indegenous Art work, Tourism Development and Culture</v>
          </cell>
          <cell r="F138" t="str">
            <v>Postages and Courier services</v>
          </cell>
          <cell r="J138">
            <v>63000</v>
          </cell>
          <cell r="K138">
            <v>52920</v>
          </cell>
          <cell r="L138">
            <v>103800</v>
          </cell>
          <cell r="M138">
            <v>90000</v>
          </cell>
          <cell r="N138">
            <v>49400</v>
          </cell>
          <cell r="O138">
            <v>90000</v>
          </cell>
          <cell r="P138">
            <v>30000</v>
          </cell>
          <cell r="Q138">
            <v>30000</v>
          </cell>
          <cell r="R138">
            <v>126250</v>
          </cell>
          <cell r="S138">
            <v>16900</v>
          </cell>
          <cell r="T138">
            <v>536350</v>
          </cell>
          <cell r="U138">
            <v>67043.75</v>
          </cell>
          <cell r="V138">
            <v>67043.75</v>
          </cell>
          <cell r="W138">
            <v>67043.75</v>
          </cell>
          <cell r="X138">
            <v>67043.75</v>
          </cell>
          <cell r="Y138">
            <v>804525</v>
          </cell>
          <cell r="Z138">
            <v>-483430</v>
          </cell>
          <cell r="AA138">
            <v>-120857.5</v>
          </cell>
          <cell r="AB138">
            <v>-751605</v>
          </cell>
          <cell r="AC138">
            <v>901068</v>
          </cell>
          <cell r="AD138">
            <v>946121.4</v>
          </cell>
          <cell r="AE138">
            <v>993427.47</v>
          </cell>
          <cell r="AF138">
            <v>2840616.87</v>
          </cell>
        </row>
        <row r="139">
          <cell r="A139">
            <v>36001001</v>
          </cell>
          <cell r="B139" t="str">
            <v>36001001/22021007</v>
          </cell>
          <cell r="C139">
            <v>36001001</v>
          </cell>
          <cell r="D139">
            <v>22021007</v>
          </cell>
          <cell r="E139" t="str">
            <v>Min of Diospora, Indegenous Art work, Tourism Development and Culture</v>
          </cell>
          <cell r="F139" t="str">
            <v>Welfare Packages</v>
          </cell>
          <cell r="J139">
            <v>52500</v>
          </cell>
          <cell r="K139">
            <v>44100</v>
          </cell>
          <cell r="L139">
            <v>40000</v>
          </cell>
          <cell r="M139">
            <v>0</v>
          </cell>
          <cell r="N139">
            <v>0</v>
          </cell>
          <cell r="O139">
            <v>20000</v>
          </cell>
          <cell r="P139">
            <v>0</v>
          </cell>
          <cell r="Q139">
            <v>3000</v>
          </cell>
          <cell r="R139">
            <v>5500</v>
          </cell>
          <cell r="S139">
            <v>3000</v>
          </cell>
          <cell r="T139">
            <v>71500</v>
          </cell>
          <cell r="U139">
            <v>8937.5</v>
          </cell>
          <cell r="V139">
            <v>8937.5</v>
          </cell>
          <cell r="W139">
            <v>8937.5</v>
          </cell>
          <cell r="X139">
            <v>8937.5</v>
          </cell>
          <cell r="Y139">
            <v>107250</v>
          </cell>
          <cell r="Z139">
            <v>-27400</v>
          </cell>
          <cell r="AA139">
            <v>-6850</v>
          </cell>
          <cell r="AB139">
            <v>-63150</v>
          </cell>
          <cell r="AC139">
            <v>120120</v>
          </cell>
          <cell r="AD139">
            <v>126126</v>
          </cell>
          <cell r="AE139">
            <v>132432.29999999999</v>
          </cell>
          <cell r="AF139">
            <v>378678.3</v>
          </cell>
        </row>
        <row r="140">
          <cell r="A140">
            <v>36001001</v>
          </cell>
          <cell r="B140" t="str">
            <v>36001001/22021013</v>
          </cell>
          <cell r="C140">
            <v>36001001</v>
          </cell>
          <cell r="D140">
            <v>22021013</v>
          </cell>
          <cell r="E140" t="str">
            <v>Min of Diospora, Indegenous Art work, Tourism Development and Culture</v>
          </cell>
          <cell r="F140" t="str">
            <v>Promotion (Service Wide)</v>
          </cell>
          <cell r="J140">
            <v>157500</v>
          </cell>
          <cell r="K140">
            <v>132300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132300</v>
          </cell>
          <cell r="AA140">
            <v>33075</v>
          </cell>
          <cell r="AB140">
            <v>132300</v>
          </cell>
          <cell r="AC140">
            <v>0</v>
          </cell>
          <cell r="AD140">
            <v>0</v>
          </cell>
          <cell r="AE140">
            <v>0</v>
          </cell>
          <cell r="AF140">
            <v>0</v>
          </cell>
        </row>
        <row r="141">
          <cell r="A141">
            <v>36001001</v>
          </cell>
          <cell r="B141" t="str">
            <v>36001001/22021014</v>
          </cell>
          <cell r="C141">
            <v>36001001</v>
          </cell>
          <cell r="D141">
            <v>22021014</v>
          </cell>
          <cell r="E141" t="str">
            <v>Min of Diospora, Indegenous Art work, Tourism Development and Culture</v>
          </cell>
          <cell r="F141" t="str">
            <v>Budget Preparation and Defense</v>
          </cell>
          <cell r="J141">
            <v>10500</v>
          </cell>
          <cell r="L141">
            <v>3000</v>
          </cell>
          <cell r="M141">
            <v>2000</v>
          </cell>
          <cell r="N141">
            <v>3000</v>
          </cell>
          <cell r="O141">
            <v>0</v>
          </cell>
          <cell r="P141">
            <v>0</v>
          </cell>
          <cell r="Q141">
            <v>0</v>
          </cell>
          <cell r="R141">
            <v>0</v>
          </cell>
          <cell r="S141">
            <v>0</v>
          </cell>
          <cell r="T141">
            <v>8000</v>
          </cell>
          <cell r="U141">
            <v>1000</v>
          </cell>
          <cell r="V141">
            <v>1000</v>
          </cell>
          <cell r="W141">
            <v>1000</v>
          </cell>
          <cell r="X141">
            <v>1000</v>
          </cell>
          <cell r="Y141">
            <v>12000</v>
          </cell>
          <cell r="Z141">
            <v>-8000</v>
          </cell>
          <cell r="AA141">
            <v>-2000</v>
          </cell>
          <cell r="AB141">
            <v>-12000</v>
          </cell>
          <cell r="AC141">
            <v>13440</v>
          </cell>
          <cell r="AD141">
            <v>14112</v>
          </cell>
          <cell r="AE141">
            <v>14817.6</v>
          </cell>
          <cell r="AF141">
            <v>42369.599999999999</v>
          </cell>
        </row>
        <row r="142">
          <cell r="A142">
            <v>36001001</v>
          </cell>
          <cell r="B142" t="str">
            <v>36001001/22021007</v>
          </cell>
          <cell r="C142">
            <v>36001001</v>
          </cell>
          <cell r="D142">
            <v>22021007</v>
          </cell>
          <cell r="E142" t="str">
            <v>Min of Diospora, Indegenous Art work, Tourism Development and Culture</v>
          </cell>
          <cell r="J142">
            <v>63000</v>
          </cell>
          <cell r="L142">
            <v>0</v>
          </cell>
          <cell r="M142">
            <v>0</v>
          </cell>
          <cell r="N142">
            <v>0</v>
          </cell>
          <cell r="O142">
            <v>0</v>
          </cell>
          <cell r="P142">
            <v>28000</v>
          </cell>
          <cell r="Q142">
            <v>20000</v>
          </cell>
          <cell r="R142">
            <v>0</v>
          </cell>
          <cell r="S142">
            <v>0</v>
          </cell>
          <cell r="T142">
            <v>48000</v>
          </cell>
          <cell r="U142">
            <v>6000</v>
          </cell>
          <cell r="V142">
            <v>6000</v>
          </cell>
          <cell r="W142">
            <v>6000</v>
          </cell>
          <cell r="X142">
            <v>6000</v>
          </cell>
          <cell r="Y142">
            <v>72000</v>
          </cell>
          <cell r="Z142">
            <v>-48000</v>
          </cell>
          <cell r="AA142">
            <v>-12000</v>
          </cell>
          <cell r="AB142">
            <v>-72000</v>
          </cell>
          <cell r="AC142">
            <v>80640</v>
          </cell>
          <cell r="AD142">
            <v>84672</v>
          </cell>
          <cell r="AE142">
            <v>88905.600000000006</v>
          </cell>
          <cell r="AF142">
            <v>254217.60000000001</v>
          </cell>
        </row>
        <row r="143">
          <cell r="A143">
            <v>36001001</v>
          </cell>
          <cell r="B143" t="str">
            <v>36001001/22021013</v>
          </cell>
          <cell r="C143">
            <v>36001001</v>
          </cell>
          <cell r="D143">
            <v>22021013</v>
          </cell>
          <cell r="E143" t="str">
            <v>Min of Diospora, Indegenous Art work, Tourism Development and Culture</v>
          </cell>
          <cell r="J143">
            <v>52500</v>
          </cell>
          <cell r="L143">
            <v>0</v>
          </cell>
          <cell r="M143">
            <v>21000</v>
          </cell>
          <cell r="N143">
            <v>0</v>
          </cell>
          <cell r="O143">
            <v>0</v>
          </cell>
          <cell r="P143">
            <v>0</v>
          </cell>
          <cell r="Q143">
            <v>0</v>
          </cell>
          <cell r="R143">
            <v>0</v>
          </cell>
          <cell r="S143">
            <v>0</v>
          </cell>
          <cell r="T143">
            <v>21000</v>
          </cell>
          <cell r="U143">
            <v>2625</v>
          </cell>
          <cell r="V143">
            <v>2625</v>
          </cell>
          <cell r="W143">
            <v>2625</v>
          </cell>
          <cell r="X143">
            <v>2625</v>
          </cell>
          <cell r="Y143">
            <v>31500</v>
          </cell>
          <cell r="Z143">
            <v>-21000</v>
          </cell>
          <cell r="AA143">
            <v>-5250</v>
          </cell>
          <cell r="AB143">
            <v>-31500</v>
          </cell>
          <cell r="AC143">
            <v>35280</v>
          </cell>
          <cell r="AD143">
            <v>37044</v>
          </cell>
          <cell r="AE143">
            <v>38896.199999999997</v>
          </cell>
          <cell r="AF143">
            <v>111220.2</v>
          </cell>
        </row>
        <row r="144">
          <cell r="A144">
            <v>36001001</v>
          </cell>
          <cell r="B144" t="str">
            <v>36001001/22021014</v>
          </cell>
          <cell r="C144">
            <v>36001001</v>
          </cell>
          <cell r="D144">
            <v>22021014</v>
          </cell>
          <cell r="E144" t="str">
            <v>Min of Diospora, Indegenous Art work, Tourism Development and Culture</v>
          </cell>
          <cell r="J144">
            <v>157500</v>
          </cell>
          <cell r="L144">
            <v>0</v>
          </cell>
          <cell r="M144">
            <v>36000</v>
          </cell>
          <cell r="N144">
            <v>0</v>
          </cell>
          <cell r="O144">
            <v>0</v>
          </cell>
          <cell r="P144">
            <v>0</v>
          </cell>
          <cell r="Q144">
            <v>0</v>
          </cell>
          <cell r="R144">
            <v>0</v>
          </cell>
          <cell r="S144">
            <v>50000</v>
          </cell>
          <cell r="T144">
            <v>86000</v>
          </cell>
          <cell r="U144">
            <v>10750</v>
          </cell>
          <cell r="V144">
            <v>10750</v>
          </cell>
          <cell r="W144">
            <v>10750</v>
          </cell>
          <cell r="X144">
            <v>10750</v>
          </cell>
          <cell r="Y144">
            <v>129000</v>
          </cell>
          <cell r="Z144">
            <v>-86000</v>
          </cell>
          <cell r="AA144">
            <v>-21500</v>
          </cell>
          <cell r="AB144">
            <v>-129000</v>
          </cell>
          <cell r="AC144">
            <v>144480</v>
          </cell>
          <cell r="AD144">
            <v>151704</v>
          </cell>
          <cell r="AE144">
            <v>159289.20000000001</v>
          </cell>
          <cell r="AF144">
            <v>455473.2</v>
          </cell>
        </row>
        <row r="145">
          <cell r="A145">
            <v>0</v>
          </cell>
          <cell r="B145" t="str">
            <v>/</v>
          </cell>
          <cell r="J145">
            <v>6974801</v>
          </cell>
          <cell r="K145">
            <v>5620693</v>
          </cell>
          <cell r="L145">
            <v>500000</v>
          </cell>
          <cell r="M145">
            <v>500000</v>
          </cell>
          <cell r="N145">
            <v>500000</v>
          </cell>
          <cell r="O145">
            <v>500000</v>
          </cell>
          <cell r="P145">
            <v>500000</v>
          </cell>
          <cell r="Q145">
            <v>500000</v>
          </cell>
          <cell r="R145">
            <v>500000</v>
          </cell>
          <cell r="S145">
            <v>500000</v>
          </cell>
          <cell r="T145">
            <v>4000000</v>
          </cell>
          <cell r="U145">
            <v>500000</v>
          </cell>
          <cell r="V145">
            <v>500000</v>
          </cell>
          <cell r="W145">
            <v>500000</v>
          </cell>
          <cell r="X145">
            <v>500000</v>
          </cell>
          <cell r="Y145">
            <v>6000000</v>
          </cell>
          <cell r="Z145">
            <v>1620693</v>
          </cell>
          <cell r="AA145">
            <v>405173.25</v>
          </cell>
          <cell r="AB145">
            <v>-379307</v>
          </cell>
          <cell r="AC145">
            <v>6720000</v>
          </cell>
          <cell r="AD145">
            <v>7056000</v>
          </cell>
          <cell r="AE145">
            <v>7408799.9999999991</v>
          </cell>
          <cell r="AF145">
            <v>21184800.000000004</v>
          </cell>
        </row>
        <row r="146">
          <cell r="A146">
            <v>0</v>
          </cell>
          <cell r="B146" t="str">
            <v>/</v>
          </cell>
          <cell r="T146">
            <v>0</v>
          </cell>
          <cell r="U146">
            <v>0</v>
          </cell>
          <cell r="V146">
            <v>0</v>
          </cell>
          <cell r="W146">
            <v>0</v>
          </cell>
          <cell r="X146">
            <v>0</v>
          </cell>
          <cell r="Y146">
            <v>0</v>
          </cell>
          <cell r="Z146">
            <v>0</v>
          </cell>
          <cell r="AA146">
            <v>0</v>
          </cell>
          <cell r="AB146">
            <v>0</v>
          </cell>
          <cell r="AC146">
            <v>0</v>
          </cell>
          <cell r="AD146">
            <v>0</v>
          </cell>
          <cell r="AE146">
            <v>0</v>
          </cell>
          <cell r="AF146">
            <v>0</v>
          </cell>
        </row>
        <row r="147">
          <cell r="A147">
            <v>20008001</v>
          </cell>
          <cell r="B147" t="str">
            <v>20008001/22020101</v>
          </cell>
          <cell r="C147">
            <v>20008001</v>
          </cell>
          <cell r="D147">
            <v>22020101</v>
          </cell>
          <cell r="E147" t="str">
            <v>AIRS</v>
          </cell>
          <cell r="F147" t="str">
            <v>Local Travel &amp;Transport-Training</v>
          </cell>
          <cell r="J147">
            <v>4000000</v>
          </cell>
          <cell r="L147">
            <v>0</v>
          </cell>
          <cell r="M147">
            <v>78000</v>
          </cell>
          <cell r="N147">
            <v>0</v>
          </cell>
          <cell r="O147">
            <v>0</v>
          </cell>
          <cell r="P147">
            <v>0</v>
          </cell>
          <cell r="Q147">
            <v>0</v>
          </cell>
          <cell r="R147">
            <v>0</v>
          </cell>
          <cell r="S147">
            <v>0</v>
          </cell>
          <cell r="T147">
            <v>78000</v>
          </cell>
          <cell r="U147">
            <v>9750</v>
          </cell>
          <cell r="V147">
            <v>9750</v>
          </cell>
          <cell r="W147">
            <v>9750</v>
          </cell>
          <cell r="X147">
            <v>9750</v>
          </cell>
          <cell r="Y147">
            <v>117000</v>
          </cell>
          <cell r="Z147">
            <v>-78000</v>
          </cell>
          <cell r="AA147">
            <v>-19500</v>
          </cell>
          <cell r="AB147">
            <v>-117000</v>
          </cell>
          <cell r="AC147">
            <v>131040</v>
          </cell>
          <cell r="AD147">
            <v>137592</v>
          </cell>
          <cell r="AE147">
            <v>144471.6</v>
          </cell>
          <cell r="AF147">
            <v>413103.6</v>
          </cell>
        </row>
        <row r="148">
          <cell r="A148">
            <v>20008001</v>
          </cell>
          <cell r="B148" t="str">
            <v>20008001/22020102</v>
          </cell>
          <cell r="C148">
            <v>20008001</v>
          </cell>
          <cell r="D148">
            <v>22020102</v>
          </cell>
          <cell r="E148" t="str">
            <v>AIRS</v>
          </cell>
          <cell r="F148" t="str">
            <v>Local Travel &amp;Transport-Others</v>
          </cell>
          <cell r="J148">
            <v>6000000</v>
          </cell>
          <cell r="L148">
            <v>0</v>
          </cell>
          <cell r="M148">
            <v>784500</v>
          </cell>
          <cell r="N148">
            <v>1200000</v>
          </cell>
          <cell r="O148">
            <v>0</v>
          </cell>
          <cell r="P148">
            <v>739500</v>
          </cell>
          <cell r="Q148">
            <v>95500</v>
          </cell>
          <cell r="R148">
            <v>868400</v>
          </cell>
          <cell r="S148">
            <v>560186</v>
          </cell>
          <cell r="T148">
            <v>4248086</v>
          </cell>
          <cell r="U148">
            <v>531010.75</v>
          </cell>
          <cell r="V148">
            <v>531010.75</v>
          </cell>
          <cell r="W148">
            <v>531010.75</v>
          </cell>
          <cell r="X148">
            <v>531010.75</v>
          </cell>
          <cell r="Y148">
            <v>6372129</v>
          </cell>
          <cell r="Z148">
            <v>-4248086</v>
          </cell>
          <cell r="AA148">
            <v>-1062021.5</v>
          </cell>
          <cell r="AB148">
            <v>-6372129</v>
          </cell>
          <cell r="AC148">
            <v>7136784.4800000004</v>
          </cell>
          <cell r="AD148">
            <v>7493623.7040000008</v>
          </cell>
          <cell r="AE148">
            <v>7868304.889200001</v>
          </cell>
          <cell r="AF148">
            <v>22498713.073200002</v>
          </cell>
        </row>
        <row r="149">
          <cell r="A149">
            <v>20008001</v>
          </cell>
          <cell r="B149" t="str">
            <v>20008001/22020201</v>
          </cell>
          <cell r="C149">
            <v>20008001</v>
          </cell>
          <cell r="D149">
            <v>22020201</v>
          </cell>
          <cell r="E149" t="str">
            <v>AIRS</v>
          </cell>
          <cell r="F149" t="str">
            <v>Electricity charges</v>
          </cell>
          <cell r="J149">
            <v>3000000</v>
          </cell>
          <cell r="L149">
            <v>0</v>
          </cell>
          <cell r="M149">
            <v>150000</v>
          </cell>
          <cell r="N149">
            <v>150000</v>
          </cell>
          <cell r="O149">
            <v>150000</v>
          </cell>
          <cell r="P149">
            <v>0</v>
          </cell>
          <cell r="Q149">
            <v>150000</v>
          </cell>
          <cell r="R149">
            <v>0</v>
          </cell>
          <cell r="S149">
            <v>250000</v>
          </cell>
          <cell r="T149">
            <v>850000</v>
          </cell>
          <cell r="U149">
            <v>106250</v>
          </cell>
          <cell r="V149">
            <v>106250</v>
          </cell>
          <cell r="W149">
            <v>106250</v>
          </cell>
          <cell r="X149">
            <v>106250</v>
          </cell>
          <cell r="Y149">
            <v>1275000</v>
          </cell>
          <cell r="Z149">
            <v>-850000</v>
          </cell>
          <cell r="AA149">
            <v>-212500</v>
          </cell>
          <cell r="AB149">
            <v>-1275000</v>
          </cell>
          <cell r="AC149">
            <v>1428000</v>
          </cell>
          <cell r="AD149">
            <v>1499400</v>
          </cell>
          <cell r="AE149">
            <v>1574370</v>
          </cell>
          <cell r="AF149">
            <v>4501770</v>
          </cell>
        </row>
        <row r="150">
          <cell r="A150">
            <v>20008001</v>
          </cell>
          <cell r="B150" t="str">
            <v>20008001/22020202</v>
          </cell>
          <cell r="C150">
            <v>20008001</v>
          </cell>
          <cell r="D150">
            <v>22020202</v>
          </cell>
          <cell r="E150" t="str">
            <v>AIRS</v>
          </cell>
          <cell r="F150" t="str">
            <v>Telephone charges</v>
          </cell>
          <cell r="J150">
            <v>200000</v>
          </cell>
          <cell r="L150">
            <v>0</v>
          </cell>
          <cell r="M150">
            <v>74972</v>
          </cell>
          <cell r="N150">
            <v>0</v>
          </cell>
          <cell r="O150">
            <v>3748.6</v>
          </cell>
          <cell r="P150">
            <v>100000</v>
          </cell>
          <cell r="Q150">
            <v>0</v>
          </cell>
          <cell r="R150">
            <v>0</v>
          </cell>
          <cell r="S150">
            <v>10000</v>
          </cell>
          <cell r="T150">
            <v>188720.6</v>
          </cell>
          <cell r="U150">
            <v>23590.075000000001</v>
          </cell>
          <cell r="V150">
            <v>23590.075000000001</v>
          </cell>
          <cell r="W150">
            <v>23590.075000000001</v>
          </cell>
          <cell r="X150">
            <v>23590.075000000001</v>
          </cell>
          <cell r="Y150">
            <v>283080.90000000002</v>
          </cell>
          <cell r="Z150">
            <v>-188720.6</v>
          </cell>
          <cell r="AA150">
            <v>-47180.15</v>
          </cell>
          <cell r="AB150">
            <v>-283080.90000000002</v>
          </cell>
          <cell r="AC150">
            <v>317050.60800000001</v>
          </cell>
          <cell r="AD150">
            <v>332903.1384</v>
          </cell>
          <cell r="AE150">
            <v>349548.29531999998</v>
          </cell>
          <cell r="AF150">
            <v>999502.0417200001</v>
          </cell>
        </row>
        <row r="151">
          <cell r="A151">
            <v>20008001</v>
          </cell>
          <cell r="B151" t="str">
            <v>20008001/22020203</v>
          </cell>
          <cell r="C151">
            <v>20008001</v>
          </cell>
          <cell r="D151">
            <v>22020203</v>
          </cell>
          <cell r="E151" t="str">
            <v>AIRS</v>
          </cell>
          <cell r="F151" t="str">
            <v>Internet Access charges</v>
          </cell>
          <cell r="J151">
            <v>1000000</v>
          </cell>
          <cell r="L151">
            <v>0</v>
          </cell>
          <cell r="M151">
            <v>523500</v>
          </cell>
          <cell r="N151">
            <v>418000</v>
          </cell>
          <cell r="O151">
            <v>0</v>
          </cell>
          <cell r="P151">
            <v>40000</v>
          </cell>
          <cell r="Q151">
            <v>12000</v>
          </cell>
          <cell r="R151">
            <v>0</v>
          </cell>
          <cell r="S151">
            <v>0</v>
          </cell>
          <cell r="T151">
            <v>993500</v>
          </cell>
          <cell r="U151">
            <v>124187.5</v>
          </cell>
          <cell r="V151">
            <v>124187.5</v>
          </cell>
          <cell r="W151">
            <v>124187.5</v>
          </cell>
          <cell r="X151">
            <v>124187.5</v>
          </cell>
          <cell r="Y151">
            <v>1490250</v>
          </cell>
          <cell r="Z151">
            <v>-993500</v>
          </cell>
          <cell r="AA151">
            <v>-248375</v>
          </cell>
          <cell r="AB151">
            <v>-1490250</v>
          </cell>
          <cell r="AC151">
            <v>1669080</v>
          </cell>
          <cell r="AD151">
            <v>1752534</v>
          </cell>
          <cell r="AE151">
            <v>1840160.7</v>
          </cell>
          <cell r="AF151">
            <v>5261774.7</v>
          </cell>
        </row>
        <row r="152">
          <cell r="A152">
            <v>20008001</v>
          </cell>
          <cell r="B152" t="str">
            <v>20008001/22020301</v>
          </cell>
          <cell r="C152">
            <v>20008001</v>
          </cell>
          <cell r="D152">
            <v>22020301</v>
          </cell>
          <cell r="E152" t="str">
            <v>AIRS</v>
          </cell>
          <cell r="F152" t="str">
            <v>Office Stationeries/Computer consumables</v>
          </cell>
          <cell r="J152">
            <v>18000000</v>
          </cell>
          <cell r="L152">
            <v>0</v>
          </cell>
          <cell r="M152">
            <v>2204600</v>
          </cell>
          <cell r="N152">
            <v>0</v>
          </cell>
          <cell r="O152">
            <v>141400</v>
          </cell>
          <cell r="P152">
            <v>1106500</v>
          </cell>
          <cell r="Q152">
            <v>906200</v>
          </cell>
          <cell r="R152">
            <v>1139300</v>
          </cell>
          <cell r="S152">
            <v>2577500</v>
          </cell>
          <cell r="T152">
            <v>8075500</v>
          </cell>
          <cell r="U152">
            <v>1009437.5</v>
          </cell>
          <cell r="V152">
            <v>1009437.5</v>
          </cell>
          <cell r="W152">
            <v>1009437.5</v>
          </cell>
          <cell r="X152">
            <v>1009437.5</v>
          </cell>
          <cell r="Y152">
            <v>12113250</v>
          </cell>
          <cell r="Z152">
            <v>-8075500</v>
          </cell>
          <cell r="AA152">
            <v>-2018875</v>
          </cell>
          <cell r="AB152">
            <v>-12113250</v>
          </cell>
          <cell r="AC152">
            <v>13566840</v>
          </cell>
          <cell r="AD152">
            <v>14245182</v>
          </cell>
          <cell r="AE152">
            <v>14957441.1</v>
          </cell>
          <cell r="AF152">
            <v>42769463.100000001</v>
          </cell>
        </row>
        <row r="153">
          <cell r="A153">
            <v>20008001</v>
          </cell>
          <cell r="B153" t="str">
            <v>20008001/22020305</v>
          </cell>
          <cell r="C153">
            <v>20008001</v>
          </cell>
          <cell r="D153">
            <v>22020305</v>
          </cell>
          <cell r="E153" t="str">
            <v>AIRS</v>
          </cell>
          <cell r="F153" t="str">
            <v>Printing of non security document</v>
          </cell>
          <cell r="J153">
            <v>500000</v>
          </cell>
          <cell r="L153">
            <v>0</v>
          </cell>
          <cell r="M153">
            <v>440000</v>
          </cell>
          <cell r="N153">
            <v>0</v>
          </cell>
          <cell r="O153">
            <v>578.4</v>
          </cell>
          <cell r="P153">
            <v>50297</v>
          </cell>
          <cell r="Q153">
            <v>0</v>
          </cell>
          <cell r="R153">
            <v>3600.98</v>
          </cell>
          <cell r="S153">
            <v>5428</v>
          </cell>
          <cell r="T153">
            <v>499904.38</v>
          </cell>
          <cell r="U153">
            <v>62488.047500000001</v>
          </cell>
          <cell r="V153">
            <v>62488.047500000001</v>
          </cell>
          <cell r="W153">
            <v>62488.047500000001</v>
          </cell>
          <cell r="X153">
            <v>62488.047500000001</v>
          </cell>
          <cell r="Y153">
            <v>749856.57</v>
          </cell>
          <cell r="Z153">
            <v>-499904.38</v>
          </cell>
          <cell r="AA153">
            <v>-124976.095</v>
          </cell>
          <cell r="AB153">
            <v>-749856.57</v>
          </cell>
          <cell r="AC153">
            <v>839839.35839999991</v>
          </cell>
          <cell r="AD153">
            <v>881831.32631999988</v>
          </cell>
          <cell r="AE153">
            <v>925922.89263599983</v>
          </cell>
          <cell r="AF153">
            <v>2647593.5773559995</v>
          </cell>
        </row>
        <row r="154">
          <cell r="A154">
            <v>20008001</v>
          </cell>
          <cell r="B154" t="str">
            <v>20008001/22020401</v>
          </cell>
          <cell r="C154">
            <v>20008001</v>
          </cell>
          <cell r="D154">
            <v>22020401</v>
          </cell>
          <cell r="E154" t="str">
            <v>AIRS</v>
          </cell>
          <cell r="F154" t="str">
            <v>Mtce of Motor vehicle</v>
          </cell>
          <cell r="J154">
            <v>6000000</v>
          </cell>
          <cell r="L154">
            <v>0</v>
          </cell>
          <cell r="M154">
            <v>686350</v>
          </cell>
          <cell r="N154">
            <v>0</v>
          </cell>
          <cell r="O154">
            <v>89700</v>
          </cell>
          <cell r="P154">
            <v>537800</v>
          </cell>
          <cell r="Q154">
            <v>448000</v>
          </cell>
          <cell r="R154">
            <v>907900</v>
          </cell>
          <cell r="S154">
            <v>1751061.16</v>
          </cell>
          <cell r="T154">
            <v>4420811.16</v>
          </cell>
          <cell r="U154">
            <v>552601.39500000002</v>
          </cell>
          <cell r="V154">
            <v>552601.39500000002</v>
          </cell>
          <cell r="W154">
            <v>552601.39500000002</v>
          </cell>
          <cell r="X154">
            <v>552601.39500000002</v>
          </cell>
          <cell r="Y154">
            <v>6631216.7399999984</v>
          </cell>
          <cell r="Z154">
            <v>-4420811.16</v>
          </cell>
          <cell r="AA154">
            <v>-1105202.79</v>
          </cell>
          <cell r="AB154">
            <v>-6631216.7399999984</v>
          </cell>
          <cell r="AC154">
            <v>7426962.7487999983</v>
          </cell>
          <cell r="AD154">
            <v>7798310.886239998</v>
          </cell>
          <cell r="AE154">
            <v>8188226.4305519983</v>
          </cell>
          <cell r="AF154">
            <v>23413500.065591995</v>
          </cell>
        </row>
        <row r="155">
          <cell r="A155">
            <v>20008001</v>
          </cell>
          <cell r="B155" t="str">
            <v>20008001/22020402</v>
          </cell>
          <cell r="C155">
            <v>20008001</v>
          </cell>
          <cell r="D155">
            <v>22020402</v>
          </cell>
          <cell r="E155" t="str">
            <v>AIRS</v>
          </cell>
          <cell r="F155" t="str">
            <v>Mtce office furniture</v>
          </cell>
          <cell r="J155">
            <v>2500000</v>
          </cell>
          <cell r="L155">
            <v>0</v>
          </cell>
          <cell r="M155">
            <v>323500</v>
          </cell>
          <cell r="N155">
            <v>0</v>
          </cell>
          <cell r="O155">
            <v>0</v>
          </cell>
          <cell r="P155">
            <v>15000</v>
          </cell>
          <cell r="Q155">
            <v>20000</v>
          </cell>
          <cell r="R155">
            <v>656500</v>
          </cell>
          <cell r="S155">
            <v>149900</v>
          </cell>
          <cell r="T155">
            <v>1164900</v>
          </cell>
          <cell r="U155">
            <v>145612.5</v>
          </cell>
          <cell r="V155">
            <v>145612.5</v>
          </cell>
          <cell r="W155">
            <v>145612.5</v>
          </cell>
          <cell r="X155">
            <v>145612.5</v>
          </cell>
          <cell r="Y155">
            <v>1747350</v>
          </cell>
          <cell r="Z155">
            <v>-1164900</v>
          </cell>
          <cell r="AA155">
            <v>-291225</v>
          </cell>
          <cell r="AB155">
            <v>-1747350</v>
          </cell>
          <cell r="AC155">
            <v>1957032</v>
          </cell>
          <cell r="AD155">
            <v>2054883.6</v>
          </cell>
          <cell r="AE155">
            <v>2157627.7800000003</v>
          </cell>
          <cell r="AF155">
            <v>6169543.3800000008</v>
          </cell>
        </row>
        <row r="156">
          <cell r="A156">
            <v>20008001</v>
          </cell>
          <cell r="B156" t="str">
            <v>20008001/22020403</v>
          </cell>
          <cell r="C156">
            <v>20008001</v>
          </cell>
          <cell r="D156">
            <v>22020403</v>
          </cell>
          <cell r="E156" t="str">
            <v>AIRS</v>
          </cell>
          <cell r="F156" t="str">
            <v>Mtce office Buildig</v>
          </cell>
          <cell r="J156">
            <v>5200000</v>
          </cell>
          <cell r="L156">
            <v>0</v>
          </cell>
          <cell r="M156">
            <v>471100</v>
          </cell>
          <cell r="N156">
            <v>0</v>
          </cell>
          <cell r="O156">
            <v>237000</v>
          </cell>
          <cell r="P156">
            <v>365000</v>
          </cell>
          <cell r="Q156">
            <v>95400</v>
          </cell>
          <cell r="R156">
            <v>423500</v>
          </cell>
          <cell r="S156">
            <v>154710</v>
          </cell>
          <cell r="T156">
            <v>1746710</v>
          </cell>
          <cell r="U156">
            <v>218338.75</v>
          </cell>
          <cell r="V156">
            <v>218338.75</v>
          </cell>
          <cell r="W156">
            <v>218338.75</v>
          </cell>
          <cell r="X156">
            <v>218338.75</v>
          </cell>
          <cell r="Y156">
            <v>2620065</v>
          </cell>
          <cell r="Z156">
            <v>-1746710</v>
          </cell>
          <cell r="AA156">
            <v>-436677.5</v>
          </cell>
          <cell r="AB156">
            <v>-2620065</v>
          </cell>
          <cell r="AC156">
            <v>2934472.8</v>
          </cell>
          <cell r="AD156">
            <v>3081196.44</v>
          </cell>
          <cell r="AE156">
            <v>3235256.2620000001</v>
          </cell>
          <cell r="AF156">
            <v>9250925.5020000003</v>
          </cell>
        </row>
        <row r="157">
          <cell r="A157">
            <v>20008001</v>
          </cell>
          <cell r="B157" t="str">
            <v>20008001/22020404</v>
          </cell>
          <cell r="C157">
            <v>20008001</v>
          </cell>
          <cell r="D157">
            <v>22020404</v>
          </cell>
          <cell r="E157" t="str">
            <v>AIRS</v>
          </cell>
          <cell r="F157" t="str">
            <v>Mtce off/IT Equipt</v>
          </cell>
          <cell r="J157">
            <v>2000000</v>
          </cell>
          <cell r="L157">
            <v>0</v>
          </cell>
          <cell r="M157">
            <v>593370</v>
          </cell>
          <cell r="N157">
            <v>198200</v>
          </cell>
          <cell r="O157">
            <v>343000</v>
          </cell>
          <cell r="P157">
            <v>850400</v>
          </cell>
          <cell r="Q157">
            <v>0</v>
          </cell>
          <cell r="R157">
            <v>13000</v>
          </cell>
          <cell r="S157">
            <v>0</v>
          </cell>
          <cell r="T157">
            <v>1997970</v>
          </cell>
          <cell r="U157">
            <v>249746.25</v>
          </cell>
          <cell r="V157">
            <v>249746.25</v>
          </cell>
          <cell r="W157">
            <v>249746.25</v>
          </cell>
          <cell r="X157">
            <v>249746.25</v>
          </cell>
          <cell r="Y157">
            <v>2996955</v>
          </cell>
          <cell r="Z157">
            <v>-1997970</v>
          </cell>
          <cell r="AA157">
            <v>-499492.5</v>
          </cell>
          <cell r="AB157">
            <v>-2996955</v>
          </cell>
          <cell r="AC157">
            <v>3356589.6</v>
          </cell>
          <cell r="AD157">
            <v>3524419.08</v>
          </cell>
          <cell r="AE157">
            <v>3700640.034</v>
          </cell>
          <cell r="AF157">
            <v>10581648.714</v>
          </cell>
        </row>
        <row r="158">
          <cell r="A158">
            <v>20008001</v>
          </cell>
          <cell r="B158" t="str">
            <v>20008001/22020405</v>
          </cell>
          <cell r="C158">
            <v>20008001</v>
          </cell>
          <cell r="D158">
            <v>22020405</v>
          </cell>
          <cell r="E158" t="str">
            <v>AIRS</v>
          </cell>
          <cell r="F158" t="str">
            <v>Mtce of plant &amp; Gen</v>
          </cell>
          <cell r="J158">
            <v>2000000</v>
          </cell>
          <cell r="L158">
            <v>461500</v>
          </cell>
          <cell r="M158">
            <v>44500</v>
          </cell>
          <cell r="N158">
            <v>45000</v>
          </cell>
          <cell r="O158">
            <v>25500</v>
          </cell>
          <cell r="P158">
            <v>105000</v>
          </cell>
          <cell r="Q158">
            <v>0</v>
          </cell>
          <cell r="R158">
            <v>32500</v>
          </cell>
          <cell r="S158">
            <v>42700</v>
          </cell>
          <cell r="T158">
            <v>756700</v>
          </cell>
          <cell r="U158">
            <v>94587.5</v>
          </cell>
          <cell r="V158">
            <v>94587.5</v>
          </cell>
          <cell r="W158">
            <v>94587.5</v>
          </cell>
          <cell r="X158">
            <v>94587.5</v>
          </cell>
          <cell r="Y158">
            <v>1135050</v>
          </cell>
          <cell r="Z158">
            <v>-756700</v>
          </cell>
          <cell r="AA158">
            <v>-189175</v>
          </cell>
          <cell r="AB158">
            <v>-1135050</v>
          </cell>
          <cell r="AC158">
            <v>1271256</v>
          </cell>
          <cell r="AD158">
            <v>1334818.8</v>
          </cell>
          <cell r="AE158">
            <v>1401559.74</v>
          </cell>
          <cell r="AF158">
            <v>4007634.54</v>
          </cell>
        </row>
        <row r="159">
          <cell r="A159">
            <v>20008001</v>
          </cell>
          <cell r="B159" t="str">
            <v>20008001/22020602</v>
          </cell>
          <cell r="C159">
            <v>20008001</v>
          </cell>
          <cell r="D159">
            <v>22020602</v>
          </cell>
          <cell r="E159" t="str">
            <v>AIRS</v>
          </cell>
          <cell r="F159" t="str">
            <v>Security Services</v>
          </cell>
          <cell r="J159">
            <v>4920000</v>
          </cell>
          <cell r="L159">
            <v>120000</v>
          </cell>
          <cell r="M159">
            <v>780000</v>
          </cell>
          <cell r="N159">
            <v>883500</v>
          </cell>
          <cell r="O159">
            <v>8250</v>
          </cell>
          <cell r="P159">
            <v>441750</v>
          </cell>
          <cell r="Q159">
            <v>120000</v>
          </cell>
          <cell r="R159">
            <v>386500</v>
          </cell>
          <cell r="S159">
            <v>481750</v>
          </cell>
          <cell r="T159">
            <v>3221750</v>
          </cell>
          <cell r="U159">
            <v>402718.75</v>
          </cell>
          <cell r="V159">
            <v>402718.75</v>
          </cell>
          <cell r="W159">
            <v>402718.75</v>
          </cell>
          <cell r="X159">
            <v>402718.75</v>
          </cell>
          <cell r="Y159">
            <v>4832625</v>
          </cell>
          <cell r="Z159">
            <v>-3221750</v>
          </cell>
          <cell r="AA159">
            <v>-805437.5</v>
          </cell>
          <cell r="AB159">
            <v>-4832625</v>
          </cell>
          <cell r="AC159">
            <v>5412540</v>
          </cell>
          <cell r="AD159">
            <v>5683167</v>
          </cell>
          <cell r="AE159">
            <v>5967325.3499999996</v>
          </cell>
          <cell r="AF159">
            <v>17063032.350000001</v>
          </cell>
        </row>
        <row r="160">
          <cell r="A160">
            <v>20008001</v>
          </cell>
          <cell r="B160" t="str">
            <v>20008001/22020703</v>
          </cell>
          <cell r="C160">
            <v>20008001</v>
          </cell>
          <cell r="D160">
            <v>22020703</v>
          </cell>
          <cell r="E160" t="str">
            <v>AIRS</v>
          </cell>
          <cell r="F160" t="str">
            <v>Legal Service</v>
          </cell>
          <cell r="J160">
            <v>1000000</v>
          </cell>
          <cell r="L160">
            <v>0</v>
          </cell>
          <cell r="M160">
            <v>522000</v>
          </cell>
          <cell r="N160">
            <v>0</v>
          </cell>
          <cell r="O160">
            <v>0</v>
          </cell>
          <cell r="P160">
            <v>0</v>
          </cell>
          <cell r="Q160">
            <v>0</v>
          </cell>
          <cell r="R160">
            <v>230000</v>
          </cell>
          <cell r="S160">
            <v>76000</v>
          </cell>
          <cell r="T160">
            <v>828000</v>
          </cell>
          <cell r="U160">
            <v>103500</v>
          </cell>
          <cell r="V160">
            <v>103500</v>
          </cell>
          <cell r="W160">
            <v>103500</v>
          </cell>
          <cell r="X160">
            <v>103500</v>
          </cell>
          <cell r="Y160">
            <v>1242000</v>
          </cell>
          <cell r="Z160">
            <v>-828000</v>
          </cell>
          <cell r="AA160">
            <v>-207000</v>
          </cell>
          <cell r="AB160">
            <v>-1242000</v>
          </cell>
          <cell r="AC160">
            <v>1391040</v>
          </cell>
          <cell r="AD160">
            <v>1460592</v>
          </cell>
          <cell r="AE160">
            <v>1533621.6</v>
          </cell>
          <cell r="AF160">
            <v>4385253.5999999996</v>
          </cell>
        </row>
        <row r="161">
          <cell r="A161">
            <v>20008001</v>
          </cell>
          <cell r="B161" t="str">
            <v>20008001/22020801</v>
          </cell>
          <cell r="C161">
            <v>20008001</v>
          </cell>
          <cell r="D161">
            <v>22020801</v>
          </cell>
          <cell r="E161" t="str">
            <v>AIRS</v>
          </cell>
          <cell r="F161" t="str">
            <v>M/v fuel</v>
          </cell>
          <cell r="J161">
            <v>10000000</v>
          </cell>
          <cell r="L161">
            <v>577500</v>
          </cell>
          <cell r="M161">
            <v>1000100</v>
          </cell>
          <cell r="N161">
            <v>899540</v>
          </cell>
          <cell r="O161">
            <v>228905</v>
          </cell>
          <cell r="P161">
            <v>838690</v>
          </cell>
          <cell r="Q161">
            <v>179000</v>
          </cell>
          <cell r="R161">
            <v>803750</v>
          </cell>
          <cell r="S161">
            <v>832862.05</v>
          </cell>
          <cell r="T161">
            <v>5360347.05</v>
          </cell>
          <cell r="U161">
            <v>670043.38124999998</v>
          </cell>
          <cell r="V161">
            <v>670043.38124999998</v>
          </cell>
          <cell r="W161">
            <v>670043.38124999998</v>
          </cell>
          <cell r="X161">
            <v>670043.38124999998</v>
          </cell>
          <cell r="Y161">
            <v>8040520.5749999983</v>
          </cell>
          <cell r="Z161">
            <v>-5360347.05</v>
          </cell>
          <cell r="AA161">
            <v>-1340086.7625</v>
          </cell>
          <cell r="AB161">
            <v>-8040520.5749999983</v>
          </cell>
          <cell r="AC161">
            <v>9005383.0439999979</v>
          </cell>
          <cell r="AD161">
            <v>9455652.1961999983</v>
          </cell>
          <cell r="AE161">
            <v>9928434.8060099985</v>
          </cell>
          <cell r="AF161">
            <v>28389470.046209998</v>
          </cell>
        </row>
        <row r="162">
          <cell r="A162">
            <v>20008001</v>
          </cell>
          <cell r="B162" t="str">
            <v>20008001/22020803</v>
          </cell>
          <cell r="C162">
            <v>20008001</v>
          </cell>
          <cell r="D162">
            <v>22020803</v>
          </cell>
          <cell r="E162" t="str">
            <v>AIRS</v>
          </cell>
          <cell r="F162" t="str">
            <v>Generator fuel</v>
          </cell>
          <cell r="J162">
            <v>10000000</v>
          </cell>
          <cell r="L162">
            <v>0</v>
          </cell>
          <cell r="M162">
            <v>187270</v>
          </cell>
          <cell r="N162">
            <v>1493100</v>
          </cell>
          <cell r="O162">
            <v>0</v>
          </cell>
          <cell r="P162">
            <v>592000</v>
          </cell>
          <cell r="Q162">
            <v>622000</v>
          </cell>
          <cell r="R162">
            <v>0</v>
          </cell>
          <cell r="S162">
            <v>790000</v>
          </cell>
          <cell r="T162">
            <v>3684370</v>
          </cell>
          <cell r="U162">
            <v>460546.25</v>
          </cell>
          <cell r="V162">
            <v>460546.25</v>
          </cell>
          <cell r="W162">
            <v>460546.25</v>
          </cell>
          <cell r="X162">
            <v>460546.25</v>
          </cell>
          <cell r="Y162">
            <v>5526555</v>
          </cell>
          <cell r="Z162">
            <v>-3684370</v>
          </cell>
          <cell r="AA162">
            <v>-921092.5</v>
          </cell>
          <cell r="AB162">
            <v>-5526555</v>
          </cell>
          <cell r="AC162">
            <v>6189741.5999999996</v>
          </cell>
          <cell r="AD162">
            <v>6499228.6799999997</v>
          </cell>
          <cell r="AE162">
            <v>6824190.1140000001</v>
          </cell>
          <cell r="AF162">
            <v>19513160.394000001</v>
          </cell>
        </row>
        <row r="163">
          <cell r="A163">
            <v>20008001</v>
          </cell>
          <cell r="B163" t="str">
            <v>20008001/22020901</v>
          </cell>
          <cell r="C163">
            <v>20008001</v>
          </cell>
          <cell r="D163">
            <v>22020901</v>
          </cell>
          <cell r="E163" t="str">
            <v>AIRS</v>
          </cell>
          <cell r="F163" t="str">
            <v>Bank charges</v>
          </cell>
          <cell r="J163">
            <v>50000</v>
          </cell>
          <cell r="L163">
            <v>2813.49</v>
          </cell>
          <cell r="M163">
            <v>3804.36</v>
          </cell>
          <cell r="N163">
            <v>1195.47</v>
          </cell>
          <cell r="O163">
            <v>295.62</v>
          </cell>
          <cell r="P163">
            <v>36</v>
          </cell>
          <cell r="Q163">
            <v>16</v>
          </cell>
          <cell r="R163">
            <v>5584.75</v>
          </cell>
          <cell r="S163">
            <v>2465.2399999999998</v>
          </cell>
          <cell r="T163">
            <v>16210.93</v>
          </cell>
          <cell r="U163">
            <v>2026.36625</v>
          </cell>
          <cell r="V163">
            <v>2026.36625</v>
          </cell>
          <cell r="W163">
            <v>2026.36625</v>
          </cell>
          <cell r="X163">
            <v>2026.36625</v>
          </cell>
          <cell r="Y163">
            <v>24316.394999999997</v>
          </cell>
          <cell r="Z163">
            <v>-16210.93</v>
          </cell>
          <cell r="AA163">
            <v>-4052.7325000000001</v>
          </cell>
          <cell r="AB163">
            <v>-24316.394999999997</v>
          </cell>
          <cell r="AC163">
            <v>27234.362399999998</v>
          </cell>
          <cell r="AD163">
            <v>28596.08052</v>
          </cell>
          <cell r="AE163">
            <v>30025.884546000001</v>
          </cell>
          <cell r="AF163">
            <v>85856.327466000002</v>
          </cell>
        </row>
        <row r="164">
          <cell r="A164">
            <v>20008001</v>
          </cell>
          <cell r="B164" t="str">
            <v>20008001/22021001</v>
          </cell>
          <cell r="C164">
            <v>20008001</v>
          </cell>
          <cell r="D164">
            <v>22021001</v>
          </cell>
          <cell r="E164" t="str">
            <v>AIRS</v>
          </cell>
          <cell r="F164" t="str">
            <v>Refreshment &amp; meal</v>
          </cell>
          <cell r="J164">
            <v>500000</v>
          </cell>
          <cell r="L164">
            <v>0</v>
          </cell>
          <cell r="M164">
            <v>235600</v>
          </cell>
          <cell r="N164">
            <v>0</v>
          </cell>
          <cell r="O164">
            <v>120000</v>
          </cell>
          <cell r="P164">
            <v>141575</v>
          </cell>
          <cell r="Q164">
            <v>0</v>
          </cell>
          <cell r="R164">
            <v>0</v>
          </cell>
          <cell r="S164">
            <v>0</v>
          </cell>
          <cell r="T164">
            <v>497175</v>
          </cell>
          <cell r="U164">
            <v>62146.875</v>
          </cell>
          <cell r="V164">
            <v>62146.875</v>
          </cell>
          <cell r="W164">
            <v>62146.875</v>
          </cell>
          <cell r="X164">
            <v>62146.875</v>
          </cell>
          <cell r="Y164">
            <v>745762.5</v>
          </cell>
          <cell r="Z164">
            <v>-497175</v>
          </cell>
          <cell r="AA164">
            <v>-124293.75</v>
          </cell>
          <cell r="AB164">
            <v>-745762.5</v>
          </cell>
          <cell r="AC164">
            <v>835254</v>
          </cell>
          <cell r="AD164">
            <v>877016.7</v>
          </cell>
          <cell r="AE164">
            <v>920867.53499999992</v>
          </cell>
          <cell r="AF164">
            <v>2633138.2349999999</v>
          </cell>
        </row>
        <row r="165">
          <cell r="A165">
            <v>20008001</v>
          </cell>
          <cell r="B165" t="str">
            <v>20008001/22021002</v>
          </cell>
          <cell r="C165">
            <v>20008001</v>
          </cell>
          <cell r="D165">
            <v>22021002</v>
          </cell>
          <cell r="E165" t="str">
            <v>AIRS</v>
          </cell>
          <cell r="F165" t="str">
            <v>Honorarium &amp; Sitting allo</v>
          </cell>
          <cell r="J165">
            <v>2000000</v>
          </cell>
          <cell r="L165">
            <v>546000</v>
          </cell>
          <cell r="M165">
            <v>1062300</v>
          </cell>
          <cell r="N165">
            <v>146000</v>
          </cell>
          <cell r="O165">
            <v>70000</v>
          </cell>
          <cell r="P165">
            <v>0</v>
          </cell>
          <cell r="Q165">
            <v>0</v>
          </cell>
          <cell r="R165">
            <v>56000</v>
          </cell>
          <cell r="S165">
            <v>40000</v>
          </cell>
          <cell r="T165">
            <v>1920300</v>
          </cell>
          <cell r="U165">
            <v>240037.5</v>
          </cell>
          <cell r="V165">
            <v>240037.5</v>
          </cell>
          <cell r="W165">
            <v>240037.5</v>
          </cell>
          <cell r="X165">
            <v>240037.5</v>
          </cell>
          <cell r="Y165">
            <v>2880450</v>
          </cell>
          <cell r="Z165">
            <v>-1920300</v>
          </cell>
          <cell r="AA165">
            <v>-480075</v>
          </cell>
          <cell r="AB165">
            <v>-2880450</v>
          </cell>
          <cell r="AC165">
            <v>3226104</v>
          </cell>
          <cell r="AD165">
            <v>3387409.2</v>
          </cell>
          <cell r="AE165">
            <v>3556779.66</v>
          </cell>
          <cell r="AF165">
            <v>10170292.859999999</v>
          </cell>
        </row>
        <row r="166">
          <cell r="A166">
            <v>20008001</v>
          </cell>
          <cell r="B166" t="str">
            <v>20008001/22021007</v>
          </cell>
          <cell r="C166">
            <v>20008001</v>
          </cell>
          <cell r="D166">
            <v>22021007</v>
          </cell>
          <cell r="E166" t="str">
            <v>AIRS</v>
          </cell>
          <cell r="F166" t="str">
            <v>Welfare Package</v>
          </cell>
          <cell r="J166">
            <v>1676000</v>
          </cell>
          <cell r="L166">
            <v>0</v>
          </cell>
          <cell r="M166">
            <v>160000</v>
          </cell>
          <cell r="N166">
            <v>0</v>
          </cell>
          <cell r="O166">
            <v>20000</v>
          </cell>
          <cell r="P166">
            <v>120000</v>
          </cell>
          <cell r="Q166">
            <v>6400</v>
          </cell>
          <cell r="R166">
            <v>185000</v>
          </cell>
          <cell r="S166">
            <v>294650</v>
          </cell>
          <cell r="T166">
            <v>786050</v>
          </cell>
          <cell r="U166">
            <v>98256.25</v>
          </cell>
          <cell r="V166">
            <v>98256.25</v>
          </cell>
          <cell r="W166">
            <v>98256.25</v>
          </cell>
          <cell r="X166">
            <v>98256.25</v>
          </cell>
          <cell r="Y166">
            <v>1179075</v>
          </cell>
          <cell r="Z166">
            <v>-786050</v>
          </cell>
          <cell r="AA166">
            <v>-196512.5</v>
          </cell>
          <cell r="AB166">
            <v>-1179075</v>
          </cell>
          <cell r="AC166">
            <v>1320564</v>
          </cell>
          <cell r="AD166">
            <v>1386592.2</v>
          </cell>
          <cell r="AE166">
            <v>1455921.81</v>
          </cell>
          <cell r="AF166">
            <v>4163078.0100000002</v>
          </cell>
        </row>
        <row r="167">
          <cell r="A167">
            <v>20008001</v>
          </cell>
          <cell r="B167" t="str">
            <v>20008001/22021008</v>
          </cell>
          <cell r="C167">
            <v>20008001</v>
          </cell>
          <cell r="D167">
            <v>22021008</v>
          </cell>
          <cell r="E167" t="str">
            <v>AIRS</v>
          </cell>
          <cell r="F167" t="str">
            <v>Subsription to Professional boby</v>
          </cell>
          <cell r="J167">
            <v>2000000</v>
          </cell>
          <cell r="L167">
            <v>0</v>
          </cell>
          <cell r="M167">
            <v>0</v>
          </cell>
          <cell r="N167">
            <v>0</v>
          </cell>
          <cell r="O167">
            <v>0</v>
          </cell>
          <cell r="P167">
            <v>0</v>
          </cell>
          <cell r="Q167">
            <v>0</v>
          </cell>
          <cell r="R167">
            <v>24000</v>
          </cell>
          <cell r="S167">
            <v>0</v>
          </cell>
          <cell r="T167">
            <v>24000</v>
          </cell>
          <cell r="U167">
            <v>3000</v>
          </cell>
          <cell r="V167">
            <v>3000</v>
          </cell>
          <cell r="W167">
            <v>3000</v>
          </cell>
          <cell r="X167">
            <v>3000</v>
          </cell>
          <cell r="Y167">
            <v>36000</v>
          </cell>
          <cell r="Z167">
            <v>-24000</v>
          </cell>
          <cell r="AA167">
            <v>-6000</v>
          </cell>
          <cell r="AB167">
            <v>-36000</v>
          </cell>
          <cell r="AC167">
            <v>40320</v>
          </cell>
          <cell r="AD167">
            <v>42336</v>
          </cell>
          <cell r="AE167">
            <v>44452.800000000003</v>
          </cell>
          <cell r="AF167">
            <v>127108.8</v>
          </cell>
        </row>
        <row r="168">
          <cell r="A168">
            <v>20008001</v>
          </cell>
          <cell r="B168" t="str">
            <v>20008001/22021013</v>
          </cell>
          <cell r="C168">
            <v>20008001</v>
          </cell>
          <cell r="D168">
            <v>22021013</v>
          </cell>
          <cell r="E168" t="str">
            <v>AIRS</v>
          </cell>
          <cell r="F168" t="str">
            <v>Budget preparation</v>
          </cell>
          <cell r="J168">
            <v>2000000</v>
          </cell>
          <cell r="L168">
            <v>0</v>
          </cell>
          <cell r="M168">
            <v>0</v>
          </cell>
          <cell r="N168">
            <v>0</v>
          </cell>
          <cell r="O168">
            <v>0</v>
          </cell>
          <cell r="P168">
            <v>0</v>
          </cell>
          <cell r="Q168">
            <v>0</v>
          </cell>
          <cell r="R168">
            <v>920000</v>
          </cell>
          <cell r="S168">
            <v>290000</v>
          </cell>
          <cell r="T168">
            <v>1210000</v>
          </cell>
          <cell r="U168">
            <v>151250</v>
          </cell>
          <cell r="V168">
            <v>151250</v>
          </cell>
          <cell r="W168">
            <v>151250</v>
          </cell>
          <cell r="X168">
            <v>151250</v>
          </cell>
          <cell r="Y168">
            <v>1815000</v>
          </cell>
          <cell r="Z168">
            <v>-1210000</v>
          </cell>
          <cell r="AA168">
            <v>-302500</v>
          </cell>
          <cell r="AB168">
            <v>-1815000</v>
          </cell>
          <cell r="AC168">
            <v>2032800</v>
          </cell>
          <cell r="AD168">
            <v>2134440</v>
          </cell>
          <cell r="AE168">
            <v>2241162</v>
          </cell>
          <cell r="AF168">
            <v>6408402</v>
          </cell>
        </row>
        <row r="169">
          <cell r="A169">
            <v>0</v>
          </cell>
          <cell r="B169" t="str">
            <v>/</v>
          </cell>
          <cell r="J169">
            <v>84546000</v>
          </cell>
          <cell r="K169">
            <v>0</v>
          </cell>
          <cell r="L169">
            <v>1707813.49</v>
          </cell>
          <cell r="M169">
            <v>10325466.359999999</v>
          </cell>
          <cell r="N169">
            <v>5434535.4699999997</v>
          </cell>
          <cell r="O169">
            <v>1438377.62</v>
          </cell>
          <cell r="P169">
            <v>6043548</v>
          </cell>
          <cell r="Q169">
            <v>2654516</v>
          </cell>
          <cell r="R169">
            <v>6655535.7300000004</v>
          </cell>
          <cell r="S169">
            <v>8309212.4500000002</v>
          </cell>
          <cell r="T169">
            <v>42569005.119999997</v>
          </cell>
          <cell r="U169">
            <v>5321125.6399999997</v>
          </cell>
          <cell r="V169">
            <v>5321125.6399999997</v>
          </cell>
          <cell r="W169">
            <v>5321125.6399999997</v>
          </cell>
          <cell r="X169">
            <v>5321125.6399999997</v>
          </cell>
          <cell r="Y169">
            <v>63853507.68</v>
          </cell>
          <cell r="Z169">
            <v>-42569005.119999997</v>
          </cell>
          <cell r="AA169">
            <v>-10642251.279999999</v>
          </cell>
          <cell r="AB169">
            <v>-63853507.68</v>
          </cell>
          <cell r="AC169">
            <v>71515928.601599991</v>
          </cell>
          <cell r="AD169">
            <v>75091725.031680003</v>
          </cell>
          <cell r="AE169">
            <v>78846311.283263996</v>
          </cell>
          <cell r="AF169">
            <v>225453964.91654402</v>
          </cell>
        </row>
        <row r="170">
          <cell r="A170">
            <v>0</v>
          </cell>
          <cell r="B170" t="str">
            <v>/</v>
          </cell>
          <cell r="T170">
            <v>0</v>
          </cell>
          <cell r="U170">
            <v>0</v>
          </cell>
          <cell r="V170">
            <v>0</v>
          </cell>
          <cell r="W170">
            <v>0</v>
          </cell>
          <cell r="X170">
            <v>0</v>
          </cell>
          <cell r="Y170">
            <v>0</v>
          </cell>
          <cell r="Z170">
            <v>0</v>
          </cell>
          <cell r="AA170">
            <v>0</v>
          </cell>
          <cell r="AB170">
            <v>0</v>
          </cell>
          <cell r="AC170">
            <v>0</v>
          </cell>
          <cell r="AD170">
            <v>0</v>
          </cell>
          <cell r="AE170">
            <v>0</v>
          </cell>
          <cell r="AF170">
            <v>0</v>
          </cell>
        </row>
        <row r="171">
          <cell r="A171">
            <v>0</v>
          </cell>
          <cell r="B171" t="str">
            <v>/</v>
          </cell>
          <cell r="T171">
            <v>0</v>
          </cell>
          <cell r="U171">
            <v>0</v>
          </cell>
          <cell r="V171">
            <v>0</v>
          </cell>
          <cell r="W171">
            <v>0</v>
          </cell>
          <cell r="X171">
            <v>0</v>
          </cell>
          <cell r="Y171">
            <v>0</v>
          </cell>
          <cell r="Z171">
            <v>0</v>
          </cell>
          <cell r="AA171">
            <v>0</v>
          </cell>
          <cell r="AB171">
            <v>0</v>
          </cell>
          <cell r="AC171">
            <v>0</v>
          </cell>
          <cell r="AD171">
            <v>0</v>
          </cell>
          <cell r="AE171">
            <v>0</v>
          </cell>
          <cell r="AF171">
            <v>0</v>
          </cell>
        </row>
        <row r="172">
          <cell r="B172" t="str">
            <v>13001001/22020101</v>
          </cell>
          <cell r="C172">
            <v>13001001</v>
          </cell>
          <cell r="D172">
            <v>22020101</v>
          </cell>
          <cell r="E172" t="str">
            <v>Min of Youth Development</v>
          </cell>
          <cell r="F172" t="str">
            <v>Local Travel &amp; Transport Training</v>
          </cell>
          <cell r="T172">
            <v>0</v>
          </cell>
          <cell r="U172">
            <v>0</v>
          </cell>
          <cell r="V172">
            <v>0</v>
          </cell>
          <cell r="W172">
            <v>0</v>
          </cell>
          <cell r="X172">
            <v>0</v>
          </cell>
          <cell r="Y172">
            <v>0</v>
          </cell>
          <cell r="Z172">
            <v>0</v>
          </cell>
          <cell r="AA172">
            <v>0</v>
          </cell>
          <cell r="AB172">
            <v>0</v>
          </cell>
          <cell r="AC172">
            <v>0</v>
          </cell>
          <cell r="AD172">
            <v>0</v>
          </cell>
          <cell r="AE172">
            <v>0</v>
          </cell>
          <cell r="AF172">
            <v>0</v>
          </cell>
        </row>
        <row r="173">
          <cell r="B173" t="str">
            <v>13001001/22020102</v>
          </cell>
          <cell r="C173">
            <v>13001001</v>
          </cell>
          <cell r="D173">
            <v>22020102</v>
          </cell>
          <cell r="E173" t="str">
            <v>Min of Youth Development</v>
          </cell>
          <cell r="F173" t="str">
            <v>Local Travel &amp; Transport &amp; others</v>
          </cell>
          <cell r="L173">
            <v>77000</v>
          </cell>
          <cell r="M173">
            <v>67000</v>
          </cell>
          <cell r="N173">
            <v>69000</v>
          </cell>
          <cell r="O173">
            <v>55000</v>
          </cell>
          <cell r="P173">
            <v>35000</v>
          </cell>
          <cell r="Q173">
            <v>38000</v>
          </cell>
          <cell r="R173">
            <v>18000</v>
          </cell>
          <cell r="S173">
            <v>38000</v>
          </cell>
          <cell r="T173">
            <v>397000</v>
          </cell>
          <cell r="U173">
            <v>49625</v>
          </cell>
          <cell r="V173">
            <v>49625</v>
          </cell>
          <cell r="W173">
            <v>49625</v>
          </cell>
          <cell r="X173">
            <v>49625</v>
          </cell>
          <cell r="Y173">
            <v>595500</v>
          </cell>
          <cell r="Z173">
            <v>-397000</v>
          </cell>
          <cell r="AA173">
            <v>-99250</v>
          </cell>
          <cell r="AB173">
            <v>-595500</v>
          </cell>
          <cell r="AC173">
            <v>666960</v>
          </cell>
          <cell r="AD173">
            <v>700308</v>
          </cell>
          <cell r="AE173">
            <v>735323.4</v>
          </cell>
          <cell r="AF173">
            <v>2102591.4</v>
          </cell>
        </row>
        <row r="174">
          <cell r="B174" t="str">
            <v>13001001/22020201</v>
          </cell>
          <cell r="C174">
            <v>13001001</v>
          </cell>
          <cell r="D174">
            <v>22020201</v>
          </cell>
          <cell r="E174" t="str">
            <v>Min of Youth Development</v>
          </cell>
          <cell r="F174" t="str">
            <v>Electricity Charge</v>
          </cell>
          <cell r="N174">
            <v>78000</v>
          </cell>
          <cell r="O174" t="str">
            <v>-</v>
          </cell>
          <cell r="P174" t="str">
            <v>-</v>
          </cell>
          <cell r="Q174" t="str">
            <v>-</v>
          </cell>
          <cell r="R174">
            <v>20000</v>
          </cell>
          <cell r="T174">
            <v>98000</v>
          </cell>
          <cell r="U174">
            <v>12250</v>
          </cell>
          <cell r="V174">
            <v>12250</v>
          </cell>
          <cell r="W174">
            <v>12250</v>
          </cell>
          <cell r="X174">
            <v>12250</v>
          </cell>
          <cell r="Y174">
            <v>147000</v>
          </cell>
          <cell r="Z174">
            <v>-98000</v>
          </cell>
          <cell r="AA174">
            <v>-24500</v>
          </cell>
          <cell r="AB174">
            <v>-147000</v>
          </cell>
          <cell r="AC174">
            <v>164640</v>
          </cell>
          <cell r="AD174">
            <v>172872</v>
          </cell>
          <cell r="AE174">
            <v>181515.6</v>
          </cell>
          <cell r="AF174">
            <v>519027.6</v>
          </cell>
        </row>
        <row r="175">
          <cell r="B175" t="str">
            <v>13001001/22020202</v>
          </cell>
          <cell r="C175">
            <v>13001001</v>
          </cell>
          <cell r="D175">
            <v>22020202</v>
          </cell>
          <cell r="E175" t="str">
            <v>Min of Youth Development</v>
          </cell>
          <cell r="F175" t="str">
            <v>Telephone Charge</v>
          </cell>
          <cell r="L175">
            <v>35000</v>
          </cell>
          <cell r="M175">
            <v>72000</v>
          </cell>
          <cell r="N175">
            <v>20000</v>
          </cell>
          <cell r="O175">
            <v>36000</v>
          </cell>
          <cell r="P175">
            <v>32000</v>
          </cell>
          <cell r="Q175">
            <v>39000</v>
          </cell>
          <cell r="R175">
            <v>52000</v>
          </cell>
          <cell r="S175">
            <v>39000</v>
          </cell>
          <cell r="T175">
            <v>325000</v>
          </cell>
          <cell r="U175">
            <v>40625</v>
          </cell>
          <cell r="V175">
            <v>40625</v>
          </cell>
          <cell r="W175">
            <v>40625</v>
          </cell>
          <cell r="X175">
            <v>40625</v>
          </cell>
          <cell r="Y175">
            <v>487500</v>
          </cell>
          <cell r="Z175">
            <v>-325000</v>
          </cell>
          <cell r="AA175">
            <v>-81250</v>
          </cell>
          <cell r="AB175">
            <v>-487500</v>
          </cell>
          <cell r="AC175">
            <v>546000</v>
          </cell>
          <cell r="AD175">
            <v>573300</v>
          </cell>
          <cell r="AE175">
            <v>601965</v>
          </cell>
          <cell r="AF175">
            <v>1721265</v>
          </cell>
        </row>
        <row r="176">
          <cell r="B176" t="str">
            <v>13001001/22020301</v>
          </cell>
          <cell r="C176">
            <v>13001001</v>
          </cell>
          <cell r="D176">
            <v>22020301</v>
          </cell>
          <cell r="E176" t="str">
            <v>Min of Youth Development</v>
          </cell>
          <cell r="F176" t="str">
            <v>Office Stationeries/Computer Comsumable</v>
          </cell>
          <cell r="L176">
            <v>63000</v>
          </cell>
          <cell r="M176">
            <v>48000</v>
          </cell>
          <cell r="N176">
            <v>30000</v>
          </cell>
          <cell r="O176">
            <v>84000</v>
          </cell>
          <cell r="P176">
            <v>79500</v>
          </cell>
          <cell r="Q176">
            <v>33200</v>
          </cell>
          <cell r="R176">
            <v>100000</v>
          </cell>
          <cell r="S176">
            <v>33200</v>
          </cell>
          <cell r="T176">
            <v>470900</v>
          </cell>
          <cell r="U176">
            <v>58862.5</v>
          </cell>
          <cell r="V176">
            <v>58862.5</v>
          </cell>
          <cell r="W176">
            <v>58862.5</v>
          </cell>
          <cell r="X176">
            <v>58862.5</v>
          </cell>
          <cell r="Y176">
            <v>706350</v>
          </cell>
          <cell r="Z176">
            <v>-470900</v>
          </cell>
          <cell r="AA176">
            <v>-117725</v>
          </cell>
          <cell r="AB176">
            <v>-706350</v>
          </cell>
          <cell r="AC176">
            <v>791112</v>
          </cell>
          <cell r="AD176">
            <v>830667.6</v>
          </cell>
          <cell r="AE176">
            <v>872200.98</v>
          </cell>
          <cell r="AF176">
            <v>2493980.58</v>
          </cell>
        </row>
        <row r="177">
          <cell r="B177" t="str">
            <v>13001001/22020302</v>
          </cell>
          <cell r="C177">
            <v>13001001</v>
          </cell>
          <cell r="D177">
            <v>22020302</v>
          </cell>
          <cell r="E177" t="str">
            <v>Min of Youth Development</v>
          </cell>
          <cell r="F177" t="str">
            <v>Books</v>
          </cell>
          <cell r="L177" t="str">
            <v>-</v>
          </cell>
          <cell r="M177" t="str">
            <v>-</v>
          </cell>
          <cell r="N177" t="str">
            <v>-</v>
          </cell>
          <cell r="O177" t="str">
            <v>-</v>
          </cell>
          <cell r="P177" t="str">
            <v>-</v>
          </cell>
          <cell r="Q177" t="str">
            <v>-</v>
          </cell>
          <cell r="R177" t="str">
            <v>-</v>
          </cell>
          <cell r="S177" t="str">
            <v>-</v>
          </cell>
          <cell r="T177">
            <v>0</v>
          </cell>
          <cell r="U177">
            <v>0</v>
          </cell>
          <cell r="V177">
            <v>0</v>
          </cell>
          <cell r="W177">
            <v>0</v>
          </cell>
          <cell r="X177">
            <v>0</v>
          </cell>
          <cell r="Y177">
            <v>0</v>
          </cell>
          <cell r="Z177">
            <v>0</v>
          </cell>
          <cell r="AA177">
            <v>0</v>
          </cell>
          <cell r="AB177">
            <v>0</v>
          </cell>
          <cell r="AC177">
            <v>0</v>
          </cell>
          <cell r="AD177">
            <v>0</v>
          </cell>
          <cell r="AE177">
            <v>0</v>
          </cell>
          <cell r="AF177">
            <v>0</v>
          </cell>
        </row>
        <row r="178">
          <cell r="B178" t="str">
            <v>13001001/22020303</v>
          </cell>
          <cell r="C178">
            <v>13001001</v>
          </cell>
          <cell r="D178">
            <v>22020303</v>
          </cell>
          <cell r="E178" t="str">
            <v>Min of Youth Development</v>
          </cell>
          <cell r="F178" t="str">
            <v>Newspapers</v>
          </cell>
          <cell r="L178" t="str">
            <v>-</v>
          </cell>
          <cell r="M178" t="str">
            <v>-</v>
          </cell>
          <cell r="N178" t="str">
            <v>-</v>
          </cell>
          <cell r="O178" t="str">
            <v>-</v>
          </cell>
          <cell r="P178" t="str">
            <v>-</v>
          </cell>
          <cell r="Q178" t="str">
            <v>-</v>
          </cell>
          <cell r="R178" t="str">
            <v>-</v>
          </cell>
          <cell r="S178" t="str">
            <v>-</v>
          </cell>
          <cell r="T178">
            <v>0</v>
          </cell>
          <cell r="U178">
            <v>0</v>
          </cell>
          <cell r="V178">
            <v>0</v>
          </cell>
          <cell r="W178">
            <v>0</v>
          </cell>
          <cell r="X178">
            <v>0</v>
          </cell>
          <cell r="Y178">
            <v>0</v>
          </cell>
          <cell r="Z178">
            <v>0</v>
          </cell>
          <cell r="AA178">
            <v>0</v>
          </cell>
          <cell r="AB178">
            <v>0</v>
          </cell>
          <cell r="AC178">
            <v>0</v>
          </cell>
          <cell r="AD178">
            <v>0</v>
          </cell>
          <cell r="AE178">
            <v>0</v>
          </cell>
          <cell r="AF178">
            <v>0</v>
          </cell>
        </row>
        <row r="179">
          <cell r="B179" t="str">
            <v>13001001/22020401</v>
          </cell>
          <cell r="C179">
            <v>13001001</v>
          </cell>
          <cell r="D179">
            <v>22020401</v>
          </cell>
          <cell r="E179" t="str">
            <v>Min of Youth Development</v>
          </cell>
          <cell r="F179" t="str">
            <v>Maintenace of  Motor Vehicle/Transport Equipment</v>
          </cell>
          <cell r="L179">
            <v>140000</v>
          </cell>
          <cell r="M179">
            <v>20000</v>
          </cell>
          <cell r="N179">
            <v>157000</v>
          </cell>
          <cell r="O179">
            <v>130000</v>
          </cell>
          <cell r="P179">
            <v>67000</v>
          </cell>
          <cell r="Q179">
            <v>249000</v>
          </cell>
          <cell r="R179">
            <v>65000</v>
          </cell>
          <cell r="S179">
            <v>2493000</v>
          </cell>
          <cell r="T179">
            <v>3321000</v>
          </cell>
          <cell r="U179">
            <v>415125</v>
          </cell>
          <cell r="V179">
            <v>415125</v>
          </cell>
          <cell r="W179">
            <v>415125</v>
          </cell>
          <cell r="X179">
            <v>415125</v>
          </cell>
          <cell r="Y179">
            <v>4981500</v>
          </cell>
          <cell r="Z179">
            <v>-3321000</v>
          </cell>
          <cell r="AA179">
            <v>-830250</v>
          </cell>
          <cell r="AB179">
            <v>-4981500</v>
          </cell>
          <cell r="AC179">
            <v>5579280</v>
          </cell>
          <cell r="AD179">
            <v>5858244</v>
          </cell>
          <cell r="AE179">
            <v>6151156.2000000002</v>
          </cell>
          <cell r="AF179">
            <v>17588680.199999999</v>
          </cell>
        </row>
        <row r="180">
          <cell r="B180" t="str">
            <v>13001001/22020402</v>
          </cell>
          <cell r="C180">
            <v>13001001</v>
          </cell>
          <cell r="D180">
            <v>22020402</v>
          </cell>
          <cell r="E180" t="str">
            <v>Min of Youth Development</v>
          </cell>
          <cell r="F180" t="str">
            <v>Maintenace of office furniture</v>
          </cell>
          <cell r="L180" t="str">
            <v>-</v>
          </cell>
          <cell r="M180" t="str">
            <v>-</v>
          </cell>
          <cell r="N180" t="str">
            <v>-</v>
          </cell>
          <cell r="O180" t="str">
            <v>-</v>
          </cell>
          <cell r="P180" t="str">
            <v>-</v>
          </cell>
          <cell r="Q180">
            <v>53500</v>
          </cell>
          <cell r="R180">
            <v>39000</v>
          </cell>
          <cell r="S180">
            <v>53500</v>
          </cell>
          <cell r="T180">
            <v>146000</v>
          </cell>
          <cell r="U180">
            <v>18250</v>
          </cell>
          <cell r="V180">
            <v>18250</v>
          </cell>
          <cell r="W180">
            <v>18250</v>
          </cell>
          <cell r="X180">
            <v>18250</v>
          </cell>
          <cell r="Y180">
            <v>219000</v>
          </cell>
          <cell r="Z180">
            <v>-146000</v>
          </cell>
          <cell r="AA180">
            <v>-36500</v>
          </cell>
          <cell r="AB180">
            <v>-219000</v>
          </cell>
          <cell r="AC180">
            <v>245280</v>
          </cell>
          <cell r="AD180">
            <v>257544</v>
          </cell>
          <cell r="AE180">
            <v>270421.2</v>
          </cell>
          <cell r="AF180">
            <v>773245.2</v>
          </cell>
        </row>
        <row r="181">
          <cell r="B181" t="str">
            <v>13001001/22020405</v>
          </cell>
          <cell r="C181">
            <v>13001001</v>
          </cell>
          <cell r="D181">
            <v>22020405</v>
          </cell>
          <cell r="E181" t="str">
            <v>Min of Youth Development</v>
          </cell>
          <cell r="F181" t="str">
            <v>Maintenace of Plant /generator</v>
          </cell>
          <cell r="L181">
            <v>38000</v>
          </cell>
          <cell r="M181" t="str">
            <v>-</v>
          </cell>
          <cell r="N181" t="str">
            <v>-</v>
          </cell>
          <cell r="O181">
            <v>50000</v>
          </cell>
          <cell r="P181">
            <v>130000</v>
          </cell>
          <cell r="Q181">
            <v>10000</v>
          </cell>
          <cell r="R181">
            <v>200000</v>
          </cell>
          <cell r="S181">
            <v>10000</v>
          </cell>
          <cell r="T181">
            <v>438000</v>
          </cell>
          <cell r="U181">
            <v>54750</v>
          </cell>
          <cell r="V181">
            <v>54750</v>
          </cell>
          <cell r="W181">
            <v>54750</v>
          </cell>
          <cell r="X181">
            <v>54750</v>
          </cell>
          <cell r="Y181">
            <v>657000</v>
          </cell>
          <cell r="Z181">
            <v>-438000</v>
          </cell>
          <cell r="AA181">
            <v>-109500</v>
          </cell>
          <cell r="AB181">
            <v>-657000</v>
          </cell>
          <cell r="AC181">
            <v>735840</v>
          </cell>
          <cell r="AD181">
            <v>772632</v>
          </cell>
          <cell r="AE181">
            <v>811263.6</v>
          </cell>
          <cell r="AF181">
            <v>2319735.6</v>
          </cell>
        </row>
        <row r="182">
          <cell r="B182" t="str">
            <v>13001001/22020501</v>
          </cell>
          <cell r="C182">
            <v>13001001</v>
          </cell>
          <cell r="D182">
            <v>22020501</v>
          </cell>
          <cell r="E182" t="str">
            <v>Min of Youth Development</v>
          </cell>
          <cell r="F182" t="str">
            <v>Local Trining</v>
          </cell>
          <cell r="L182" t="str">
            <v>-</v>
          </cell>
          <cell r="M182" t="str">
            <v>-</v>
          </cell>
          <cell r="N182" t="str">
            <v>-</v>
          </cell>
          <cell r="O182" t="str">
            <v>-</v>
          </cell>
          <cell r="P182" t="str">
            <v>-</v>
          </cell>
          <cell r="Q182" t="str">
            <v>-</v>
          </cell>
          <cell r="T182">
            <v>0</v>
          </cell>
          <cell r="U182">
            <v>0</v>
          </cell>
          <cell r="V182">
            <v>0</v>
          </cell>
          <cell r="W182">
            <v>0</v>
          </cell>
          <cell r="X182">
            <v>0</v>
          </cell>
          <cell r="Y182">
            <v>0</v>
          </cell>
          <cell r="Z182">
            <v>0</v>
          </cell>
          <cell r="AA182">
            <v>0</v>
          </cell>
          <cell r="AB182">
            <v>0</v>
          </cell>
          <cell r="AC182">
            <v>0</v>
          </cell>
          <cell r="AD182">
            <v>0</v>
          </cell>
          <cell r="AE182">
            <v>0</v>
          </cell>
          <cell r="AF182">
            <v>0</v>
          </cell>
        </row>
        <row r="183">
          <cell r="B183" t="str">
            <v>13001001/22020801</v>
          </cell>
          <cell r="C183">
            <v>13001001</v>
          </cell>
          <cell r="D183">
            <v>22020801</v>
          </cell>
          <cell r="E183" t="str">
            <v>Min of Youth Development</v>
          </cell>
          <cell r="F183" t="str">
            <v>Motor Vehicle Fuel Cost</v>
          </cell>
          <cell r="L183">
            <v>147000</v>
          </cell>
          <cell r="M183">
            <v>106000</v>
          </cell>
          <cell r="N183">
            <v>146000</v>
          </cell>
          <cell r="O183">
            <v>95000</v>
          </cell>
          <cell r="P183">
            <v>90000</v>
          </cell>
          <cell r="Q183">
            <v>37000</v>
          </cell>
          <cell r="S183">
            <v>37000</v>
          </cell>
          <cell r="T183">
            <v>658000</v>
          </cell>
          <cell r="U183">
            <v>82250</v>
          </cell>
          <cell r="V183">
            <v>82250</v>
          </cell>
          <cell r="W183">
            <v>82250</v>
          </cell>
          <cell r="X183">
            <v>82250</v>
          </cell>
          <cell r="Y183">
            <v>987000</v>
          </cell>
          <cell r="Z183">
            <v>-658000</v>
          </cell>
          <cell r="AA183">
            <v>-164500</v>
          </cell>
          <cell r="AB183">
            <v>-987000</v>
          </cell>
          <cell r="AC183">
            <v>1105440</v>
          </cell>
          <cell r="AD183">
            <v>1160712</v>
          </cell>
          <cell r="AE183">
            <v>1218747.6000000001</v>
          </cell>
          <cell r="AF183">
            <v>3484899.6</v>
          </cell>
        </row>
        <row r="184">
          <cell r="B184" t="str">
            <v>13001001/22020803</v>
          </cell>
          <cell r="C184">
            <v>13001001</v>
          </cell>
          <cell r="D184">
            <v>22020803</v>
          </cell>
          <cell r="E184" t="str">
            <v>Min of Youth Development</v>
          </cell>
          <cell r="F184" t="str">
            <v>Plant &amp; Generator Fuel Cost</v>
          </cell>
          <cell r="M184">
            <v>187000</v>
          </cell>
          <cell r="N184" t="str">
            <v>-</v>
          </cell>
          <cell r="O184">
            <v>50000</v>
          </cell>
          <cell r="P184">
            <v>66500</v>
          </cell>
          <cell r="Q184">
            <v>30000</v>
          </cell>
          <cell r="S184">
            <v>30000</v>
          </cell>
          <cell r="T184">
            <v>363500</v>
          </cell>
          <cell r="U184">
            <v>45437.5</v>
          </cell>
          <cell r="V184">
            <v>45437.5</v>
          </cell>
          <cell r="W184">
            <v>45437.5</v>
          </cell>
          <cell r="X184">
            <v>45437.5</v>
          </cell>
          <cell r="Y184">
            <v>545250</v>
          </cell>
          <cell r="Z184">
            <v>-363500</v>
          </cell>
          <cell r="AA184">
            <v>-90875</v>
          </cell>
          <cell r="AB184">
            <v>-545250</v>
          </cell>
          <cell r="AC184">
            <v>610680</v>
          </cell>
          <cell r="AD184">
            <v>641214</v>
          </cell>
          <cell r="AE184">
            <v>673274.7</v>
          </cell>
          <cell r="AF184">
            <v>1925168.7</v>
          </cell>
        </row>
        <row r="185">
          <cell r="B185" t="str">
            <v>13001001/22021001</v>
          </cell>
          <cell r="C185">
            <v>13001001</v>
          </cell>
          <cell r="D185">
            <v>22021001</v>
          </cell>
          <cell r="E185" t="str">
            <v>Min of Youth Development</v>
          </cell>
          <cell r="F185" t="str">
            <v>Refreshment &amp; Meals</v>
          </cell>
          <cell r="L185" t="str">
            <v>-</v>
          </cell>
          <cell r="M185" t="str">
            <v>-</v>
          </cell>
          <cell r="N185" t="str">
            <v>-</v>
          </cell>
          <cell r="O185" t="str">
            <v>-</v>
          </cell>
          <cell r="P185" t="str">
            <v>-</v>
          </cell>
          <cell r="Q185" t="str">
            <v>-</v>
          </cell>
          <cell r="R185" t="str">
            <v>-</v>
          </cell>
          <cell r="T185">
            <v>0</v>
          </cell>
          <cell r="U185">
            <v>0</v>
          </cell>
          <cell r="V185">
            <v>0</v>
          </cell>
          <cell r="W185">
            <v>0</v>
          </cell>
          <cell r="X185">
            <v>0</v>
          </cell>
          <cell r="Y185">
            <v>0</v>
          </cell>
          <cell r="Z185">
            <v>0</v>
          </cell>
          <cell r="AA185">
            <v>0</v>
          </cell>
          <cell r="AB185">
            <v>0</v>
          </cell>
          <cell r="AC185">
            <v>0</v>
          </cell>
          <cell r="AD185">
            <v>0</v>
          </cell>
          <cell r="AE185">
            <v>0</v>
          </cell>
          <cell r="AF185">
            <v>0</v>
          </cell>
        </row>
        <row r="186">
          <cell r="B186" t="str">
            <v>13001001/22021003</v>
          </cell>
          <cell r="C186">
            <v>13001001</v>
          </cell>
          <cell r="D186">
            <v>22021003</v>
          </cell>
          <cell r="E186" t="str">
            <v>Min of Youth Development</v>
          </cell>
          <cell r="F186" t="str">
            <v>Publicity &amp; Advertisement</v>
          </cell>
          <cell r="T186">
            <v>0</v>
          </cell>
          <cell r="U186">
            <v>0</v>
          </cell>
          <cell r="V186">
            <v>0</v>
          </cell>
          <cell r="W186">
            <v>0</v>
          </cell>
          <cell r="X186">
            <v>0</v>
          </cell>
          <cell r="Y186">
            <v>0</v>
          </cell>
          <cell r="Z186">
            <v>0</v>
          </cell>
          <cell r="AA186">
            <v>0</v>
          </cell>
          <cell r="AB186">
            <v>0</v>
          </cell>
          <cell r="AC186">
            <v>0</v>
          </cell>
          <cell r="AD186">
            <v>0</v>
          </cell>
          <cell r="AE186">
            <v>0</v>
          </cell>
          <cell r="AF186">
            <v>0</v>
          </cell>
        </row>
        <row r="187">
          <cell r="B187" t="str">
            <v>13001001/22021006</v>
          </cell>
          <cell r="C187">
            <v>13001001</v>
          </cell>
          <cell r="D187">
            <v>22021006</v>
          </cell>
          <cell r="E187" t="str">
            <v>Min of Youth Development</v>
          </cell>
          <cell r="F187" t="str">
            <v>Postage &amp; Courier Services</v>
          </cell>
          <cell r="T187">
            <v>0</v>
          </cell>
          <cell r="U187">
            <v>0</v>
          </cell>
          <cell r="V187">
            <v>0</v>
          </cell>
          <cell r="W187">
            <v>0</v>
          </cell>
          <cell r="X187">
            <v>0</v>
          </cell>
          <cell r="Y187">
            <v>0</v>
          </cell>
          <cell r="Z187">
            <v>0</v>
          </cell>
          <cell r="AA187">
            <v>0</v>
          </cell>
          <cell r="AB187">
            <v>0</v>
          </cell>
          <cell r="AC187">
            <v>0</v>
          </cell>
          <cell r="AD187">
            <v>0</v>
          </cell>
          <cell r="AE187">
            <v>0</v>
          </cell>
          <cell r="AF187">
            <v>0</v>
          </cell>
        </row>
        <row r="188">
          <cell r="B188" t="str">
            <v>13001001/22021007</v>
          </cell>
          <cell r="C188">
            <v>13001001</v>
          </cell>
          <cell r="D188">
            <v>22021007</v>
          </cell>
          <cell r="E188" t="str">
            <v>Min of Youth Development</v>
          </cell>
          <cell r="F188" t="str">
            <v>Welfare Packages</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B189" t="str">
            <v>13001001/22021009</v>
          </cell>
          <cell r="C189">
            <v>13001001</v>
          </cell>
          <cell r="D189">
            <v>22021009</v>
          </cell>
          <cell r="E189" t="str">
            <v>Min of Youth Development</v>
          </cell>
          <cell r="F189" t="str">
            <v>Sporting Activities</v>
          </cell>
          <cell r="T189">
            <v>0</v>
          </cell>
          <cell r="U189">
            <v>0</v>
          </cell>
          <cell r="V189">
            <v>0</v>
          </cell>
          <cell r="W189">
            <v>0</v>
          </cell>
          <cell r="X189">
            <v>0</v>
          </cell>
          <cell r="Y189">
            <v>0</v>
          </cell>
          <cell r="Z189">
            <v>0</v>
          </cell>
          <cell r="AA189">
            <v>0</v>
          </cell>
          <cell r="AB189">
            <v>0</v>
          </cell>
          <cell r="AC189">
            <v>0</v>
          </cell>
          <cell r="AD189">
            <v>0</v>
          </cell>
          <cell r="AE189">
            <v>0</v>
          </cell>
          <cell r="AF189">
            <v>0</v>
          </cell>
        </row>
        <row r="190">
          <cell r="B190" t="str">
            <v>13001001/22021021</v>
          </cell>
          <cell r="C190">
            <v>13001001</v>
          </cell>
          <cell r="D190">
            <v>22021021</v>
          </cell>
          <cell r="E190" t="str">
            <v>Min of Youth Development</v>
          </cell>
          <cell r="F190" t="str">
            <v>Special Day Celebration</v>
          </cell>
          <cell r="T190">
            <v>0</v>
          </cell>
          <cell r="U190">
            <v>0</v>
          </cell>
          <cell r="V190">
            <v>0</v>
          </cell>
          <cell r="W190">
            <v>0</v>
          </cell>
          <cell r="X190">
            <v>0</v>
          </cell>
          <cell r="Y190">
            <v>0</v>
          </cell>
          <cell r="Z190">
            <v>0</v>
          </cell>
          <cell r="AA190">
            <v>0</v>
          </cell>
          <cell r="AB190">
            <v>0</v>
          </cell>
          <cell r="AC190">
            <v>0</v>
          </cell>
          <cell r="AD190">
            <v>0</v>
          </cell>
          <cell r="AE190">
            <v>0</v>
          </cell>
          <cell r="AF190">
            <v>0</v>
          </cell>
        </row>
        <row r="191">
          <cell r="A191">
            <v>13001001</v>
          </cell>
          <cell r="B191" t="str">
            <v>13001001/</v>
          </cell>
          <cell r="C191">
            <v>13001001</v>
          </cell>
          <cell r="J191">
            <v>0</v>
          </cell>
          <cell r="K191">
            <v>0</v>
          </cell>
          <cell r="L191">
            <v>500000</v>
          </cell>
          <cell r="M191">
            <v>500000</v>
          </cell>
          <cell r="N191">
            <v>500000</v>
          </cell>
          <cell r="O191">
            <v>500000</v>
          </cell>
          <cell r="P191">
            <v>500000</v>
          </cell>
          <cell r="Q191">
            <v>489700</v>
          </cell>
          <cell r="R191">
            <v>494000</v>
          </cell>
          <cell r="S191">
            <v>2733700</v>
          </cell>
          <cell r="T191">
            <v>6217400</v>
          </cell>
          <cell r="U191">
            <v>777175</v>
          </cell>
          <cell r="V191">
            <v>777175</v>
          </cell>
          <cell r="W191">
            <v>777175</v>
          </cell>
          <cell r="X191">
            <v>777175</v>
          </cell>
          <cell r="Y191">
            <v>9326100</v>
          </cell>
          <cell r="Z191">
            <v>-6217400</v>
          </cell>
          <cell r="AA191">
            <v>-1554350</v>
          </cell>
          <cell r="AB191">
            <v>-9326100</v>
          </cell>
          <cell r="AC191">
            <v>10445232</v>
          </cell>
          <cell r="AD191">
            <v>10967493.6</v>
          </cell>
          <cell r="AE191">
            <v>11515868.279999997</v>
          </cell>
          <cell r="AF191">
            <v>32928593.880000003</v>
          </cell>
        </row>
        <row r="192">
          <cell r="B192" t="str">
            <v>/</v>
          </cell>
          <cell r="T192">
            <v>0</v>
          </cell>
          <cell r="U192">
            <v>0</v>
          </cell>
          <cell r="V192">
            <v>0</v>
          </cell>
          <cell r="W192">
            <v>0</v>
          </cell>
          <cell r="X192">
            <v>0</v>
          </cell>
          <cell r="Y192">
            <v>0</v>
          </cell>
          <cell r="Z192">
            <v>0</v>
          </cell>
          <cell r="AA192">
            <v>0</v>
          </cell>
          <cell r="AB192">
            <v>0</v>
          </cell>
          <cell r="AC192">
            <v>0</v>
          </cell>
          <cell r="AD192">
            <v>0</v>
          </cell>
          <cell r="AE192">
            <v>0</v>
          </cell>
          <cell r="AF192">
            <v>0</v>
          </cell>
        </row>
        <row r="193">
          <cell r="A193" t="str">
            <v>17026001</v>
          </cell>
          <cell r="B193" t="str">
            <v>17026001/22020406</v>
          </cell>
          <cell r="C193" t="str">
            <v>17026001</v>
          </cell>
          <cell r="D193">
            <v>22020406</v>
          </cell>
          <cell r="E193" t="str">
            <v>PPSSC- Schools</v>
          </cell>
          <cell r="F193" t="str">
            <v>URBAN GSS EKWULOBIA</v>
          </cell>
          <cell r="J193">
            <v>720000</v>
          </cell>
          <cell r="K193">
            <v>604800</v>
          </cell>
          <cell r="L193">
            <v>10000</v>
          </cell>
          <cell r="M193">
            <v>10000</v>
          </cell>
          <cell r="N193">
            <v>10000</v>
          </cell>
          <cell r="O193">
            <v>10000</v>
          </cell>
          <cell r="P193">
            <v>10000</v>
          </cell>
          <cell r="Q193">
            <v>10000</v>
          </cell>
          <cell r="R193">
            <v>10000</v>
          </cell>
          <cell r="S193">
            <v>10000</v>
          </cell>
          <cell r="T193">
            <v>80000</v>
          </cell>
          <cell r="U193">
            <v>10000</v>
          </cell>
          <cell r="V193">
            <v>10000</v>
          </cell>
          <cell r="W193">
            <v>10000</v>
          </cell>
          <cell r="X193">
            <v>10000</v>
          </cell>
          <cell r="Y193">
            <v>120000</v>
          </cell>
          <cell r="Z193">
            <v>524800</v>
          </cell>
          <cell r="AA193">
            <v>131200</v>
          </cell>
          <cell r="AB193">
            <v>484800</v>
          </cell>
          <cell r="AC193">
            <v>134400</v>
          </cell>
          <cell r="AD193">
            <v>141120</v>
          </cell>
          <cell r="AE193">
            <v>148176</v>
          </cell>
          <cell r="AF193">
            <v>423696</v>
          </cell>
        </row>
        <row r="194">
          <cell r="A194" t="str">
            <v>17026002</v>
          </cell>
          <cell r="B194" t="str">
            <v>17026002/22020406</v>
          </cell>
          <cell r="C194" t="str">
            <v>17026002</v>
          </cell>
          <cell r="D194">
            <v>22020406</v>
          </cell>
          <cell r="E194" t="str">
            <v>PPSSC- Schools</v>
          </cell>
          <cell r="F194" t="str">
            <v>GIRLS SEC SCH IGBOUKWU</v>
          </cell>
          <cell r="J194">
            <v>720000</v>
          </cell>
          <cell r="K194">
            <v>604800</v>
          </cell>
          <cell r="L194">
            <v>10000</v>
          </cell>
          <cell r="M194">
            <v>10000</v>
          </cell>
          <cell r="N194">
            <v>10000</v>
          </cell>
          <cell r="O194">
            <v>10000</v>
          </cell>
          <cell r="P194">
            <v>10000</v>
          </cell>
          <cell r="Q194">
            <v>10000</v>
          </cell>
          <cell r="R194">
            <v>10000</v>
          </cell>
          <cell r="S194">
            <v>10000</v>
          </cell>
          <cell r="T194">
            <v>80000</v>
          </cell>
          <cell r="U194">
            <v>10000</v>
          </cell>
          <cell r="V194">
            <v>10000</v>
          </cell>
          <cell r="W194">
            <v>10000</v>
          </cell>
          <cell r="X194">
            <v>10000</v>
          </cell>
          <cell r="Y194">
            <v>120000</v>
          </cell>
          <cell r="Z194">
            <v>524800</v>
          </cell>
          <cell r="AA194">
            <v>131200</v>
          </cell>
          <cell r="AB194">
            <v>484800</v>
          </cell>
          <cell r="AC194">
            <v>134400</v>
          </cell>
          <cell r="AD194">
            <v>141120</v>
          </cell>
          <cell r="AE194">
            <v>148176</v>
          </cell>
          <cell r="AF194">
            <v>423696</v>
          </cell>
        </row>
        <row r="195">
          <cell r="A195" t="str">
            <v>17026003</v>
          </cell>
          <cell r="B195" t="str">
            <v>17026003/22020406</v>
          </cell>
          <cell r="C195" t="str">
            <v>17026003</v>
          </cell>
          <cell r="D195">
            <v>22020406</v>
          </cell>
          <cell r="E195" t="str">
            <v>PPSSC- Schools</v>
          </cell>
          <cell r="F195" t="str">
            <v>CSS ISUOFIA</v>
          </cell>
          <cell r="J195">
            <v>840000</v>
          </cell>
          <cell r="K195">
            <v>705600</v>
          </cell>
          <cell r="L195">
            <v>10000</v>
          </cell>
          <cell r="M195">
            <v>10000</v>
          </cell>
          <cell r="N195">
            <v>10000</v>
          </cell>
          <cell r="O195">
            <v>10000</v>
          </cell>
          <cell r="P195">
            <v>10000</v>
          </cell>
          <cell r="Q195">
            <v>10000</v>
          </cell>
          <cell r="R195">
            <v>10000</v>
          </cell>
          <cell r="S195">
            <v>10000</v>
          </cell>
          <cell r="T195">
            <v>80000</v>
          </cell>
          <cell r="U195">
            <v>10000</v>
          </cell>
          <cell r="V195">
            <v>10000</v>
          </cell>
          <cell r="W195">
            <v>10000</v>
          </cell>
          <cell r="X195">
            <v>10000</v>
          </cell>
          <cell r="Y195">
            <v>120000</v>
          </cell>
          <cell r="Z195">
            <v>625600</v>
          </cell>
          <cell r="AA195">
            <v>156400</v>
          </cell>
          <cell r="AB195">
            <v>585600</v>
          </cell>
          <cell r="AC195">
            <v>134400</v>
          </cell>
          <cell r="AD195">
            <v>141120</v>
          </cell>
          <cell r="AE195">
            <v>148176</v>
          </cell>
          <cell r="AF195">
            <v>423696</v>
          </cell>
        </row>
        <row r="196">
          <cell r="A196" t="str">
            <v>17026004</v>
          </cell>
          <cell r="B196" t="str">
            <v>17026004/22020406</v>
          </cell>
          <cell r="C196" t="str">
            <v>17026004</v>
          </cell>
          <cell r="D196">
            <v>22020406</v>
          </cell>
          <cell r="E196" t="str">
            <v>PPSSC- Schools</v>
          </cell>
          <cell r="F196" t="str">
            <v>AGUATA HIGH SCH AGUATA</v>
          </cell>
          <cell r="J196">
            <v>600000</v>
          </cell>
          <cell r="K196">
            <v>504000</v>
          </cell>
          <cell r="L196">
            <v>10000</v>
          </cell>
          <cell r="M196">
            <v>10000</v>
          </cell>
          <cell r="N196">
            <v>10000</v>
          </cell>
          <cell r="O196">
            <v>10000</v>
          </cell>
          <cell r="P196">
            <v>10000</v>
          </cell>
          <cell r="Q196">
            <v>10000</v>
          </cell>
          <cell r="R196">
            <v>10000</v>
          </cell>
          <cell r="S196">
            <v>10000</v>
          </cell>
          <cell r="T196">
            <v>80000</v>
          </cell>
          <cell r="U196">
            <v>10000</v>
          </cell>
          <cell r="V196">
            <v>10000</v>
          </cell>
          <cell r="W196">
            <v>10000</v>
          </cell>
          <cell r="X196">
            <v>10000</v>
          </cell>
          <cell r="Y196">
            <v>120000</v>
          </cell>
          <cell r="Z196">
            <v>424000</v>
          </cell>
          <cell r="AA196">
            <v>106000</v>
          </cell>
          <cell r="AB196">
            <v>384000</v>
          </cell>
          <cell r="AC196">
            <v>134400</v>
          </cell>
          <cell r="AD196">
            <v>141120</v>
          </cell>
          <cell r="AE196">
            <v>148176</v>
          </cell>
          <cell r="AF196">
            <v>423696</v>
          </cell>
        </row>
        <row r="197">
          <cell r="A197" t="str">
            <v>17026005</v>
          </cell>
          <cell r="B197" t="str">
            <v>17026005/22020406</v>
          </cell>
          <cell r="C197" t="str">
            <v>17026005</v>
          </cell>
          <cell r="D197">
            <v>22020406</v>
          </cell>
          <cell r="E197" t="str">
            <v>PPSSC- Schools</v>
          </cell>
          <cell r="F197" t="str">
            <v>GIRLS HIGH SCH UGA</v>
          </cell>
          <cell r="J197">
            <v>600000</v>
          </cell>
          <cell r="K197">
            <v>504000</v>
          </cell>
          <cell r="L197">
            <v>10000</v>
          </cell>
          <cell r="M197">
            <v>10000</v>
          </cell>
          <cell r="N197">
            <v>10000</v>
          </cell>
          <cell r="O197">
            <v>10000</v>
          </cell>
          <cell r="P197">
            <v>10000</v>
          </cell>
          <cell r="Q197">
            <v>10000</v>
          </cell>
          <cell r="R197">
            <v>10000</v>
          </cell>
          <cell r="S197">
            <v>10000</v>
          </cell>
          <cell r="T197">
            <v>80000</v>
          </cell>
          <cell r="U197">
            <v>10000</v>
          </cell>
          <cell r="V197">
            <v>10000</v>
          </cell>
          <cell r="W197">
            <v>10000</v>
          </cell>
          <cell r="X197">
            <v>10000</v>
          </cell>
          <cell r="Y197">
            <v>120000</v>
          </cell>
          <cell r="Z197">
            <v>424000</v>
          </cell>
          <cell r="AA197">
            <v>106000</v>
          </cell>
          <cell r="AB197">
            <v>384000</v>
          </cell>
          <cell r="AC197">
            <v>134400</v>
          </cell>
          <cell r="AD197">
            <v>141120</v>
          </cell>
          <cell r="AE197">
            <v>148176</v>
          </cell>
          <cell r="AF197">
            <v>423696</v>
          </cell>
        </row>
        <row r="198">
          <cell r="A198" t="str">
            <v>17026006</v>
          </cell>
          <cell r="B198" t="str">
            <v>17026006/22020406</v>
          </cell>
          <cell r="C198" t="str">
            <v>17026006</v>
          </cell>
          <cell r="D198">
            <v>22020406</v>
          </cell>
          <cell r="E198" t="str">
            <v>PPSSC- Schools</v>
          </cell>
          <cell r="F198" t="str">
            <v>UGA BOYS SEC SCH UGA</v>
          </cell>
          <cell r="J198">
            <v>600000</v>
          </cell>
          <cell r="K198">
            <v>504000</v>
          </cell>
          <cell r="L198">
            <v>10000</v>
          </cell>
          <cell r="M198">
            <v>10000</v>
          </cell>
          <cell r="N198">
            <v>10000</v>
          </cell>
          <cell r="O198">
            <v>10000</v>
          </cell>
          <cell r="P198">
            <v>10000</v>
          </cell>
          <cell r="Q198">
            <v>10000</v>
          </cell>
          <cell r="R198">
            <v>10000</v>
          </cell>
          <cell r="S198">
            <v>10000</v>
          </cell>
          <cell r="T198">
            <v>80000</v>
          </cell>
          <cell r="U198">
            <v>10000</v>
          </cell>
          <cell r="V198">
            <v>10000</v>
          </cell>
          <cell r="W198">
            <v>10000</v>
          </cell>
          <cell r="X198">
            <v>10000</v>
          </cell>
          <cell r="Y198">
            <v>120000</v>
          </cell>
          <cell r="Z198">
            <v>424000</v>
          </cell>
          <cell r="AA198">
            <v>106000</v>
          </cell>
          <cell r="AB198">
            <v>384000</v>
          </cell>
          <cell r="AC198">
            <v>134400</v>
          </cell>
          <cell r="AD198">
            <v>141120</v>
          </cell>
          <cell r="AE198">
            <v>148176</v>
          </cell>
          <cell r="AF198">
            <v>423696</v>
          </cell>
        </row>
        <row r="199">
          <cell r="A199" t="str">
            <v>17026007</v>
          </cell>
          <cell r="B199" t="str">
            <v>17026007/22020406</v>
          </cell>
          <cell r="C199" t="str">
            <v>17026007</v>
          </cell>
          <cell r="D199">
            <v>22020406</v>
          </cell>
          <cell r="E199" t="str">
            <v>PPSSC- Schools</v>
          </cell>
          <cell r="F199" t="str">
            <v>CSS UGA</v>
          </cell>
          <cell r="J199">
            <v>600000</v>
          </cell>
          <cell r="K199">
            <v>504000</v>
          </cell>
          <cell r="L199">
            <v>10000</v>
          </cell>
          <cell r="M199">
            <v>10000</v>
          </cell>
          <cell r="N199">
            <v>10000</v>
          </cell>
          <cell r="O199">
            <v>10000</v>
          </cell>
          <cell r="P199">
            <v>10000</v>
          </cell>
          <cell r="Q199">
            <v>10000</v>
          </cell>
          <cell r="R199">
            <v>10000</v>
          </cell>
          <cell r="S199">
            <v>10000</v>
          </cell>
          <cell r="T199">
            <v>80000</v>
          </cell>
          <cell r="U199">
            <v>10000</v>
          </cell>
          <cell r="V199">
            <v>10000</v>
          </cell>
          <cell r="W199">
            <v>10000</v>
          </cell>
          <cell r="X199">
            <v>10000</v>
          </cell>
          <cell r="Y199">
            <v>120000</v>
          </cell>
          <cell r="Z199">
            <v>424000</v>
          </cell>
          <cell r="AA199">
            <v>106000</v>
          </cell>
          <cell r="AB199">
            <v>384000</v>
          </cell>
          <cell r="AC199">
            <v>134400</v>
          </cell>
          <cell r="AD199">
            <v>141120</v>
          </cell>
          <cell r="AE199">
            <v>148176</v>
          </cell>
          <cell r="AF199">
            <v>423696</v>
          </cell>
        </row>
        <row r="200">
          <cell r="A200" t="str">
            <v>17026008</v>
          </cell>
          <cell r="B200" t="str">
            <v>17026008/22020406</v>
          </cell>
          <cell r="C200" t="str">
            <v>17026008</v>
          </cell>
          <cell r="D200">
            <v>22020406</v>
          </cell>
          <cell r="E200" t="str">
            <v>PPSSC- Schools</v>
          </cell>
          <cell r="F200" t="str">
            <v>PIONEER SEC SCH UMUCHU</v>
          </cell>
          <cell r="J200">
            <v>600000</v>
          </cell>
          <cell r="K200">
            <v>504000</v>
          </cell>
          <cell r="L200">
            <v>10000</v>
          </cell>
          <cell r="M200">
            <v>10000</v>
          </cell>
          <cell r="N200">
            <v>10000</v>
          </cell>
          <cell r="O200">
            <v>10000</v>
          </cell>
          <cell r="P200">
            <v>10000</v>
          </cell>
          <cell r="Q200">
            <v>10000</v>
          </cell>
          <cell r="R200">
            <v>10000</v>
          </cell>
          <cell r="S200">
            <v>10000</v>
          </cell>
          <cell r="T200">
            <v>80000</v>
          </cell>
          <cell r="U200">
            <v>10000</v>
          </cell>
          <cell r="V200">
            <v>10000</v>
          </cell>
          <cell r="W200">
            <v>10000</v>
          </cell>
          <cell r="X200">
            <v>10000</v>
          </cell>
          <cell r="Y200">
            <v>120000</v>
          </cell>
          <cell r="Z200">
            <v>424000</v>
          </cell>
          <cell r="AA200">
            <v>106000</v>
          </cell>
          <cell r="AB200">
            <v>384000</v>
          </cell>
          <cell r="AC200">
            <v>134400</v>
          </cell>
          <cell r="AD200">
            <v>141120</v>
          </cell>
          <cell r="AE200">
            <v>148176</v>
          </cell>
          <cell r="AF200">
            <v>423696</v>
          </cell>
        </row>
        <row r="201">
          <cell r="A201" t="str">
            <v>17026009</v>
          </cell>
          <cell r="B201" t="str">
            <v>17026009/22020406</v>
          </cell>
          <cell r="C201" t="str">
            <v>17026009</v>
          </cell>
          <cell r="D201">
            <v>22020406</v>
          </cell>
          <cell r="E201" t="str">
            <v>PPSSC- Schools</v>
          </cell>
          <cell r="F201" t="str">
            <v>CSS UMUCHU</v>
          </cell>
          <cell r="J201">
            <v>600000</v>
          </cell>
          <cell r="K201">
            <v>504000</v>
          </cell>
          <cell r="L201">
            <v>10000</v>
          </cell>
          <cell r="M201">
            <v>10000</v>
          </cell>
          <cell r="N201">
            <v>10000</v>
          </cell>
          <cell r="O201">
            <v>10000</v>
          </cell>
          <cell r="P201">
            <v>10000</v>
          </cell>
          <cell r="Q201">
            <v>10000</v>
          </cell>
          <cell r="R201">
            <v>10000</v>
          </cell>
          <cell r="S201">
            <v>10000</v>
          </cell>
          <cell r="T201">
            <v>80000</v>
          </cell>
          <cell r="U201">
            <v>10000</v>
          </cell>
          <cell r="V201">
            <v>10000</v>
          </cell>
          <cell r="W201">
            <v>10000</v>
          </cell>
          <cell r="X201">
            <v>10000</v>
          </cell>
          <cell r="Y201">
            <v>120000</v>
          </cell>
          <cell r="Z201">
            <v>424000</v>
          </cell>
          <cell r="AA201">
            <v>106000</v>
          </cell>
          <cell r="AB201">
            <v>384000</v>
          </cell>
          <cell r="AC201">
            <v>134400</v>
          </cell>
          <cell r="AD201">
            <v>141120</v>
          </cell>
          <cell r="AE201">
            <v>148176</v>
          </cell>
          <cell r="AF201">
            <v>423696</v>
          </cell>
        </row>
        <row r="202">
          <cell r="A202" t="str">
            <v>17026010</v>
          </cell>
          <cell r="B202" t="str">
            <v>17026010/22020406</v>
          </cell>
          <cell r="C202" t="str">
            <v>17026010</v>
          </cell>
          <cell r="D202">
            <v>22020406</v>
          </cell>
          <cell r="E202" t="str">
            <v>PPSSC- Schools</v>
          </cell>
          <cell r="F202" t="str">
            <v>UMUCHU HIGH SCH UMUCHU</v>
          </cell>
          <cell r="J202">
            <v>600000</v>
          </cell>
          <cell r="K202">
            <v>504000</v>
          </cell>
          <cell r="L202">
            <v>10000</v>
          </cell>
          <cell r="M202">
            <v>10000</v>
          </cell>
          <cell r="N202">
            <v>10000</v>
          </cell>
          <cell r="O202">
            <v>10000</v>
          </cell>
          <cell r="P202">
            <v>10000</v>
          </cell>
          <cell r="Q202">
            <v>10000</v>
          </cell>
          <cell r="R202">
            <v>10000</v>
          </cell>
          <cell r="S202">
            <v>10000</v>
          </cell>
          <cell r="T202">
            <v>80000</v>
          </cell>
          <cell r="U202">
            <v>10000</v>
          </cell>
          <cell r="V202">
            <v>10000</v>
          </cell>
          <cell r="W202">
            <v>10000</v>
          </cell>
          <cell r="X202">
            <v>10000</v>
          </cell>
          <cell r="Y202">
            <v>120000</v>
          </cell>
          <cell r="Z202">
            <v>424000</v>
          </cell>
          <cell r="AA202">
            <v>106000</v>
          </cell>
          <cell r="AB202">
            <v>384000</v>
          </cell>
          <cell r="AC202">
            <v>134400</v>
          </cell>
          <cell r="AD202">
            <v>141120</v>
          </cell>
          <cell r="AE202">
            <v>148176</v>
          </cell>
          <cell r="AF202">
            <v>423696</v>
          </cell>
        </row>
        <row r="203">
          <cell r="A203" t="str">
            <v>17026011</v>
          </cell>
          <cell r="B203" t="str">
            <v>17026011/22020406</v>
          </cell>
          <cell r="C203" t="str">
            <v>17026011</v>
          </cell>
          <cell r="D203">
            <v>22020406</v>
          </cell>
          <cell r="E203" t="str">
            <v>PPSSC- Schools</v>
          </cell>
          <cell r="F203" t="str">
            <v>GTC UMUCHU</v>
          </cell>
          <cell r="J203">
            <v>600000</v>
          </cell>
          <cell r="K203">
            <v>504000</v>
          </cell>
          <cell r="L203">
            <v>10000</v>
          </cell>
          <cell r="M203">
            <v>10000</v>
          </cell>
          <cell r="N203">
            <v>10000</v>
          </cell>
          <cell r="O203">
            <v>10000</v>
          </cell>
          <cell r="P203">
            <v>10000</v>
          </cell>
          <cell r="Q203">
            <v>10000</v>
          </cell>
          <cell r="R203">
            <v>10000</v>
          </cell>
          <cell r="S203">
            <v>10000</v>
          </cell>
          <cell r="T203">
            <v>80000</v>
          </cell>
          <cell r="U203">
            <v>10000</v>
          </cell>
          <cell r="V203">
            <v>10000</v>
          </cell>
          <cell r="W203">
            <v>10000</v>
          </cell>
          <cell r="X203">
            <v>10000</v>
          </cell>
          <cell r="Y203">
            <v>120000</v>
          </cell>
          <cell r="Z203">
            <v>424000</v>
          </cell>
          <cell r="AA203">
            <v>106000</v>
          </cell>
          <cell r="AB203">
            <v>384000</v>
          </cell>
          <cell r="AC203">
            <v>134400</v>
          </cell>
          <cell r="AD203">
            <v>141120</v>
          </cell>
          <cell r="AE203">
            <v>148176</v>
          </cell>
          <cell r="AF203">
            <v>423696</v>
          </cell>
        </row>
        <row r="204">
          <cell r="A204" t="str">
            <v>17026012</v>
          </cell>
          <cell r="B204" t="str">
            <v>17026012/22020406</v>
          </cell>
          <cell r="C204" t="str">
            <v>17026012</v>
          </cell>
          <cell r="D204">
            <v>22020406</v>
          </cell>
          <cell r="E204" t="str">
            <v>PPSSC- Schools</v>
          </cell>
          <cell r="F204" t="str">
            <v>ST PETER SEC SCH ACHINA</v>
          </cell>
          <cell r="J204">
            <v>720000</v>
          </cell>
          <cell r="K204">
            <v>604800</v>
          </cell>
          <cell r="L204">
            <v>10000</v>
          </cell>
          <cell r="M204">
            <v>10000</v>
          </cell>
          <cell r="N204">
            <v>10000</v>
          </cell>
          <cell r="O204">
            <v>10000</v>
          </cell>
          <cell r="P204">
            <v>10000</v>
          </cell>
          <cell r="Q204">
            <v>10000</v>
          </cell>
          <cell r="R204">
            <v>10000</v>
          </cell>
          <cell r="S204">
            <v>10000</v>
          </cell>
          <cell r="T204">
            <v>80000</v>
          </cell>
          <cell r="U204">
            <v>10000</v>
          </cell>
          <cell r="V204">
            <v>10000</v>
          </cell>
          <cell r="W204">
            <v>10000</v>
          </cell>
          <cell r="X204">
            <v>10000</v>
          </cell>
          <cell r="Y204">
            <v>120000</v>
          </cell>
          <cell r="Z204">
            <v>524800</v>
          </cell>
          <cell r="AA204">
            <v>131200</v>
          </cell>
          <cell r="AB204">
            <v>484800</v>
          </cell>
          <cell r="AC204">
            <v>134400</v>
          </cell>
          <cell r="AD204">
            <v>141120</v>
          </cell>
          <cell r="AE204">
            <v>148176</v>
          </cell>
          <cell r="AF204">
            <v>423696</v>
          </cell>
        </row>
        <row r="205">
          <cell r="A205" t="str">
            <v>17026013</v>
          </cell>
          <cell r="B205" t="str">
            <v>17026013/22020406</v>
          </cell>
          <cell r="C205" t="str">
            <v>17026013</v>
          </cell>
          <cell r="D205">
            <v>22020406</v>
          </cell>
          <cell r="E205" t="str">
            <v>PPSSC- Schools</v>
          </cell>
          <cell r="F205" t="str">
            <v>CSS ACHINA</v>
          </cell>
          <cell r="J205">
            <v>600000</v>
          </cell>
          <cell r="K205">
            <v>504000</v>
          </cell>
          <cell r="L205">
            <v>10000</v>
          </cell>
          <cell r="M205">
            <v>10000</v>
          </cell>
          <cell r="N205">
            <v>10000</v>
          </cell>
          <cell r="O205">
            <v>10000</v>
          </cell>
          <cell r="P205">
            <v>10000</v>
          </cell>
          <cell r="Q205">
            <v>10000</v>
          </cell>
          <cell r="R205">
            <v>10000</v>
          </cell>
          <cell r="S205">
            <v>10000</v>
          </cell>
          <cell r="T205">
            <v>80000</v>
          </cell>
          <cell r="U205">
            <v>10000</v>
          </cell>
          <cell r="V205">
            <v>10000</v>
          </cell>
          <cell r="W205">
            <v>10000</v>
          </cell>
          <cell r="X205">
            <v>10000</v>
          </cell>
          <cell r="Y205">
            <v>120000</v>
          </cell>
          <cell r="Z205">
            <v>424000</v>
          </cell>
          <cell r="AA205">
            <v>106000</v>
          </cell>
          <cell r="AB205">
            <v>384000</v>
          </cell>
          <cell r="AC205">
            <v>134400</v>
          </cell>
          <cell r="AD205">
            <v>141120</v>
          </cell>
          <cell r="AE205">
            <v>148176</v>
          </cell>
          <cell r="AF205">
            <v>423696</v>
          </cell>
        </row>
        <row r="206">
          <cell r="A206" t="str">
            <v>17026014</v>
          </cell>
          <cell r="B206" t="str">
            <v>17026014/22020406</v>
          </cell>
          <cell r="C206" t="str">
            <v>17026014</v>
          </cell>
          <cell r="D206">
            <v>22020406</v>
          </cell>
          <cell r="E206" t="str">
            <v>PPSSC- Schools</v>
          </cell>
          <cell r="F206" t="str">
            <v>CSS NKPOLOGWU</v>
          </cell>
          <cell r="J206">
            <v>600000</v>
          </cell>
          <cell r="K206">
            <v>504000</v>
          </cell>
          <cell r="L206">
            <v>10000</v>
          </cell>
          <cell r="M206">
            <v>10000</v>
          </cell>
          <cell r="N206">
            <v>10000</v>
          </cell>
          <cell r="O206">
            <v>10000</v>
          </cell>
          <cell r="P206">
            <v>10000</v>
          </cell>
          <cell r="Q206">
            <v>10000</v>
          </cell>
          <cell r="R206">
            <v>10000</v>
          </cell>
          <cell r="S206">
            <v>10000</v>
          </cell>
          <cell r="T206">
            <v>80000</v>
          </cell>
          <cell r="U206">
            <v>10000</v>
          </cell>
          <cell r="V206">
            <v>10000</v>
          </cell>
          <cell r="W206">
            <v>10000</v>
          </cell>
          <cell r="X206">
            <v>10000</v>
          </cell>
          <cell r="Y206">
            <v>120000</v>
          </cell>
          <cell r="Z206">
            <v>424000</v>
          </cell>
          <cell r="AA206">
            <v>106000</v>
          </cell>
          <cell r="AB206">
            <v>384000</v>
          </cell>
          <cell r="AC206">
            <v>134400</v>
          </cell>
          <cell r="AD206">
            <v>141120</v>
          </cell>
          <cell r="AE206">
            <v>148176</v>
          </cell>
          <cell r="AF206">
            <v>423696</v>
          </cell>
        </row>
        <row r="207">
          <cell r="A207" t="str">
            <v>17026015</v>
          </cell>
          <cell r="B207" t="str">
            <v>17026015/22020406</v>
          </cell>
          <cell r="C207" t="str">
            <v>17026015</v>
          </cell>
          <cell r="D207">
            <v>22020406</v>
          </cell>
          <cell r="E207" t="str">
            <v>PPSSC- Schools</v>
          </cell>
          <cell r="F207" t="str">
            <v>CSS ORAERI</v>
          </cell>
          <cell r="J207">
            <v>600000</v>
          </cell>
          <cell r="K207">
            <v>504000</v>
          </cell>
          <cell r="L207">
            <v>10000</v>
          </cell>
          <cell r="M207">
            <v>10000</v>
          </cell>
          <cell r="N207">
            <v>10000</v>
          </cell>
          <cell r="O207">
            <v>10000</v>
          </cell>
          <cell r="P207">
            <v>10000</v>
          </cell>
          <cell r="Q207">
            <v>10000</v>
          </cell>
          <cell r="R207">
            <v>10000</v>
          </cell>
          <cell r="S207">
            <v>10000</v>
          </cell>
          <cell r="T207">
            <v>80000</v>
          </cell>
          <cell r="U207">
            <v>10000</v>
          </cell>
          <cell r="V207">
            <v>10000</v>
          </cell>
          <cell r="W207">
            <v>10000</v>
          </cell>
          <cell r="X207">
            <v>10000</v>
          </cell>
          <cell r="Y207">
            <v>120000</v>
          </cell>
          <cell r="Z207">
            <v>424000</v>
          </cell>
          <cell r="AA207">
            <v>106000</v>
          </cell>
          <cell r="AB207">
            <v>384000</v>
          </cell>
          <cell r="AC207">
            <v>134400</v>
          </cell>
          <cell r="AD207">
            <v>141120</v>
          </cell>
          <cell r="AE207">
            <v>148176</v>
          </cell>
          <cell r="AF207">
            <v>423696</v>
          </cell>
        </row>
        <row r="208">
          <cell r="A208" t="str">
            <v>17026016</v>
          </cell>
          <cell r="B208" t="str">
            <v>17026016/22020406</v>
          </cell>
          <cell r="C208" t="str">
            <v>17026016</v>
          </cell>
          <cell r="D208">
            <v>22020406</v>
          </cell>
          <cell r="E208" t="str">
            <v>PPSSC- Schools</v>
          </cell>
          <cell r="F208" t="str">
            <v>CSS AGULUEZECHUKWU</v>
          </cell>
          <cell r="J208">
            <v>600000</v>
          </cell>
          <cell r="K208">
            <v>504000</v>
          </cell>
          <cell r="L208">
            <v>10000</v>
          </cell>
          <cell r="M208">
            <v>10000</v>
          </cell>
          <cell r="N208">
            <v>10000</v>
          </cell>
          <cell r="O208">
            <v>10000</v>
          </cell>
          <cell r="P208">
            <v>10000</v>
          </cell>
          <cell r="Q208">
            <v>10000</v>
          </cell>
          <cell r="R208">
            <v>10000</v>
          </cell>
          <cell r="S208">
            <v>10000</v>
          </cell>
          <cell r="T208">
            <v>80000</v>
          </cell>
          <cell r="U208">
            <v>10000</v>
          </cell>
          <cell r="V208">
            <v>10000</v>
          </cell>
          <cell r="W208">
            <v>10000</v>
          </cell>
          <cell r="X208">
            <v>10000</v>
          </cell>
          <cell r="Y208">
            <v>120000</v>
          </cell>
          <cell r="Z208">
            <v>424000</v>
          </cell>
          <cell r="AA208">
            <v>106000</v>
          </cell>
          <cell r="AB208">
            <v>384000</v>
          </cell>
          <cell r="AC208">
            <v>134400</v>
          </cell>
          <cell r="AD208">
            <v>141120</v>
          </cell>
          <cell r="AE208">
            <v>148176</v>
          </cell>
          <cell r="AF208">
            <v>423696</v>
          </cell>
        </row>
        <row r="209">
          <cell r="A209" t="str">
            <v>17026017</v>
          </cell>
          <cell r="B209" t="str">
            <v>17026017/22020406</v>
          </cell>
          <cell r="C209" t="str">
            <v>17026017</v>
          </cell>
          <cell r="D209">
            <v>22020406</v>
          </cell>
          <cell r="E209" t="str">
            <v>PPSSC- Schools</v>
          </cell>
          <cell r="F209" t="str">
            <v>CSS AKPO</v>
          </cell>
          <cell r="J209">
            <v>600000</v>
          </cell>
          <cell r="K209">
            <v>504000</v>
          </cell>
          <cell r="L209">
            <v>10000</v>
          </cell>
          <cell r="M209">
            <v>10000</v>
          </cell>
          <cell r="N209">
            <v>10000</v>
          </cell>
          <cell r="O209">
            <v>10000</v>
          </cell>
          <cell r="P209">
            <v>10000</v>
          </cell>
          <cell r="Q209">
            <v>10000</v>
          </cell>
          <cell r="R209">
            <v>10000</v>
          </cell>
          <cell r="S209">
            <v>10000</v>
          </cell>
          <cell r="T209">
            <v>80000</v>
          </cell>
          <cell r="U209">
            <v>10000</v>
          </cell>
          <cell r="V209">
            <v>10000</v>
          </cell>
          <cell r="W209">
            <v>10000</v>
          </cell>
          <cell r="X209">
            <v>10000</v>
          </cell>
          <cell r="Y209">
            <v>120000</v>
          </cell>
          <cell r="Z209">
            <v>424000</v>
          </cell>
          <cell r="AA209">
            <v>106000</v>
          </cell>
          <cell r="AB209">
            <v>384000</v>
          </cell>
          <cell r="AC209">
            <v>134400</v>
          </cell>
          <cell r="AD209">
            <v>141120</v>
          </cell>
          <cell r="AE209">
            <v>148176</v>
          </cell>
          <cell r="AF209">
            <v>423696</v>
          </cell>
        </row>
        <row r="210">
          <cell r="A210" t="str">
            <v>17026018</v>
          </cell>
          <cell r="B210" t="str">
            <v>17026018/22020406</v>
          </cell>
          <cell r="C210" t="str">
            <v>17026018</v>
          </cell>
          <cell r="D210">
            <v>22020406</v>
          </cell>
          <cell r="E210" t="str">
            <v>PPSSC- Schools</v>
          </cell>
          <cell r="F210" t="str">
            <v>CHRIST REDEEMER COLL. AMESI</v>
          </cell>
          <cell r="J210">
            <v>600000</v>
          </cell>
          <cell r="K210">
            <v>504000</v>
          </cell>
          <cell r="L210">
            <v>10000</v>
          </cell>
          <cell r="M210">
            <v>10000</v>
          </cell>
          <cell r="N210">
            <v>10000</v>
          </cell>
          <cell r="O210">
            <v>10000</v>
          </cell>
          <cell r="P210">
            <v>10000</v>
          </cell>
          <cell r="Q210">
            <v>10000</v>
          </cell>
          <cell r="R210">
            <v>10000</v>
          </cell>
          <cell r="S210">
            <v>10000</v>
          </cell>
          <cell r="T210">
            <v>80000</v>
          </cell>
          <cell r="U210">
            <v>10000</v>
          </cell>
          <cell r="V210">
            <v>10000</v>
          </cell>
          <cell r="W210">
            <v>10000</v>
          </cell>
          <cell r="X210">
            <v>10000</v>
          </cell>
          <cell r="Y210">
            <v>120000</v>
          </cell>
          <cell r="Z210">
            <v>424000</v>
          </cell>
          <cell r="AA210">
            <v>106000</v>
          </cell>
          <cell r="AB210">
            <v>384000</v>
          </cell>
          <cell r="AC210">
            <v>134400</v>
          </cell>
          <cell r="AD210">
            <v>141120</v>
          </cell>
          <cell r="AE210">
            <v>148176</v>
          </cell>
          <cell r="AF210">
            <v>423696</v>
          </cell>
        </row>
        <row r="211">
          <cell r="A211" t="str">
            <v>17026019</v>
          </cell>
          <cell r="B211" t="str">
            <v>17026019/22020406</v>
          </cell>
          <cell r="C211" t="str">
            <v>17026019</v>
          </cell>
          <cell r="D211">
            <v>22020406</v>
          </cell>
          <cell r="E211" t="str">
            <v>PPSSC- Schools</v>
          </cell>
          <cell r="F211" t="str">
            <v>CSS IGBOUKWU</v>
          </cell>
          <cell r="J211">
            <v>600000</v>
          </cell>
          <cell r="K211">
            <v>504000</v>
          </cell>
          <cell r="L211">
            <v>10000</v>
          </cell>
          <cell r="M211">
            <v>10000</v>
          </cell>
          <cell r="N211">
            <v>10000</v>
          </cell>
          <cell r="O211">
            <v>10000</v>
          </cell>
          <cell r="P211">
            <v>10000</v>
          </cell>
          <cell r="Q211">
            <v>10000</v>
          </cell>
          <cell r="R211">
            <v>10000</v>
          </cell>
          <cell r="S211">
            <v>10000</v>
          </cell>
          <cell r="T211">
            <v>80000</v>
          </cell>
          <cell r="U211">
            <v>10000</v>
          </cell>
          <cell r="V211">
            <v>10000</v>
          </cell>
          <cell r="W211">
            <v>10000</v>
          </cell>
          <cell r="X211">
            <v>10000</v>
          </cell>
          <cell r="Y211">
            <v>120000</v>
          </cell>
          <cell r="Z211">
            <v>424000</v>
          </cell>
          <cell r="AA211">
            <v>106000</v>
          </cell>
          <cell r="AB211">
            <v>384000</v>
          </cell>
          <cell r="AC211">
            <v>134400</v>
          </cell>
          <cell r="AD211">
            <v>141120</v>
          </cell>
          <cell r="AE211">
            <v>148176</v>
          </cell>
          <cell r="AF211">
            <v>423696</v>
          </cell>
        </row>
        <row r="212">
          <cell r="A212" t="str">
            <v>17026020</v>
          </cell>
          <cell r="B212" t="str">
            <v>17026020/22020406</v>
          </cell>
          <cell r="C212" t="str">
            <v>17026020</v>
          </cell>
          <cell r="D212">
            <v>22020406</v>
          </cell>
          <cell r="E212" t="str">
            <v>PPSSC- Schools</v>
          </cell>
          <cell r="F212" t="str">
            <v>CSS EZINIFITE</v>
          </cell>
          <cell r="J212">
            <v>600000</v>
          </cell>
          <cell r="K212">
            <v>504000</v>
          </cell>
          <cell r="L212">
            <v>10000</v>
          </cell>
          <cell r="M212">
            <v>10000</v>
          </cell>
          <cell r="N212">
            <v>10000</v>
          </cell>
          <cell r="O212">
            <v>10000</v>
          </cell>
          <cell r="P212">
            <v>10000</v>
          </cell>
          <cell r="Q212">
            <v>10000</v>
          </cell>
          <cell r="R212">
            <v>10000</v>
          </cell>
          <cell r="S212">
            <v>10000</v>
          </cell>
          <cell r="T212">
            <v>80000</v>
          </cell>
          <cell r="U212">
            <v>10000</v>
          </cell>
          <cell r="V212">
            <v>10000</v>
          </cell>
          <cell r="W212">
            <v>10000</v>
          </cell>
          <cell r="X212">
            <v>10000</v>
          </cell>
          <cell r="Y212">
            <v>120000</v>
          </cell>
          <cell r="Z212">
            <v>424000</v>
          </cell>
          <cell r="AA212">
            <v>106000</v>
          </cell>
          <cell r="AB212">
            <v>384000</v>
          </cell>
          <cell r="AC212">
            <v>134400</v>
          </cell>
          <cell r="AD212">
            <v>141120</v>
          </cell>
          <cell r="AE212">
            <v>148176</v>
          </cell>
          <cell r="AF212">
            <v>423696</v>
          </cell>
        </row>
        <row r="213">
          <cell r="A213" t="str">
            <v>17026021</v>
          </cell>
          <cell r="B213" t="str">
            <v>17026021/22020406</v>
          </cell>
          <cell r="C213" t="str">
            <v>17026021</v>
          </cell>
          <cell r="D213">
            <v>22020406</v>
          </cell>
          <cell r="E213" t="str">
            <v>PPSSC- Schools</v>
          </cell>
          <cell r="F213" t="str">
            <v>EZINIFITE HIGH SCH. EZINIFITE</v>
          </cell>
          <cell r="J213">
            <v>600000</v>
          </cell>
          <cell r="K213">
            <v>504000</v>
          </cell>
          <cell r="L213">
            <v>10000</v>
          </cell>
          <cell r="M213">
            <v>10000</v>
          </cell>
          <cell r="N213">
            <v>10000</v>
          </cell>
          <cell r="O213">
            <v>10000</v>
          </cell>
          <cell r="P213">
            <v>10000</v>
          </cell>
          <cell r="Q213">
            <v>10000</v>
          </cell>
          <cell r="R213">
            <v>10000</v>
          </cell>
          <cell r="S213">
            <v>10000</v>
          </cell>
          <cell r="T213">
            <v>80000</v>
          </cell>
          <cell r="U213">
            <v>10000</v>
          </cell>
          <cell r="V213">
            <v>10000</v>
          </cell>
          <cell r="W213">
            <v>10000</v>
          </cell>
          <cell r="X213">
            <v>10000</v>
          </cell>
          <cell r="Y213">
            <v>120000</v>
          </cell>
          <cell r="Z213">
            <v>424000</v>
          </cell>
          <cell r="AA213">
            <v>106000</v>
          </cell>
          <cell r="AB213">
            <v>384000</v>
          </cell>
          <cell r="AC213">
            <v>134400</v>
          </cell>
          <cell r="AD213">
            <v>141120</v>
          </cell>
          <cell r="AE213">
            <v>148176</v>
          </cell>
          <cell r="AF213">
            <v>423696</v>
          </cell>
        </row>
        <row r="214">
          <cell r="A214" t="str">
            <v>17026022</v>
          </cell>
          <cell r="B214" t="str">
            <v>17026022/22020406</v>
          </cell>
          <cell r="C214" t="str">
            <v>17026022</v>
          </cell>
          <cell r="D214">
            <v>22020406</v>
          </cell>
          <cell r="E214" t="str">
            <v>PPSSC- Schools</v>
          </cell>
          <cell r="F214" t="str">
            <v>CHS NANKA</v>
          </cell>
          <cell r="J214">
            <v>720000</v>
          </cell>
          <cell r="K214">
            <v>604800</v>
          </cell>
          <cell r="L214">
            <v>10000</v>
          </cell>
          <cell r="M214">
            <v>10000</v>
          </cell>
          <cell r="N214">
            <v>10000</v>
          </cell>
          <cell r="O214">
            <v>10000</v>
          </cell>
          <cell r="P214">
            <v>10000</v>
          </cell>
          <cell r="Q214">
            <v>10000</v>
          </cell>
          <cell r="R214">
            <v>10000</v>
          </cell>
          <cell r="S214">
            <v>10000</v>
          </cell>
          <cell r="T214">
            <v>80000</v>
          </cell>
          <cell r="U214">
            <v>10000</v>
          </cell>
          <cell r="V214">
            <v>10000</v>
          </cell>
          <cell r="W214">
            <v>10000</v>
          </cell>
          <cell r="X214">
            <v>10000</v>
          </cell>
          <cell r="Y214">
            <v>120000</v>
          </cell>
          <cell r="Z214">
            <v>524800</v>
          </cell>
          <cell r="AA214">
            <v>131200</v>
          </cell>
          <cell r="AB214">
            <v>484800</v>
          </cell>
          <cell r="AC214">
            <v>134400</v>
          </cell>
          <cell r="AD214">
            <v>141120</v>
          </cell>
          <cell r="AE214">
            <v>148176</v>
          </cell>
          <cell r="AF214">
            <v>423696</v>
          </cell>
        </row>
        <row r="215">
          <cell r="A215" t="str">
            <v>17026023</v>
          </cell>
          <cell r="B215" t="str">
            <v>17026023/22020406</v>
          </cell>
          <cell r="C215" t="str">
            <v>17026023</v>
          </cell>
          <cell r="D215">
            <v>22020406</v>
          </cell>
          <cell r="E215" t="str">
            <v>PPSSC- Schools</v>
          </cell>
          <cell r="F215" t="str">
            <v>CSS NANKA</v>
          </cell>
          <cell r="J215">
            <v>600000</v>
          </cell>
          <cell r="K215">
            <v>504000</v>
          </cell>
          <cell r="L215">
            <v>10000</v>
          </cell>
          <cell r="M215">
            <v>10000</v>
          </cell>
          <cell r="N215">
            <v>10000</v>
          </cell>
          <cell r="O215">
            <v>10000</v>
          </cell>
          <cell r="P215">
            <v>10000</v>
          </cell>
          <cell r="Q215">
            <v>10000</v>
          </cell>
          <cell r="R215">
            <v>10000</v>
          </cell>
          <cell r="S215">
            <v>10000</v>
          </cell>
          <cell r="T215">
            <v>80000</v>
          </cell>
          <cell r="U215">
            <v>10000</v>
          </cell>
          <cell r="V215">
            <v>10000</v>
          </cell>
          <cell r="W215">
            <v>10000</v>
          </cell>
          <cell r="X215">
            <v>10000</v>
          </cell>
          <cell r="Y215">
            <v>120000</v>
          </cell>
          <cell r="Z215">
            <v>424000</v>
          </cell>
          <cell r="AA215">
            <v>106000</v>
          </cell>
          <cell r="AB215">
            <v>384000</v>
          </cell>
          <cell r="AC215">
            <v>134400</v>
          </cell>
          <cell r="AD215">
            <v>141120</v>
          </cell>
          <cell r="AE215">
            <v>148176</v>
          </cell>
          <cell r="AF215">
            <v>423696</v>
          </cell>
        </row>
        <row r="216">
          <cell r="A216" t="str">
            <v>17026024</v>
          </cell>
          <cell r="B216" t="str">
            <v>17026024/22020406</v>
          </cell>
          <cell r="C216" t="str">
            <v>17026024</v>
          </cell>
          <cell r="D216">
            <v>22020406</v>
          </cell>
          <cell r="E216" t="str">
            <v>PPSSC- Schools</v>
          </cell>
          <cell r="F216" t="str">
            <v>CSS OKO</v>
          </cell>
          <cell r="J216">
            <v>840000</v>
          </cell>
          <cell r="K216">
            <v>705600</v>
          </cell>
          <cell r="L216">
            <v>10000</v>
          </cell>
          <cell r="M216">
            <v>10000</v>
          </cell>
          <cell r="N216">
            <v>10000</v>
          </cell>
          <cell r="O216">
            <v>10000</v>
          </cell>
          <cell r="P216">
            <v>10000</v>
          </cell>
          <cell r="Q216">
            <v>10000</v>
          </cell>
          <cell r="R216">
            <v>10000</v>
          </cell>
          <cell r="S216">
            <v>10000</v>
          </cell>
          <cell r="T216">
            <v>80000</v>
          </cell>
          <cell r="U216">
            <v>10000</v>
          </cell>
          <cell r="V216">
            <v>10000</v>
          </cell>
          <cell r="W216">
            <v>10000</v>
          </cell>
          <cell r="X216">
            <v>10000</v>
          </cell>
          <cell r="Y216">
            <v>120000</v>
          </cell>
          <cell r="Z216">
            <v>625600</v>
          </cell>
          <cell r="AA216">
            <v>156400</v>
          </cell>
          <cell r="AB216">
            <v>585600</v>
          </cell>
          <cell r="AC216">
            <v>134400</v>
          </cell>
          <cell r="AD216">
            <v>141120</v>
          </cell>
          <cell r="AE216">
            <v>148176</v>
          </cell>
          <cell r="AF216">
            <v>423696</v>
          </cell>
        </row>
        <row r="217">
          <cell r="A217" t="str">
            <v>17026025</v>
          </cell>
          <cell r="B217" t="str">
            <v>17026025/22020406</v>
          </cell>
          <cell r="C217" t="str">
            <v>17026025</v>
          </cell>
          <cell r="D217">
            <v>22020406</v>
          </cell>
          <cell r="E217" t="str">
            <v>PPSSC- Schools</v>
          </cell>
          <cell r="F217" t="str">
            <v>CSS NDIKELIONWU</v>
          </cell>
          <cell r="J217">
            <v>600000</v>
          </cell>
          <cell r="K217">
            <v>504000</v>
          </cell>
          <cell r="L217">
            <v>10000</v>
          </cell>
          <cell r="M217">
            <v>10000</v>
          </cell>
          <cell r="N217">
            <v>10000</v>
          </cell>
          <cell r="O217">
            <v>10000</v>
          </cell>
          <cell r="P217">
            <v>10000</v>
          </cell>
          <cell r="Q217">
            <v>10000</v>
          </cell>
          <cell r="R217">
            <v>10000</v>
          </cell>
          <cell r="S217">
            <v>10000</v>
          </cell>
          <cell r="T217">
            <v>80000</v>
          </cell>
          <cell r="U217">
            <v>10000</v>
          </cell>
          <cell r="V217">
            <v>10000</v>
          </cell>
          <cell r="W217">
            <v>10000</v>
          </cell>
          <cell r="X217">
            <v>10000</v>
          </cell>
          <cell r="Y217">
            <v>120000</v>
          </cell>
          <cell r="Z217">
            <v>424000</v>
          </cell>
          <cell r="AA217">
            <v>106000</v>
          </cell>
          <cell r="AB217">
            <v>384000</v>
          </cell>
          <cell r="AC217">
            <v>134400</v>
          </cell>
          <cell r="AD217">
            <v>141120</v>
          </cell>
          <cell r="AE217">
            <v>148176</v>
          </cell>
          <cell r="AF217">
            <v>423696</v>
          </cell>
        </row>
        <row r="218">
          <cell r="A218" t="str">
            <v>17026026</v>
          </cell>
          <cell r="B218" t="str">
            <v>17026026/22020406</v>
          </cell>
          <cell r="C218" t="str">
            <v>17026026</v>
          </cell>
          <cell r="D218">
            <v>22020406</v>
          </cell>
          <cell r="E218" t="str">
            <v>PPSSC- Schools</v>
          </cell>
          <cell r="F218" t="str">
            <v>CSS NDIOWU</v>
          </cell>
          <cell r="J218">
            <v>600000</v>
          </cell>
          <cell r="K218">
            <v>504000</v>
          </cell>
          <cell r="L218">
            <v>10000</v>
          </cell>
          <cell r="M218">
            <v>10000</v>
          </cell>
          <cell r="N218">
            <v>10000</v>
          </cell>
          <cell r="O218">
            <v>10000</v>
          </cell>
          <cell r="P218">
            <v>10000</v>
          </cell>
          <cell r="Q218">
            <v>10000</v>
          </cell>
          <cell r="R218">
            <v>10000</v>
          </cell>
          <cell r="S218">
            <v>10000</v>
          </cell>
          <cell r="T218">
            <v>80000</v>
          </cell>
          <cell r="U218">
            <v>10000</v>
          </cell>
          <cell r="V218">
            <v>10000</v>
          </cell>
          <cell r="W218">
            <v>10000</v>
          </cell>
          <cell r="X218">
            <v>10000</v>
          </cell>
          <cell r="Y218">
            <v>120000</v>
          </cell>
          <cell r="Z218">
            <v>424000</v>
          </cell>
          <cell r="AA218">
            <v>106000</v>
          </cell>
          <cell r="AB218">
            <v>384000</v>
          </cell>
          <cell r="AC218">
            <v>134400</v>
          </cell>
          <cell r="AD218">
            <v>141120</v>
          </cell>
          <cell r="AE218">
            <v>148176</v>
          </cell>
          <cell r="AF218">
            <v>423696</v>
          </cell>
        </row>
        <row r="219">
          <cell r="A219" t="str">
            <v>17026027</v>
          </cell>
          <cell r="B219" t="str">
            <v>17026027/22020406</v>
          </cell>
          <cell r="C219" t="str">
            <v>17026027</v>
          </cell>
          <cell r="D219">
            <v>22020406</v>
          </cell>
          <cell r="E219" t="str">
            <v>PPSSC- Schools</v>
          </cell>
          <cell r="F219" t="str">
            <v>CSS UFUMA</v>
          </cell>
          <cell r="J219">
            <v>600000</v>
          </cell>
          <cell r="K219">
            <v>504000</v>
          </cell>
          <cell r="L219">
            <v>10000</v>
          </cell>
          <cell r="M219">
            <v>10000</v>
          </cell>
          <cell r="N219">
            <v>10000</v>
          </cell>
          <cell r="O219">
            <v>10000</v>
          </cell>
          <cell r="P219">
            <v>10000</v>
          </cell>
          <cell r="Q219">
            <v>10000</v>
          </cell>
          <cell r="R219">
            <v>10000</v>
          </cell>
          <cell r="S219">
            <v>10000</v>
          </cell>
          <cell r="T219">
            <v>80000</v>
          </cell>
          <cell r="U219">
            <v>10000</v>
          </cell>
          <cell r="V219">
            <v>10000</v>
          </cell>
          <cell r="W219">
            <v>10000</v>
          </cell>
          <cell r="X219">
            <v>10000</v>
          </cell>
          <cell r="Y219">
            <v>120000</v>
          </cell>
          <cell r="Z219">
            <v>424000</v>
          </cell>
          <cell r="AA219">
            <v>106000</v>
          </cell>
          <cell r="AB219">
            <v>384000</v>
          </cell>
          <cell r="AC219">
            <v>134400</v>
          </cell>
          <cell r="AD219">
            <v>141120</v>
          </cell>
          <cell r="AE219">
            <v>148176</v>
          </cell>
          <cell r="AF219">
            <v>423696</v>
          </cell>
        </row>
        <row r="220">
          <cell r="A220" t="str">
            <v>17026028</v>
          </cell>
          <cell r="B220" t="str">
            <v>17026028/22020406</v>
          </cell>
          <cell r="C220" t="str">
            <v>17026028</v>
          </cell>
          <cell r="D220">
            <v>22020406</v>
          </cell>
          <cell r="E220" t="str">
            <v>PPSSC- Schools</v>
          </cell>
          <cell r="F220" t="str">
            <v>CSS ENUGWU ABOR UFUMA</v>
          </cell>
          <cell r="J220">
            <v>600000</v>
          </cell>
          <cell r="K220">
            <v>504000</v>
          </cell>
          <cell r="L220">
            <v>10000</v>
          </cell>
          <cell r="M220">
            <v>10000</v>
          </cell>
          <cell r="N220">
            <v>10000</v>
          </cell>
          <cell r="O220">
            <v>10000</v>
          </cell>
          <cell r="P220">
            <v>10000</v>
          </cell>
          <cell r="Q220">
            <v>10000</v>
          </cell>
          <cell r="R220">
            <v>10000</v>
          </cell>
          <cell r="S220">
            <v>10000</v>
          </cell>
          <cell r="T220">
            <v>80000</v>
          </cell>
          <cell r="U220">
            <v>10000</v>
          </cell>
          <cell r="V220">
            <v>10000</v>
          </cell>
          <cell r="W220">
            <v>10000</v>
          </cell>
          <cell r="X220">
            <v>10000</v>
          </cell>
          <cell r="Y220">
            <v>120000</v>
          </cell>
          <cell r="Z220">
            <v>424000</v>
          </cell>
          <cell r="AA220">
            <v>106000</v>
          </cell>
          <cell r="AB220">
            <v>384000</v>
          </cell>
          <cell r="AC220">
            <v>134400</v>
          </cell>
          <cell r="AD220">
            <v>141120</v>
          </cell>
          <cell r="AE220">
            <v>148176</v>
          </cell>
          <cell r="AF220">
            <v>423696</v>
          </cell>
        </row>
        <row r="221">
          <cell r="A221" t="str">
            <v>17026029</v>
          </cell>
          <cell r="B221" t="str">
            <v>17026029/22020406</v>
          </cell>
          <cell r="C221" t="str">
            <v>17026029</v>
          </cell>
          <cell r="D221">
            <v>22020406</v>
          </cell>
          <cell r="E221" t="str">
            <v>PPSSC- Schools</v>
          </cell>
          <cell r="F221" t="str">
            <v>CSS AWGBU</v>
          </cell>
          <cell r="J221">
            <v>600000</v>
          </cell>
          <cell r="K221">
            <v>504000</v>
          </cell>
          <cell r="L221">
            <v>10000</v>
          </cell>
          <cell r="M221">
            <v>10000</v>
          </cell>
          <cell r="N221">
            <v>10000</v>
          </cell>
          <cell r="O221">
            <v>10000</v>
          </cell>
          <cell r="P221">
            <v>10000</v>
          </cell>
          <cell r="Q221">
            <v>10000</v>
          </cell>
          <cell r="R221">
            <v>10000</v>
          </cell>
          <cell r="S221">
            <v>10000</v>
          </cell>
          <cell r="T221">
            <v>80000</v>
          </cell>
          <cell r="U221">
            <v>10000</v>
          </cell>
          <cell r="V221">
            <v>10000</v>
          </cell>
          <cell r="W221">
            <v>10000</v>
          </cell>
          <cell r="X221">
            <v>10000</v>
          </cell>
          <cell r="Y221">
            <v>120000</v>
          </cell>
          <cell r="Z221">
            <v>424000</v>
          </cell>
          <cell r="AA221">
            <v>106000</v>
          </cell>
          <cell r="AB221">
            <v>384000</v>
          </cell>
          <cell r="AC221">
            <v>134400</v>
          </cell>
          <cell r="AD221">
            <v>141120</v>
          </cell>
          <cell r="AE221">
            <v>148176</v>
          </cell>
          <cell r="AF221">
            <v>423696</v>
          </cell>
        </row>
        <row r="222">
          <cell r="A222" t="str">
            <v>17026030</v>
          </cell>
          <cell r="B222" t="str">
            <v>17026030/22020406</v>
          </cell>
          <cell r="C222" t="str">
            <v>17026030</v>
          </cell>
          <cell r="D222">
            <v>22020406</v>
          </cell>
          <cell r="E222" t="str">
            <v>PPSSC- Schools</v>
          </cell>
          <cell r="F222" t="str">
            <v>CHS AWGBU</v>
          </cell>
          <cell r="J222">
            <v>600000</v>
          </cell>
          <cell r="K222">
            <v>504000</v>
          </cell>
          <cell r="L222">
            <v>10000</v>
          </cell>
          <cell r="M222">
            <v>10000</v>
          </cell>
          <cell r="N222">
            <v>10000</v>
          </cell>
          <cell r="O222">
            <v>10000</v>
          </cell>
          <cell r="P222">
            <v>10000</v>
          </cell>
          <cell r="Q222">
            <v>10000</v>
          </cell>
          <cell r="R222">
            <v>10000</v>
          </cell>
          <cell r="S222">
            <v>10000</v>
          </cell>
          <cell r="T222">
            <v>80000</v>
          </cell>
          <cell r="U222">
            <v>10000</v>
          </cell>
          <cell r="V222">
            <v>10000</v>
          </cell>
          <cell r="W222">
            <v>10000</v>
          </cell>
          <cell r="X222">
            <v>10000</v>
          </cell>
          <cell r="Y222">
            <v>120000</v>
          </cell>
          <cell r="Z222">
            <v>424000</v>
          </cell>
          <cell r="AA222">
            <v>106000</v>
          </cell>
          <cell r="AB222">
            <v>384000</v>
          </cell>
          <cell r="AC222">
            <v>134400</v>
          </cell>
          <cell r="AD222">
            <v>141120</v>
          </cell>
          <cell r="AE222">
            <v>148176</v>
          </cell>
          <cell r="AF222">
            <v>423696</v>
          </cell>
        </row>
        <row r="223">
          <cell r="A223" t="str">
            <v>17026031</v>
          </cell>
          <cell r="B223" t="str">
            <v>17026031/22020406</v>
          </cell>
          <cell r="C223" t="str">
            <v>17026031</v>
          </cell>
          <cell r="D223">
            <v>22020406</v>
          </cell>
          <cell r="E223" t="str">
            <v>PPSSC- Schools</v>
          </cell>
          <cell r="F223" t="str">
            <v>AGS AWGBU</v>
          </cell>
          <cell r="J223">
            <v>600000</v>
          </cell>
          <cell r="K223">
            <v>504000</v>
          </cell>
          <cell r="L223">
            <v>10000</v>
          </cell>
          <cell r="M223">
            <v>10000</v>
          </cell>
          <cell r="N223">
            <v>10000</v>
          </cell>
          <cell r="O223">
            <v>10000</v>
          </cell>
          <cell r="P223">
            <v>10000</v>
          </cell>
          <cell r="Q223">
            <v>10000</v>
          </cell>
          <cell r="R223">
            <v>10000</v>
          </cell>
          <cell r="S223">
            <v>10000</v>
          </cell>
          <cell r="T223">
            <v>80000</v>
          </cell>
          <cell r="U223">
            <v>10000</v>
          </cell>
          <cell r="V223">
            <v>10000</v>
          </cell>
          <cell r="W223">
            <v>10000</v>
          </cell>
          <cell r="X223">
            <v>10000</v>
          </cell>
          <cell r="Y223">
            <v>120000</v>
          </cell>
          <cell r="Z223">
            <v>424000</v>
          </cell>
          <cell r="AA223">
            <v>106000</v>
          </cell>
          <cell r="AB223">
            <v>384000</v>
          </cell>
          <cell r="AC223">
            <v>134400</v>
          </cell>
          <cell r="AD223">
            <v>141120</v>
          </cell>
          <cell r="AE223">
            <v>148176</v>
          </cell>
          <cell r="AF223">
            <v>423696</v>
          </cell>
        </row>
        <row r="224">
          <cell r="A224" t="str">
            <v>17026032</v>
          </cell>
          <cell r="B224" t="str">
            <v>17026032/22020406</v>
          </cell>
          <cell r="C224" t="str">
            <v>17026032</v>
          </cell>
          <cell r="D224">
            <v>22020406</v>
          </cell>
          <cell r="E224" t="str">
            <v>PPSSC- Schools</v>
          </cell>
          <cell r="F224" t="str">
            <v>CSS AJALI</v>
          </cell>
          <cell r="J224">
            <v>600000</v>
          </cell>
          <cell r="K224">
            <v>504000</v>
          </cell>
          <cell r="L224">
            <v>10000</v>
          </cell>
          <cell r="M224">
            <v>10000</v>
          </cell>
          <cell r="N224">
            <v>10000</v>
          </cell>
          <cell r="O224">
            <v>10000</v>
          </cell>
          <cell r="P224">
            <v>10000</v>
          </cell>
          <cell r="Q224">
            <v>10000</v>
          </cell>
          <cell r="R224">
            <v>10000</v>
          </cell>
          <cell r="S224">
            <v>10000</v>
          </cell>
          <cell r="T224">
            <v>80000</v>
          </cell>
          <cell r="U224">
            <v>10000</v>
          </cell>
          <cell r="V224">
            <v>10000</v>
          </cell>
          <cell r="W224">
            <v>10000</v>
          </cell>
          <cell r="X224">
            <v>10000</v>
          </cell>
          <cell r="Y224">
            <v>120000</v>
          </cell>
          <cell r="Z224">
            <v>424000</v>
          </cell>
          <cell r="AA224">
            <v>106000</v>
          </cell>
          <cell r="AB224">
            <v>384000</v>
          </cell>
          <cell r="AC224">
            <v>134400</v>
          </cell>
          <cell r="AD224">
            <v>141120</v>
          </cell>
          <cell r="AE224">
            <v>148176</v>
          </cell>
          <cell r="AF224">
            <v>423696</v>
          </cell>
        </row>
        <row r="225">
          <cell r="A225" t="str">
            <v>17026033</v>
          </cell>
          <cell r="B225" t="str">
            <v>17026033/22020406</v>
          </cell>
          <cell r="C225" t="str">
            <v>17026033</v>
          </cell>
          <cell r="D225">
            <v>22020406</v>
          </cell>
          <cell r="E225" t="str">
            <v>PPSSC- Schools</v>
          </cell>
          <cell r="F225" t="str">
            <v>CSS OMOGHO</v>
          </cell>
          <cell r="J225">
            <v>600000</v>
          </cell>
          <cell r="K225">
            <v>504000</v>
          </cell>
          <cell r="L225">
            <v>10000</v>
          </cell>
          <cell r="M225">
            <v>10000</v>
          </cell>
          <cell r="N225">
            <v>10000</v>
          </cell>
          <cell r="O225">
            <v>10000</v>
          </cell>
          <cell r="P225">
            <v>10000</v>
          </cell>
          <cell r="Q225">
            <v>10000</v>
          </cell>
          <cell r="R225">
            <v>10000</v>
          </cell>
          <cell r="S225">
            <v>10000</v>
          </cell>
          <cell r="T225">
            <v>80000</v>
          </cell>
          <cell r="U225">
            <v>10000</v>
          </cell>
          <cell r="V225">
            <v>10000</v>
          </cell>
          <cell r="W225">
            <v>10000</v>
          </cell>
          <cell r="X225">
            <v>10000</v>
          </cell>
          <cell r="Y225">
            <v>120000</v>
          </cell>
          <cell r="Z225">
            <v>424000</v>
          </cell>
          <cell r="AA225">
            <v>106000</v>
          </cell>
          <cell r="AB225">
            <v>384000</v>
          </cell>
          <cell r="AC225">
            <v>134400</v>
          </cell>
          <cell r="AD225">
            <v>141120</v>
          </cell>
          <cell r="AE225">
            <v>148176</v>
          </cell>
          <cell r="AF225">
            <v>423696</v>
          </cell>
        </row>
        <row r="226">
          <cell r="A226" t="str">
            <v>17026034</v>
          </cell>
          <cell r="B226" t="str">
            <v>17026034/22020406</v>
          </cell>
          <cell r="C226" t="str">
            <v>17026034</v>
          </cell>
          <cell r="D226">
            <v>22020406</v>
          </cell>
          <cell r="E226" t="str">
            <v>PPSSC- Schools</v>
          </cell>
          <cell r="F226" t="str">
            <v>CSS AWA</v>
          </cell>
          <cell r="J226">
            <v>600000</v>
          </cell>
          <cell r="K226">
            <v>504000</v>
          </cell>
          <cell r="L226">
            <v>10000</v>
          </cell>
          <cell r="M226">
            <v>10000</v>
          </cell>
          <cell r="N226">
            <v>10000</v>
          </cell>
          <cell r="O226">
            <v>10000</v>
          </cell>
          <cell r="P226">
            <v>10000</v>
          </cell>
          <cell r="Q226">
            <v>10000</v>
          </cell>
          <cell r="R226">
            <v>10000</v>
          </cell>
          <cell r="S226">
            <v>10000</v>
          </cell>
          <cell r="T226">
            <v>80000</v>
          </cell>
          <cell r="U226">
            <v>10000</v>
          </cell>
          <cell r="V226">
            <v>10000</v>
          </cell>
          <cell r="W226">
            <v>10000</v>
          </cell>
          <cell r="X226">
            <v>10000</v>
          </cell>
          <cell r="Y226">
            <v>120000</v>
          </cell>
          <cell r="Z226">
            <v>424000</v>
          </cell>
          <cell r="AA226">
            <v>106000</v>
          </cell>
          <cell r="AB226">
            <v>384000</v>
          </cell>
          <cell r="AC226">
            <v>134400</v>
          </cell>
          <cell r="AD226">
            <v>141120</v>
          </cell>
          <cell r="AE226">
            <v>148176</v>
          </cell>
          <cell r="AF226">
            <v>423696</v>
          </cell>
        </row>
        <row r="227">
          <cell r="A227" t="str">
            <v>17026035</v>
          </cell>
          <cell r="B227" t="str">
            <v>17026035/22020406</v>
          </cell>
          <cell r="C227" t="str">
            <v>17026035</v>
          </cell>
          <cell r="D227">
            <v>22020406</v>
          </cell>
          <cell r="E227" t="str">
            <v>PPSSC- Schools</v>
          </cell>
          <cell r="F227" t="str">
            <v>ALL SAINTS  SEC. SCH. UMUNZE</v>
          </cell>
          <cell r="J227">
            <v>720000</v>
          </cell>
          <cell r="K227">
            <v>604800</v>
          </cell>
          <cell r="L227">
            <v>10000</v>
          </cell>
          <cell r="M227">
            <v>10000</v>
          </cell>
          <cell r="N227">
            <v>10000</v>
          </cell>
          <cell r="O227">
            <v>10000</v>
          </cell>
          <cell r="P227">
            <v>10000</v>
          </cell>
          <cell r="Q227">
            <v>10000</v>
          </cell>
          <cell r="R227">
            <v>10000</v>
          </cell>
          <cell r="S227">
            <v>10000</v>
          </cell>
          <cell r="T227">
            <v>80000</v>
          </cell>
          <cell r="U227">
            <v>10000</v>
          </cell>
          <cell r="V227">
            <v>10000</v>
          </cell>
          <cell r="W227">
            <v>10000</v>
          </cell>
          <cell r="X227">
            <v>10000</v>
          </cell>
          <cell r="Y227">
            <v>120000</v>
          </cell>
          <cell r="Z227">
            <v>524800</v>
          </cell>
          <cell r="AA227">
            <v>131200</v>
          </cell>
          <cell r="AB227">
            <v>484800</v>
          </cell>
          <cell r="AC227">
            <v>134400</v>
          </cell>
          <cell r="AD227">
            <v>141120</v>
          </cell>
          <cell r="AE227">
            <v>148176</v>
          </cell>
          <cell r="AF227">
            <v>423696</v>
          </cell>
        </row>
        <row r="228">
          <cell r="A228" t="str">
            <v>17026036</v>
          </cell>
          <cell r="B228" t="str">
            <v>17026036/22020406</v>
          </cell>
          <cell r="C228" t="str">
            <v>17026036</v>
          </cell>
          <cell r="D228">
            <v>22020406</v>
          </cell>
          <cell r="E228" t="str">
            <v>PPSSC- Schools</v>
          </cell>
          <cell r="F228" t="str">
            <v>CHS UMUNZE</v>
          </cell>
          <cell r="J228">
            <v>720000</v>
          </cell>
          <cell r="K228">
            <v>604800</v>
          </cell>
          <cell r="L228">
            <v>10000</v>
          </cell>
          <cell r="M228">
            <v>10000</v>
          </cell>
          <cell r="N228">
            <v>10000</v>
          </cell>
          <cell r="O228">
            <v>10000</v>
          </cell>
          <cell r="P228">
            <v>10000</v>
          </cell>
          <cell r="Q228">
            <v>10000</v>
          </cell>
          <cell r="R228">
            <v>10000</v>
          </cell>
          <cell r="S228">
            <v>10000</v>
          </cell>
          <cell r="T228">
            <v>80000</v>
          </cell>
          <cell r="U228">
            <v>10000</v>
          </cell>
          <cell r="V228">
            <v>10000</v>
          </cell>
          <cell r="W228">
            <v>10000</v>
          </cell>
          <cell r="X228">
            <v>10000</v>
          </cell>
          <cell r="Y228">
            <v>120000</v>
          </cell>
          <cell r="Z228">
            <v>524800</v>
          </cell>
          <cell r="AA228">
            <v>131200</v>
          </cell>
          <cell r="AB228">
            <v>484800</v>
          </cell>
          <cell r="AC228">
            <v>134400</v>
          </cell>
          <cell r="AD228">
            <v>141120</v>
          </cell>
          <cell r="AE228">
            <v>148176</v>
          </cell>
          <cell r="AF228">
            <v>423696</v>
          </cell>
        </row>
        <row r="229">
          <cell r="A229" t="str">
            <v>17026037</v>
          </cell>
          <cell r="B229" t="str">
            <v>17026037/22020406</v>
          </cell>
          <cell r="C229" t="str">
            <v>17026037</v>
          </cell>
          <cell r="D229">
            <v>22020406</v>
          </cell>
          <cell r="E229" t="str">
            <v>PPSSC- Schools</v>
          </cell>
          <cell r="F229" t="str">
            <v>GTC UMUNZE</v>
          </cell>
          <cell r="J229">
            <v>600000</v>
          </cell>
          <cell r="K229">
            <v>504000</v>
          </cell>
          <cell r="L229">
            <v>10000</v>
          </cell>
          <cell r="M229">
            <v>10000</v>
          </cell>
          <cell r="N229">
            <v>10000</v>
          </cell>
          <cell r="O229">
            <v>10000</v>
          </cell>
          <cell r="P229">
            <v>10000</v>
          </cell>
          <cell r="Q229">
            <v>10000</v>
          </cell>
          <cell r="R229">
            <v>10000</v>
          </cell>
          <cell r="S229">
            <v>10000</v>
          </cell>
          <cell r="T229">
            <v>80000</v>
          </cell>
          <cell r="U229">
            <v>10000</v>
          </cell>
          <cell r="V229">
            <v>10000</v>
          </cell>
          <cell r="W229">
            <v>10000</v>
          </cell>
          <cell r="X229">
            <v>10000</v>
          </cell>
          <cell r="Y229">
            <v>120000</v>
          </cell>
          <cell r="Z229">
            <v>424000</v>
          </cell>
          <cell r="AA229">
            <v>106000</v>
          </cell>
          <cell r="AB229">
            <v>384000</v>
          </cell>
          <cell r="AC229">
            <v>134400</v>
          </cell>
          <cell r="AD229">
            <v>141120</v>
          </cell>
          <cell r="AE229">
            <v>148176</v>
          </cell>
          <cell r="AF229">
            <v>423696</v>
          </cell>
        </row>
        <row r="230">
          <cell r="A230" t="str">
            <v>17026038</v>
          </cell>
          <cell r="B230" t="str">
            <v>17026038/22020406</v>
          </cell>
          <cell r="C230" t="str">
            <v>17026038</v>
          </cell>
          <cell r="D230">
            <v>22020406</v>
          </cell>
          <cell r="E230" t="str">
            <v>PPSSC- Schools</v>
          </cell>
          <cell r="F230" t="str">
            <v>CSS IHITE</v>
          </cell>
          <cell r="J230">
            <v>600000</v>
          </cell>
          <cell r="K230">
            <v>504000</v>
          </cell>
          <cell r="L230">
            <v>10000</v>
          </cell>
          <cell r="M230">
            <v>10000</v>
          </cell>
          <cell r="N230">
            <v>10000</v>
          </cell>
          <cell r="O230">
            <v>10000</v>
          </cell>
          <cell r="P230">
            <v>10000</v>
          </cell>
          <cell r="Q230">
            <v>10000</v>
          </cell>
          <cell r="R230">
            <v>10000</v>
          </cell>
          <cell r="S230">
            <v>10000</v>
          </cell>
          <cell r="T230">
            <v>80000</v>
          </cell>
          <cell r="U230">
            <v>10000</v>
          </cell>
          <cell r="V230">
            <v>10000</v>
          </cell>
          <cell r="W230">
            <v>10000</v>
          </cell>
          <cell r="X230">
            <v>10000</v>
          </cell>
          <cell r="Y230">
            <v>120000</v>
          </cell>
          <cell r="Z230">
            <v>424000</v>
          </cell>
          <cell r="AA230">
            <v>106000</v>
          </cell>
          <cell r="AB230">
            <v>384000</v>
          </cell>
          <cell r="AC230">
            <v>134400</v>
          </cell>
          <cell r="AD230">
            <v>141120</v>
          </cell>
          <cell r="AE230">
            <v>148176</v>
          </cell>
          <cell r="AF230">
            <v>423696</v>
          </cell>
        </row>
        <row r="231">
          <cell r="A231" t="str">
            <v>17026039</v>
          </cell>
          <cell r="B231" t="str">
            <v>17026039/22020406</v>
          </cell>
          <cell r="C231" t="str">
            <v>17026039</v>
          </cell>
          <cell r="D231">
            <v>22020406</v>
          </cell>
          <cell r="E231" t="str">
            <v>PPSSC- Schools</v>
          </cell>
          <cell r="F231" t="str">
            <v>CHS NAWFIJA</v>
          </cell>
          <cell r="J231">
            <v>600000</v>
          </cell>
          <cell r="K231">
            <v>504000</v>
          </cell>
          <cell r="L231">
            <v>10000</v>
          </cell>
          <cell r="M231">
            <v>10000</v>
          </cell>
          <cell r="N231">
            <v>10000</v>
          </cell>
          <cell r="O231">
            <v>10000</v>
          </cell>
          <cell r="P231">
            <v>10000</v>
          </cell>
          <cell r="Q231">
            <v>10000</v>
          </cell>
          <cell r="R231">
            <v>10000</v>
          </cell>
          <cell r="S231">
            <v>10000</v>
          </cell>
          <cell r="T231">
            <v>80000</v>
          </cell>
          <cell r="U231">
            <v>10000</v>
          </cell>
          <cell r="V231">
            <v>10000</v>
          </cell>
          <cell r="W231">
            <v>10000</v>
          </cell>
          <cell r="X231">
            <v>10000</v>
          </cell>
          <cell r="Y231">
            <v>120000</v>
          </cell>
          <cell r="Z231">
            <v>424000</v>
          </cell>
          <cell r="AA231">
            <v>106000</v>
          </cell>
          <cell r="AB231">
            <v>384000</v>
          </cell>
          <cell r="AC231">
            <v>134400</v>
          </cell>
          <cell r="AD231">
            <v>141120</v>
          </cell>
          <cell r="AE231">
            <v>148176</v>
          </cell>
          <cell r="AF231">
            <v>423696</v>
          </cell>
        </row>
        <row r="232">
          <cell r="A232" t="str">
            <v>17026040</v>
          </cell>
          <cell r="B232" t="str">
            <v>17026040/22020406</v>
          </cell>
          <cell r="C232" t="str">
            <v>17026040</v>
          </cell>
          <cell r="D232">
            <v>22020406</v>
          </cell>
          <cell r="E232" t="str">
            <v>PPSSC- Schools</v>
          </cell>
          <cell r="F232" t="str">
            <v>NEW BETHEL SEC SCH ISULO</v>
          </cell>
          <cell r="J232">
            <v>600000</v>
          </cell>
          <cell r="K232">
            <v>504000</v>
          </cell>
          <cell r="L232">
            <v>10000</v>
          </cell>
          <cell r="M232">
            <v>10000</v>
          </cell>
          <cell r="N232">
            <v>10000</v>
          </cell>
          <cell r="O232">
            <v>10000</v>
          </cell>
          <cell r="P232">
            <v>10000</v>
          </cell>
          <cell r="Q232">
            <v>10000</v>
          </cell>
          <cell r="R232">
            <v>10000</v>
          </cell>
          <cell r="S232">
            <v>10000</v>
          </cell>
          <cell r="T232">
            <v>80000</v>
          </cell>
          <cell r="U232">
            <v>10000</v>
          </cell>
          <cell r="V232">
            <v>10000</v>
          </cell>
          <cell r="W232">
            <v>10000</v>
          </cell>
          <cell r="X232">
            <v>10000</v>
          </cell>
          <cell r="Y232">
            <v>120000</v>
          </cell>
          <cell r="Z232">
            <v>424000</v>
          </cell>
          <cell r="AA232">
            <v>106000</v>
          </cell>
          <cell r="AB232">
            <v>384000</v>
          </cell>
          <cell r="AC232">
            <v>134400</v>
          </cell>
          <cell r="AD232">
            <v>141120</v>
          </cell>
          <cell r="AE232">
            <v>148176</v>
          </cell>
          <cell r="AF232">
            <v>423696</v>
          </cell>
        </row>
        <row r="233">
          <cell r="A233" t="str">
            <v>17026041</v>
          </cell>
          <cell r="B233" t="str">
            <v>17026041/22020406</v>
          </cell>
          <cell r="C233" t="str">
            <v>17026041</v>
          </cell>
          <cell r="D233">
            <v>22020406</v>
          </cell>
          <cell r="E233" t="str">
            <v>PPSSC- Schools</v>
          </cell>
          <cell r="F233" t="str">
            <v xml:space="preserve">VICTORY HIGH SCH EZIRA </v>
          </cell>
          <cell r="J233">
            <v>600000</v>
          </cell>
          <cell r="K233">
            <v>504000</v>
          </cell>
          <cell r="L233">
            <v>10000</v>
          </cell>
          <cell r="M233">
            <v>10000</v>
          </cell>
          <cell r="N233">
            <v>10000</v>
          </cell>
          <cell r="O233">
            <v>10000</v>
          </cell>
          <cell r="P233">
            <v>10000</v>
          </cell>
          <cell r="Q233">
            <v>10000</v>
          </cell>
          <cell r="R233">
            <v>10000</v>
          </cell>
          <cell r="S233">
            <v>10000</v>
          </cell>
          <cell r="T233">
            <v>80000</v>
          </cell>
          <cell r="U233">
            <v>10000</v>
          </cell>
          <cell r="V233">
            <v>10000</v>
          </cell>
          <cell r="W233">
            <v>10000</v>
          </cell>
          <cell r="X233">
            <v>10000</v>
          </cell>
          <cell r="Y233">
            <v>120000</v>
          </cell>
          <cell r="Z233">
            <v>424000</v>
          </cell>
          <cell r="AA233">
            <v>106000</v>
          </cell>
          <cell r="AB233">
            <v>384000</v>
          </cell>
          <cell r="AC233">
            <v>134400</v>
          </cell>
          <cell r="AD233">
            <v>141120</v>
          </cell>
          <cell r="AE233">
            <v>148176</v>
          </cell>
          <cell r="AF233">
            <v>423696</v>
          </cell>
        </row>
        <row r="234">
          <cell r="A234" t="str">
            <v>17026042</v>
          </cell>
          <cell r="B234" t="str">
            <v>17026042/22020406</v>
          </cell>
          <cell r="C234" t="str">
            <v>17026042</v>
          </cell>
          <cell r="D234">
            <v>22020406</v>
          </cell>
          <cell r="E234" t="str">
            <v>PPSSC- Schools</v>
          </cell>
          <cell r="F234" t="str">
            <v>PREMIER SEC SCH OGBUNKA</v>
          </cell>
          <cell r="J234">
            <v>600000</v>
          </cell>
          <cell r="K234">
            <v>504000</v>
          </cell>
          <cell r="L234">
            <v>10000</v>
          </cell>
          <cell r="M234">
            <v>10000</v>
          </cell>
          <cell r="N234">
            <v>10000</v>
          </cell>
          <cell r="O234">
            <v>10000</v>
          </cell>
          <cell r="P234">
            <v>10000</v>
          </cell>
          <cell r="Q234">
            <v>10000</v>
          </cell>
          <cell r="R234">
            <v>10000</v>
          </cell>
          <cell r="S234">
            <v>10000</v>
          </cell>
          <cell r="T234">
            <v>80000</v>
          </cell>
          <cell r="U234">
            <v>10000</v>
          </cell>
          <cell r="V234">
            <v>10000</v>
          </cell>
          <cell r="W234">
            <v>10000</v>
          </cell>
          <cell r="X234">
            <v>10000</v>
          </cell>
          <cell r="Y234">
            <v>120000</v>
          </cell>
          <cell r="Z234">
            <v>424000</v>
          </cell>
          <cell r="AA234">
            <v>106000</v>
          </cell>
          <cell r="AB234">
            <v>384000</v>
          </cell>
          <cell r="AC234">
            <v>134400</v>
          </cell>
          <cell r="AD234">
            <v>141120</v>
          </cell>
          <cell r="AE234">
            <v>148176</v>
          </cell>
          <cell r="AF234">
            <v>423696</v>
          </cell>
        </row>
        <row r="235">
          <cell r="A235" t="str">
            <v>17026043</v>
          </cell>
          <cell r="B235" t="str">
            <v>17026043/22020406</v>
          </cell>
          <cell r="C235" t="str">
            <v>17026043</v>
          </cell>
          <cell r="D235">
            <v>22020406</v>
          </cell>
          <cell r="E235" t="str">
            <v>PPSSC- Schools</v>
          </cell>
          <cell r="F235" t="str">
            <v>GSS OGBUNKA</v>
          </cell>
          <cell r="J235">
            <v>600000</v>
          </cell>
          <cell r="K235">
            <v>504000</v>
          </cell>
          <cell r="L235">
            <v>10000</v>
          </cell>
          <cell r="M235">
            <v>10000</v>
          </cell>
          <cell r="N235">
            <v>10000</v>
          </cell>
          <cell r="O235">
            <v>10000</v>
          </cell>
          <cell r="P235">
            <v>10000</v>
          </cell>
          <cell r="Q235">
            <v>10000</v>
          </cell>
          <cell r="R235">
            <v>10000</v>
          </cell>
          <cell r="S235">
            <v>10000</v>
          </cell>
          <cell r="T235">
            <v>80000</v>
          </cell>
          <cell r="U235">
            <v>10000</v>
          </cell>
          <cell r="V235">
            <v>10000</v>
          </cell>
          <cell r="W235">
            <v>10000</v>
          </cell>
          <cell r="X235">
            <v>10000</v>
          </cell>
          <cell r="Y235">
            <v>120000</v>
          </cell>
          <cell r="Z235">
            <v>424000</v>
          </cell>
          <cell r="AA235">
            <v>106000</v>
          </cell>
          <cell r="AB235">
            <v>384000</v>
          </cell>
          <cell r="AC235">
            <v>134400</v>
          </cell>
          <cell r="AD235">
            <v>141120</v>
          </cell>
          <cell r="AE235">
            <v>148176</v>
          </cell>
          <cell r="AF235">
            <v>423696</v>
          </cell>
        </row>
        <row r="236">
          <cell r="A236" t="str">
            <v>17026044</v>
          </cell>
          <cell r="B236" t="str">
            <v>17026044/22020406</v>
          </cell>
          <cell r="C236" t="str">
            <v>17026044</v>
          </cell>
          <cell r="D236">
            <v>22020406</v>
          </cell>
          <cell r="E236" t="str">
            <v>PPSSC- Schools</v>
          </cell>
          <cell r="F236" t="str">
            <v>USS OWERRE EZUKALA</v>
          </cell>
          <cell r="J236">
            <v>600000</v>
          </cell>
          <cell r="K236">
            <v>504000</v>
          </cell>
          <cell r="L236">
            <v>10000</v>
          </cell>
          <cell r="M236">
            <v>10000</v>
          </cell>
          <cell r="N236">
            <v>10000</v>
          </cell>
          <cell r="O236">
            <v>10000</v>
          </cell>
          <cell r="P236">
            <v>10000</v>
          </cell>
          <cell r="Q236">
            <v>10000</v>
          </cell>
          <cell r="R236">
            <v>10000</v>
          </cell>
          <cell r="S236">
            <v>10000</v>
          </cell>
          <cell r="T236">
            <v>80000</v>
          </cell>
          <cell r="U236">
            <v>10000</v>
          </cell>
          <cell r="V236">
            <v>10000</v>
          </cell>
          <cell r="W236">
            <v>10000</v>
          </cell>
          <cell r="X236">
            <v>10000</v>
          </cell>
          <cell r="Y236">
            <v>120000</v>
          </cell>
          <cell r="Z236">
            <v>424000</v>
          </cell>
          <cell r="AA236">
            <v>106000</v>
          </cell>
          <cell r="AB236">
            <v>384000</v>
          </cell>
          <cell r="AC236">
            <v>134400</v>
          </cell>
          <cell r="AD236">
            <v>141120</v>
          </cell>
          <cell r="AE236">
            <v>148176</v>
          </cell>
          <cell r="AF236">
            <v>423696</v>
          </cell>
        </row>
        <row r="237">
          <cell r="A237" t="str">
            <v>17026045</v>
          </cell>
          <cell r="B237" t="str">
            <v>17026045/22020406</v>
          </cell>
          <cell r="C237" t="str">
            <v>17026045</v>
          </cell>
          <cell r="D237">
            <v>22020406</v>
          </cell>
          <cell r="E237" t="str">
            <v>PPSSC- Schools</v>
          </cell>
          <cell r="F237" t="str">
            <v>CSS OWERRE EZUKALA</v>
          </cell>
          <cell r="J237">
            <v>600000</v>
          </cell>
          <cell r="K237">
            <v>504000</v>
          </cell>
          <cell r="L237">
            <v>10000</v>
          </cell>
          <cell r="M237">
            <v>10000</v>
          </cell>
          <cell r="N237">
            <v>10000</v>
          </cell>
          <cell r="O237">
            <v>10000</v>
          </cell>
          <cell r="P237">
            <v>10000</v>
          </cell>
          <cell r="Q237">
            <v>10000</v>
          </cell>
          <cell r="R237">
            <v>10000</v>
          </cell>
          <cell r="S237">
            <v>10000</v>
          </cell>
          <cell r="T237">
            <v>80000</v>
          </cell>
          <cell r="U237">
            <v>10000</v>
          </cell>
          <cell r="V237">
            <v>10000</v>
          </cell>
          <cell r="W237">
            <v>10000</v>
          </cell>
          <cell r="X237">
            <v>10000</v>
          </cell>
          <cell r="Y237">
            <v>120000</v>
          </cell>
          <cell r="Z237">
            <v>424000</v>
          </cell>
          <cell r="AA237">
            <v>106000</v>
          </cell>
          <cell r="AB237">
            <v>384000</v>
          </cell>
          <cell r="AC237">
            <v>134400</v>
          </cell>
          <cell r="AD237">
            <v>141120</v>
          </cell>
          <cell r="AE237">
            <v>148176</v>
          </cell>
          <cell r="AF237">
            <v>423696</v>
          </cell>
        </row>
        <row r="238">
          <cell r="A238" t="str">
            <v>17026046</v>
          </cell>
          <cell r="B238" t="str">
            <v>17026046/22020406</v>
          </cell>
          <cell r="C238" t="str">
            <v>17026046</v>
          </cell>
          <cell r="D238">
            <v>22020406</v>
          </cell>
          <cell r="E238" t="str">
            <v>PPSSC- Schools</v>
          </cell>
          <cell r="F238" t="str">
            <v>CHS OGBOJI</v>
          </cell>
          <cell r="J238">
            <v>600000</v>
          </cell>
          <cell r="K238">
            <v>504000</v>
          </cell>
          <cell r="L238">
            <v>10000</v>
          </cell>
          <cell r="M238">
            <v>10000</v>
          </cell>
          <cell r="N238">
            <v>10000</v>
          </cell>
          <cell r="O238">
            <v>10000</v>
          </cell>
          <cell r="P238">
            <v>10000</v>
          </cell>
          <cell r="Q238">
            <v>10000</v>
          </cell>
          <cell r="R238">
            <v>10000</v>
          </cell>
          <cell r="S238">
            <v>10000</v>
          </cell>
          <cell r="T238">
            <v>80000</v>
          </cell>
          <cell r="U238">
            <v>10000</v>
          </cell>
          <cell r="V238">
            <v>10000</v>
          </cell>
          <cell r="W238">
            <v>10000</v>
          </cell>
          <cell r="X238">
            <v>10000</v>
          </cell>
          <cell r="Y238">
            <v>120000</v>
          </cell>
          <cell r="Z238">
            <v>424000</v>
          </cell>
          <cell r="AA238">
            <v>106000</v>
          </cell>
          <cell r="AB238">
            <v>384000</v>
          </cell>
          <cell r="AC238">
            <v>134400</v>
          </cell>
          <cell r="AD238">
            <v>141120</v>
          </cell>
          <cell r="AE238">
            <v>148176</v>
          </cell>
          <cell r="AF238">
            <v>423696</v>
          </cell>
        </row>
        <row r="239">
          <cell r="A239" t="str">
            <v>17026047</v>
          </cell>
          <cell r="B239" t="str">
            <v>17026047/22020406</v>
          </cell>
          <cell r="C239" t="str">
            <v>17026047</v>
          </cell>
          <cell r="D239">
            <v>22020406</v>
          </cell>
          <cell r="E239" t="str">
            <v>PPSSC- Schools</v>
          </cell>
          <cell r="F239" t="str">
            <v>USS UMUOMAKU</v>
          </cell>
          <cell r="J239">
            <v>600000</v>
          </cell>
          <cell r="K239">
            <v>504000</v>
          </cell>
          <cell r="L239">
            <v>10000</v>
          </cell>
          <cell r="M239">
            <v>10000</v>
          </cell>
          <cell r="N239">
            <v>10000</v>
          </cell>
          <cell r="O239">
            <v>10000</v>
          </cell>
          <cell r="P239">
            <v>10000</v>
          </cell>
          <cell r="Q239">
            <v>10000</v>
          </cell>
          <cell r="R239">
            <v>10000</v>
          </cell>
          <cell r="S239">
            <v>10000</v>
          </cell>
          <cell r="T239">
            <v>80000</v>
          </cell>
          <cell r="U239">
            <v>10000</v>
          </cell>
          <cell r="V239">
            <v>10000</v>
          </cell>
          <cell r="W239">
            <v>10000</v>
          </cell>
          <cell r="X239">
            <v>10000</v>
          </cell>
          <cell r="Y239">
            <v>120000</v>
          </cell>
          <cell r="Z239">
            <v>424000</v>
          </cell>
          <cell r="AA239">
            <v>106000</v>
          </cell>
          <cell r="AB239">
            <v>384000</v>
          </cell>
          <cell r="AC239">
            <v>134400</v>
          </cell>
          <cell r="AD239">
            <v>141120</v>
          </cell>
          <cell r="AE239">
            <v>148176</v>
          </cell>
          <cell r="AF239">
            <v>423696</v>
          </cell>
        </row>
        <row r="240">
          <cell r="A240">
            <v>0</v>
          </cell>
          <cell r="B240" t="str">
            <v>/22020406</v>
          </cell>
          <cell r="D240">
            <v>22020406</v>
          </cell>
          <cell r="E240" t="str">
            <v>PPSSC- Schools</v>
          </cell>
          <cell r="F240" t="str">
            <v>CSS NDIUKWUENU</v>
          </cell>
          <cell r="J240">
            <v>600000</v>
          </cell>
          <cell r="K240">
            <v>504000</v>
          </cell>
          <cell r="L240">
            <v>10000</v>
          </cell>
          <cell r="M240">
            <v>10000</v>
          </cell>
          <cell r="N240">
            <v>10000</v>
          </cell>
          <cell r="O240">
            <v>10000</v>
          </cell>
          <cell r="P240">
            <v>10000</v>
          </cell>
          <cell r="Q240">
            <v>10000</v>
          </cell>
          <cell r="R240">
            <v>10000</v>
          </cell>
          <cell r="S240">
            <v>10000</v>
          </cell>
          <cell r="T240">
            <v>80000</v>
          </cell>
          <cell r="U240">
            <v>10000</v>
          </cell>
          <cell r="V240">
            <v>10000</v>
          </cell>
          <cell r="W240">
            <v>10000</v>
          </cell>
          <cell r="X240">
            <v>10000</v>
          </cell>
          <cell r="Y240">
            <v>120000</v>
          </cell>
          <cell r="Z240">
            <v>424000</v>
          </cell>
          <cell r="AA240">
            <v>106000</v>
          </cell>
          <cell r="AB240">
            <v>384000</v>
          </cell>
          <cell r="AC240">
            <v>134400</v>
          </cell>
          <cell r="AD240">
            <v>141120</v>
          </cell>
          <cell r="AE240">
            <v>148176</v>
          </cell>
          <cell r="AF240">
            <v>423696</v>
          </cell>
        </row>
        <row r="241">
          <cell r="A241">
            <v>0</v>
          </cell>
          <cell r="B241" t="str">
            <v>/22020406</v>
          </cell>
          <cell r="D241">
            <v>22020406</v>
          </cell>
          <cell r="E241" t="str">
            <v>PPSSC- Schools</v>
          </cell>
          <cell r="F241" t="str">
            <v>BASDEN ISULO</v>
          </cell>
          <cell r="J241">
            <v>600000</v>
          </cell>
          <cell r="K241">
            <v>504000</v>
          </cell>
          <cell r="L241">
            <v>10000</v>
          </cell>
          <cell r="M241">
            <v>10000</v>
          </cell>
          <cell r="N241">
            <v>10000</v>
          </cell>
          <cell r="O241">
            <v>10000</v>
          </cell>
          <cell r="P241">
            <v>10000</v>
          </cell>
          <cell r="Q241">
            <v>10000</v>
          </cell>
          <cell r="R241">
            <v>10000</v>
          </cell>
          <cell r="S241">
            <v>10000</v>
          </cell>
          <cell r="T241">
            <v>80000</v>
          </cell>
          <cell r="U241">
            <v>10000</v>
          </cell>
          <cell r="V241">
            <v>10000</v>
          </cell>
          <cell r="W241">
            <v>10000</v>
          </cell>
          <cell r="X241">
            <v>10000</v>
          </cell>
          <cell r="Y241">
            <v>120000</v>
          </cell>
          <cell r="Z241">
            <v>424000</v>
          </cell>
          <cell r="AA241">
            <v>106000</v>
          </cell>
          <cell r="AB241">
            <v>384000</v>
          </cell>
          <cell r="AC241">
            <v>134400</v>
          </cell>
          <cell r="AD241">
            <v>141120</v>
          </cell>
          <cell r="AE241">
            <v>148176</v>
          </cell>
          <cell r="AF241">
            <v>423696</v>
          </cell>
        </row>
        <row r="242">
          <cell r="A242">
            <v>0</v>
          </cell>
          <cell r="B242" t="str">
            <v>/22020406</v>
          </cell>
          <cell r="D242">
            <v>22020406</v>
          </cell>
          <cell r="E242" t="str">
            <v>PPSSC- Schools</v>
          </cell>
          <cell r="F242" t="str">
            <v>CSS OKPEZE</v>
          </cell>
          <cell r="J242">
            <v>600000</v>
          </cell>
          <cell r="K242">
            <v>504000</v>
          </cell>
          <cell r="L242">
            <v>10000</v>
          </cell>
          <cell r="M242">
            <v>10000</v>
          </cell>
          <cell r="N242">
            <v>10000</v>
          </cell>
          <cell r="O242">
            <v>10000</v>
          </cell>
          <cell r="P242">
            <v>10000</v>
          </cell>
          <cell r="Q242">
            <v>10000</v>
          </cell>
          <cell r="R242">
            <v>10000</v>
          </cell>
          <cell r="S242">
            <v>10000</v>
          </cell>
          <cell r="T242">
            <v>80000</v>
          </cell>
          <cell r="U242">
            <v>10000</v>
          </cell>
          <cell r="V242">
            <v>10000</v>
          </cell>
          <cell r="W242">
            <v>10000</v>
          </cell>
          <cell r="X242">
            <v>10000</v>
          </cell>
          <cell r="Y242">
            <v>120000</v>
          </cell>
          <cell r="Z242">
            <v>424000</v>
          </cell>
          <cell r="AA242">
            <v>106000</v>
          </cell>
          <cell r="AB242">
            <v>384000</v>
          </cell>
          <cell r="AC242">
            <v>134400</v>
          </cell>
          <cell r="AD242">
            <v>141120</v>
          </cell>
          <cell r="AE242">
            <v>148176</v>
          </cell>
          <cell r="AF242">
            <v>423696</v>
          </cell>
        </row>
        <row r="243">
          <cell r="A243" t="str">
            <v>17026048</v>
          </cell>
          <cell r="B243" t="str">
            <v>17026048/22020406</v>
          </cell>
          <cell r="C243" t="str">
            <v>17026048</v>
          </cell>
          <cell r="D243">
            <v>22020406</v>
          </cell>
          <cell r="E243" t="str">
            <v>PPSSC- Schools</v>
          </cell>
          <cell r="F243" t="str">
            <v>ST JOHN SEC SCH AWKA</v>
          </cell>
          <cell r="J243">
            <v>960000</v>
          </cell>
          <cell r="K243">
            <v>806400</v>
          </cell>
          <cell r="L243">
            <v>10000</v>
          </cell>
          <cell r="M243">
            <v>10000</v>
          </cell>
          <cell r="N243">
            <v>10000</v>
          </cell>
          <cell r="O243">
            <v>10000</v>
          </cell>
          <cell r="P243">
            <v>10000</v>
          </cell>
          <cell r="Q243">
            <v>10000</v>
          </cell>
          <cell r="R243">
            <v>10000</v>
          </cell>
          <cell r="S243">
            <v>10000</v>
          </cell>
          <cell r="T243">
            <v>80000</v>
          </cell>
          <cell r="U243">
            <v>10000</v>
          </cell>
          <cell r="V243">
            <v>10000</v>
          </cell>
          <cell r="W243">
            <v>10000</v>
          </cell>
          <cell r="X243">
            <v>10000</v>
          </cell>
          <cell r="Y243">
            <v>120000</v>
          </cell>
          <cell r="Z243">
            <v>726400</v>
          </cell>
          <cell r="AA243">
            <v>181600</v>
          </cell>
          <cell r="AB243">
            <v>686400</v>
          </cell>
          <cell r="AC243">
            <v>134400</v>
          </cell>
          <cell r="AD243">
            <v>141120</v>
          </cell>
          <cell r="AE243">
            <v>148176</v>
          </cell>
          <cell r="AF243">
            <v>423696</v>
          </cell>
        </row>
        <row r="244">
          <cell r="A244" t="str">
            <v>17026049</v>
          </cell>
          <cell r="B244" t="str">
            <v>17026049/22020406</v>
          </cell>
          <cell r="C244" t="str">
            <v>17026049</v>
          </cell>
          <cell r="D244">
            <v>22020406</v>
          </cell>
          <cell r="E244" t="str">
            <v>PPSSC- Schools</v>
          </cell>
          <cell r="F244" t="str">
            <v>IGS AWKA</v>
          </cell>
          <cell r="J244">
            <v>840000</v>
          </cell>
          <cell r="K244">
            <v>705600</v>
          </cell>
          <cell r="L244">
            <v>10000</v>
          </cell>
          <cell r="M244">
            <v>10000</v>
          </cell>
          <cell r="N244">
            <v>10000</v>
          </cell>
          <cell r="O244">
            <v>10000</v>
          </cell>
          <cell r="P244">
            <v>10000</v>
          </cell>
          <cell r="Q244">
            <v>10000</v>
          </cell>
          <cell r="R244">
            <v>10000</v>
          </cell>
          <cell r="S244">
            <v>10000</v>
          </cell>
          <cell r="T244">
            <v>80000</v>
          </cell>
          <cell r="U244">
            <v>10000</v>
          </cell>
          <cell r="V244">
            <v>10000</v>
          </cell>
          <cell r="W244">
            <v>10000</v>
          </cell>
          <cell r="X244">
            <v>10000</v>
          </cell>
          <cell r="Y244">
            <v>120000</v>
          </cell>
          <cell r="Z244">
            <v>625600</v>
          </cell>
          <cell r="AA244">
            <v>156400</v>
          </cell>
          <cell r="AB244">
            <v>585600</v>
          </cell>
          <cell r="AC244">
            <v>134400</v>
          </cell>
          <cell r="AD244">
            <v>141120</v>
          </cell>
          <cell r="AE244">
            <v>148176</v>
          </cell>
          <cell r="AF244">
            <v>423696</v>
          </cell>
        </row>
        <row r="245">
          <cell r="A245" t="str">
            <v>17026050</v>
          </cell>
          <cell r="B245" t="str">
            <v>17026050/22020406</v>
          </cell>
          <cell r="C245" t="str">
            <v>17026050</v>
          </cell>
          <cell r="D245">
            <v>22020406</v>
          </cell>
          <cell r="E245" t="str">
            <v>PPSSC- Schools</v>
          </cell>
          <cell r="F245" t="str">
            <v>GSS AWKA</v>
          </cell>
          <cell r="J245">
            <v>960000</v>
          </cell>
          <cell r="K245">
            <v>806400</v>
          </cell>
          <cell r="L245">
            <v>10000</v>
          </cell>
          <cell r="M245">
            <v>10000</v>
          </cell>
          <cell r="N245">
            <v>10000</v>
          </cell>
          <cell r="O245">
            <v>10000</v>
          </cell>
          <cell r="P245">
            <v>10000</v>
          </cell>
          <cell r="Q245">
            <v>10000</v>
          </cell>
          <cell r="R245">
            <v>10000</v>
          </cell>
          <cell r="S245">
            <v>10000</v>
          </cell>
          <cell r="T245">
            <v>80000</v>
          </cell>
          <cell r="U245">
            <v>10000</v>
          </cell>
          <cell r="V245">
            <v>10000</v>
          </cell>
          <cell r="W245">
            <v>10000</v>
          </cell>
          <cell r="X245">
            <v>10000</v>
          </cell>
          <cell r="Y245">
            <v>120000</v>
          </cell>
          <cell r="Z245">
            <v>726400</v>
          </cell>
          <cell r="AA245">
            <v>181600</v>
          </cell>
          <cell r="AB245">
            <v>686400</v>
          </cell>
          <cell r="AC245">
            <v>134400</v>
          </cell>
          <cell r="AD245">
            <v>141120</v>
          </cell>
          <cell r="AE245">
            <v>148176</v>
          </cell>
          <cell r="AF245">
            <v>423696</v>
          </cell>
        </row>
        <row r="246">
          <cell r="A246" t="str">
            <v>17026051</v>
          </cell>
          <cell r="B246" t="str">
            <v>17026051/22020406</v>
          </cell>
          <cell r="C246" t="str">
            <v>17026051</v>
          </cell>
          <cell r="D246">
            <v>22020406</v>
          </cell>
          <cell r="E246" t="str">
            <v>PPSSC- Schools</v>
          </cell>
          <cell r="F246" t="str">
            <v>CSS UMUOKPU</v>
          </cell>
          <cell r="J246">
            <v>840000</v>
          </cell>
          <cell r="K246">
            <v>705600</v>
          </cell>
          <cell r="L246">
            <v>10000</v>
          </cell>
          <cell r="M246">
            <v>10000</v>
          </cell>
          <cell r="N246">
            <v>10000</v>
          </cell>
          <cell r="O246">
            <v>10000</v>
          </cell>
          <cell r="P246">
            <v>10000</v>
          </cell>
          <cell r="Q246">
            <v>10000</v>
          </cell>
          <cell r="R246">
            <v>10000</v>
          </cell>
          <cell r="S246">
            <v>10000</v>
          </cell>
          <cell r="T246">
            <v>80000</v>
          </cell>
          <cell r="U246">
            <v>10000</v>
          </cell>
          <cell r="V246">
            <v>10000</v>
          </cell>
          <cell r="W246">
            <v>10000</v>
          </cell>
          <cell r="X246">
            <v>10000</v>
          </cell>
          <cell r="Y246">
            <v>120000</v>
          </cell>
          <cell r="Z246">
            <v>625600</v>
          </cell>
          <cell r="AA246">
            <v>156400</v>
          </cell>
          <cell r="AB246">
            <v>585600</v>
          </cell>
          <cell r="AC246">
            <v>134400</v>
          </cell>
          <cell r="AD246">
            <v>141120</v>
          </cell>
          <cell r="AE246">
            <v>148176</v>
          </cell>
          <cell r="AF246">
            <v>423696</v>
          </cell>
        </row>
        <row r="247">
          <cell r="A247" t="str">
            <v>17026052</v>
          </cell>
          <cell r="B247" t="str">
            <v>17026052/22020406</v>
          </cell>
          <cell r="C247" t="str">
            <v>17026052</v>
          </cell>
          <cell r="D247">
            <v>22020406</v>
          </cell>
          <cell r="E247" t="str">
            <v>PPSSC- Schools</v>
          </cell>
          <cell r="F247" t="str">
            <v>CAPITAL CITY SEC SCH AWKA</v>
          </cell>
          <cell r="J247">
            <v>840000</v>
          </cell>
          <cell r="K247">
            <v>705600</v>
          </cell>
          <cell r="L247">
            <v>10000</v>
          </cell>
          <cell r="M247">
            <v>10000</v>
          </cell>
          <cell r="N247">
            <v>10000</v>
          </cell>
          <cell r="O247">
            <v>10000</v>
          </cell>
          <cell r="P247">
            <v>10000</v>
          </cell>
          <cell r="Q247">
            <v>10000</v>
          </cell>
          <cell r="R247">
            <v>10000</v>
          </cell>
          <cell r="S247">
            <v>10000</v>
          </cell>
          <cell r="T247">
            <v>80000</v>
          </cell>
          <cell r="U247">
            <v>10000</v>
          </cell>
          <cell r="V247">
            <v>10000</v>
          </cell>
          <cell r="W247">
            <v>10000</v>
          </cell>
          <cell r="X247">
            <v>10000</v>
          </cell>
          <cell r="Y247">
            <v>120000</v>
          </cell>
          <cell r="Z247">
            <v>625600</v>
          </cell>
          <cell r="AA247">
            <v>156400</v>
          </cell>
          <cell r="AB247">
            <v>585600</v>
          </cell>
          <cell r="AC247">
            <v>134400</v>
          </cell>
          <cell r="AD247">
            <v>141120</v>
          </cell>
          <cell r="AE247">
            <v>148176</v>
          </cell>
          <cell r="AF247">
            <v>423696</v>
          </cell>
        </row>
        <row r="248">
          <cell r="A248" t="str">
            <v>17026053</v>
          </cell>
          <cell r="B248" t="str">
            <v>17026053/22020406</v>
          </cell>
          <cell r="C248" t="str">
            <v>17026053</v>
          </cell>
          <cell r="D248">
            <v>22020406</v>
          </cell>
          <cell r="E248" t="str">
            <v>PPSSC- Schools</v>
          </cell>
          <cell r="F248" t="str">
            <v>KDMSS AWKA</v>
          </cell>
          <cell r="J248">
            <v>960000</v>
          </cell>
          <cell r="K248">
            <v>806400</v>
          </cell>
          <cell r="L248">
            <v>10000</v>
          </cell>
          <cell r="M248">
            <v>10000</v>
          </cell>
          <cell r="N248">
            <v>10000</v>
          </cell>
          <cell r="O248">
            <v>10000</v>
          </cell>
          <cell r="P248">
            <v>10000</v>
          </cell>
          <cell r="Q248">
            <v>10000</v>
          </cell>
          <cell r="R248">
            <v>10000</v>
          </cell>
          <cell r="S248">
            <v>10000</v>
          </cell>
          <cell r="T248">
            <v>80000</v>
          </cell>
          <cell r="U248">
            <v>10000</v>
          </cell>
          <cell r="V248">
            <v>10000</v>
          </cell>
          <cell r="W248">
            <v>10000</v>
          </cell>
          <cell r="X248">
            <v>10000</v>
          </cell>
          <cell r="Y248">
            <v>120000</v>
          </cell>
          <cell r="Z248">
            <v>726400</v>
          </cell>
          <cell r="AA248">
            <v>181600</v>
          </cell>
          <cell r="AB248">
            <v>686400</v>
          </cell>
          <cell r="AC248">
            <v>134400</v>
          </cell>
          <cell r="AD248">
            <v>141120</v>
          </cell>
          <cell r="AE248">
            <v>148176</v>
          </cell>
          <cell r="AF248">
            <v>423696</v>
          </cell>
        </row>
        <row r="249">
          <cell r="A249" t="str">
            <v>17026054</v>
          </cell>
          <cell r="B249" t="str">
            <v>17026054/22020406</v>
          </cell>
          <cell r="C249" t="str">
            <v>17026054</v>
          </cell>
          <cell r="D249">
            <v>22020406</v>
          </cell>
          <cell r="E249" t="str">
            <v>PPSSC- Schools</v>
          </cell>
          <cell r="F249" t="str">
            <v>EZI-AWKA SEC SCH AWKA</v>
          </cell>
          <cell r="J249">
            <v>720000</v>
          </cell>
          <cell r="K249">
            <v>604800</v>
          </cell>
          <cell r="L249">
            <v>10000</v>
          </cell>
          <cell r="M249">
            <v>10000</v>
          </cell>
          <cell r="N249">
            <v>10000</v>
          </cell>
          <cell r="O249">
            <v>10000</v>
          </cell>
          <cell r="P249">
            <v>10000</v>
          </cell>
          <cell r="Q249">
            <v>10000</v>
          </cell>
          <cell r="R249">
            <v>10000</v>
          </cell>
          <cell r="S249">
            <v>10000</v>
          </cell>
          <cell r="T249">
            <v>80000</v>
          </cell>
          <cell r="U249">
            <v>10000</v>
          </cell>
          <cell r="V249">
            <v>10000</v>
          </cell>
          <cell r="W249">
            <v>10000</v>
          </cell>
          <cell r="X249">
            <v>10000</v>
          </cell>
          <cell r="Y249">
            <v>120000</v>
          </cell>
          <cell r="Z249">
            <v>524800</v>
          </cell>
          <cell r="AA249">
            <v>131200</v>
          </cell>
          <cell r="AB249">
            <v>484800</v>
          </cell>
          <cell r="AC249">
            <v>134400</v>
          </cell>
          <cell r="AD249">
            <v>141120</v>
          </cell>
          <cell r="AE249">
            <v>148176</v>
          </cell>
          <cell r="AF249">
            <v>423696</v>
          </cell>
        </row>
        <row r="250">
          <cell r="A250" t="str">
            <v>17026055</v>
          </cell>
          <cell r="B250" t="str">
            <v>17026055/22020406</v>
          </cell>
          <cell r="C250" t="str">
            <v>17026055</v>
          </cell>
          <cell r="D250">
            <v>22020406</v>
          </cell>
          <cell r="E250" t="str">
            <v>PPSSC- Schools</v>
          </cell>
          <cell r="F250" t="str">
            <v>CSS OKPUNO</v>
          </cell>
          <cell r="J250">
            <v>960000</v>
          </cell>
          <cell r="K250">
            <v>806400</v>
          </cell>
          <cell r="L250">
            <v>10000</v>
          </cell>
          <cell r="M250">
            <v>10000</v>
          </cell>
          <cell r="N250">
            <v>10000</v>
          </cell>
          <cell r="O250">
            <v>10000</v>
          </cell>
          <cell r="P250">
            <v>10000</v>
          </cell>
          <cell r="Q250">
            <v>10000</v>
          </cell>
          <cell r="R250">
            <v>10000</v>
          </cell>
          <cell r="S250">
            <v>10000</v>
          </cell>
          <cell r="T250">
            <v>80000</v>
          </cell>
          <cell r="U250">
            <v>10000</v>
          </cell>
          <cell r="V250">
            <v>10000</v>
          </cell>
          <cell r="W250">
            <v>10000</v>
          </cell>
          <cell r="X250">
            <v>10000</v>
          </cell>
          <cell r="Y250">
            <v>120000</v>
          </cell>
          <cell r="Z250">
            <v>726400</v>
          </cell>
          <cell r="AA250">
            <v>181600</v>
          </cell>
          <cell r="AB250">
            <v>686400</v>
          </cell>
          <cell r="AC250">
            <v>134400</v>
          </cell>
          <cell r="AD250">
            <v>141120</v>
          </cell>
          <cell r="AE250">
            <v>148176</v>
          </cell>
          <cell r="AF250">
            <v>423696</v>
          </cell>
        </row>
        <row r="251">
          <cell r="A251" t="str">
            <v>17026056</v>
          </cell>
          <cell r="B251" t="str">
            <v>17026056/22020406</v>
          </cell>
          <cell r="C251" t="str">
            <v>17026056</v>
          </cell>
          <cell r="D251">
            <v>22020406</v>
          </cell>
          <cell r="E251" t="str">
            <v>PPSSC- Schools</v>
          </cell>
          <cell r="F251" t="str">
            <v>NNEOMA SEC SCH NIBO</v>
          </cell>
          <cell r="J251">
            <v>600000</v>
          </cell>
          <cell r="K251">
            <v>504000</v>
          </cell>
          <cell r="L251">
            <v>10000</v>
          </cell>
          <cell r="M251">
            <v>10000</v>
          </cell>
          <cell r="N251">
            <v>10000</v>
          </cell>
          <cell r="O251">
            <v>10000</v>
          </cell>
          <cell r="P251">
            <v>10000</v>
          </cell>
          <cell r="Q251">
            <v>10000</v>
          </cell>
          <cell r="R251">
            <v>10000</v>
          </cell>
          <cell r="S251">
            <v>10000</v>
          </cell>
          <cell r="T251">
            <v>80000</v>
          </cell>
          <cell r="U251">
            <v>10000</v>
          </cell>
          <cell r="V251">
            <v>10000</v>
          </cell>
          <cell r="W251">
            <v>10000</v>
          </cell>
          <cell r="X251">
            <v>10000</v>
          </cell>
          <cell r="Y251">
            <v>120000</v>
          </cell>
          <cell r="Z251">
            <v>424000</v>
          </cell>
          <cell r="AA251">
            <v>106000</v>
          </cell>
          <cell r="AB251">
            <v>384000</v>
          </cell>
          <cell r="AC251">
            <v>134400</v>
          </cell>
          <cell r="AD251">
            <v>141120</v>
          </cell>
          <cell r="AE251">
            <v>148176</v>
          </cell>
          <cell r="AF251">
            <v>423696</v>
          </cell>
        </row>
        <row r="252">
          <cell r="A252" t="str">
            <v>17026057</v>
          </cell>
          <cell r="B252" t="str">
            <v>17026057/22020406</v>
          </cell>
          <cell r="C252" t="str">
            <v>17026057</v>
          </cell>
          <cell r="D252">
            <v>22020406</v>
          </cell>
          <cell r="E252" t="str">
            <v>PPSSC- Schools</v>
          </cell>
          <cell r="F252" t="str">
            <v>CSS MBAUKWU</v>
          </cell>
          <cell r="J252">
            <v>720000</v>
          </cell>
          <cell r="K252">
            <v>604800</v>
          </cell>
          <cell r="L252">
            <v>10000</v>
          </cell>
          <cell r="M252">
            <v>10000</v>
          </cell>
          <cell r="N252">
            <v>10000</v>
          </cell>
          <cell r="O252">
            <v>10000</v>
          </cell>
          <cell r="P252">
            <v>10000</v>
          </cell>
          <cell r="Q252">
            <v>10000</v>
          </cell>
          <cell r="R252">
            <v>10000</v>
          </cell>
          <cell r="S252">
            <v>10000</v>
          </cell>
          <cell r="T252">
            <v>80000</v>
          </cell>
          <cell r="U252">
            <v>10000</v>
          </cell>
          <cell r="V252">
            <v>10000</v>
          </cell>
          <cell r="W252">
            <v>10000</v>
          </cell>
          <cell r="X252">
            <v>10000</v>
          </cell>
          <cell r="Y252">
            <v>120000</v>
          </cell>
          <cell r="Z252">
            <v>524800</v>
          </cell>
          <cell r="AA252">
            <v>131200</v>
          </cell>
          <cell r="AB252">
            <v>484800</v>
          </cell>
          <cell r="AC252">
            <v>134400</v>
          </cell>
          <cell r="AD252">
            <v>141120</v>
          </cell>
          <cell r="AE252">
            <v>148176</v>
          </cell>
          <cell r="AF252">
            <v>423696</v>
          </cell>
        </row>
        <row r="253">
          <cell r="A253" t="str">
            <v>17026058</v>
          </cell>
          <cell r="B253" t="str">
            <v>17026058/22020406</v>
          </cell>
          <cell r="C253" t="str">
            <v>17026058</v>
          </cell>
          <cell r="D253">
            <v>22020406</v>
          </cell>
          <cell r="E253" t="str">
            <v>PPSSC- Schools</v>
          </cell>
          <cell r="F253" t="str">
            <v>EHS NISE</v>
          </cell>
          <cell r="J253">
            <v>720000</v>
          </cell>
          <cell r="K253">
            <v>604800</v>
          </cell>
          <cell r="L253">
            <v>10000</v>
          </cell>
          <cell r="M253">
            <v>10000</v>
          </cell>
          <cell r="N253">
            <v>10000</v>
          </cell>
          <cell r="O253">
            <v>10000</v>
          </cell>
          <cell r="P253">
            <v>10000</v>
          </cell>
          <cell r="Q253">
            <v>10000</v>
          </cell>
          <cell r="R253">
            <v>10000</v>
          </cell>
          <cell r="S253">
            <v>10000</v>
          </cell>
          <cell r="T253">
            <v>80000</v>
          </cell>
          <cell r="U253">
            <v>10000</v>
          </cell>
          <cell r="V253">
            <v>10000</v>
          </cell>
          <cell r="W253">
            <v>10000</v>
          </cell>
          <cell r="X253">
            <v>10000</v>
          </cell>
          <cell r="Y253">
            <v>120000</v>
          </cell>
          <cell r="Z253">
            <v>524800</v>
          </cell>
          <cell r="AA253">
            <v>131200</v>
          </cell>
          <cell r="AB253">
            <v>484800</v>
          </cell>
          <cell r="AC253">
            <v>134400</v>
          </cell>
          <cell r="AD253">
            <v>141120</v>
          </cell>
          <cell r="AE253">
            <v>148176</v>
          </cell>
          <cell r="AF253">
            <v>423696</v>
          </cell>
        </row>
        <row r="254">
          <cell r="A254" t="str">
            <v>17026059</v>
          </cell>
          <cell r="B254" t="str">
            <v>17026059/22020406</v>
          </cell>
          <cell r="C254" t="str">
            <v>17026059</v>
          </cell>
          <cell r="D254">
            <v>22020406</v>
          </cell>
          <cell r="E254" t="str">
            <v>PPSSC- Schools</v>
          </cell>
          <cell r="F254" t="str">
            <v>CSS AGULU-AWKA</v>
          </cell>
          <cell r="J254">
            <v>600000</v>
          </cell>
          <cell r="K254">
            <v>504000</v>
          </cell>
          <cell r="L254">
            <v>10000</v>
          </cell>
          <cell r="M254">
            <v>10000</v>
          </cell>
          <cell r="N254">
            <v>10000</v>
          </cell>
          <cell r="O254">
            <v>10000</v>
          </cell>
          <cell r="P254">
            <v>10000</v>
          </cell>
          <cell r="Q254">
            <v>10000</v>
          </cell>
          <cell r="R254">
            <v>10000</v>
          </cell>
          <cell r="S254">
            <v>10000</v>
          </cell>
          <cell r="T254">
            <v>80000</v>
          </cell>
          <cell r="U254">
            <v>10000</v>
          </cell>
          <cell r="V254">
            <v>10000</v>
          </cell>
          <cell r="W254">
            <v>10000</v>
          </cell>
          <cell r="X254">
            <v>10000</v>
          </cell>
          <cell r="Y254">
            <v>120000</v>
          </cell>
          <cell r="Z254">
            <v>424000</v>
          </cell>
          <cell r="AA254">
            <v>106000</v>
          </cell>
          <cell r="AB254">
            <v>384000</v>
          </cell>
          <cell r="AC254">
            <v>134400</v>
          </cell>
          <cell r="AD254">
            <v>141120</v>
          </cell>
          <cell r="AE254">
            <v>148176</v>
          </cell>
          <cell r="AF254">
            <v>423696</v>
          </cell>
        </row>
        <row r="255">
          <cell r="A255" t="str">
            <v>17026060</v>
          </cell>
          <cell r="B255" t="str">
            <v>17026060/22020406</v>
          </cell>
          <cell r="C255" t="str">
            <v>17026060</v>
          </cell>
          <cell r="D255">
            <v>22020406</v>
          </cell>
          <cell r="E255" t="str">
            <v>PPSSC- Schools</v>
          </cell>
          <cell r="F255" t="str">
            <v>CSS AMAWBIA</v>
          </cell>
          <cell r="J255">
            <v>720000</v>
          </cell>
          <cell r="K255">
            <v>604800</v>
          </cell>
          <cell r="L255">
            <v>10000</v>
          </cell>
          <cell r="M255">
            <v>10000</v>
          </cell>
          <cell r="N255">
            <v>10000</v>
          </cell>
          <cell r="O255">
            <v>10000</v>
          </cell>
          <cell r="P255">
            <v>10000</v>
          </cell>
          <cell r="Q255">
            <v>10000</v>
          </cell>
          <cell r="R255">
            <v>10000</v>
          </cell>
          <cell r="S255">
            <v>10000</v>
          </cell>
          <cell r="T255">
            <v>80000</v>
          </cell>
          <cell r="U255">
            <v>10000</v>
          </cell>
          <cell r="V255">
            <v>10000</v>
          </cell>
          <cell r="W255">
            <v>10000</v>
          </cell>
          <cell r="X255">
            <v>10000</v>
          </cell>
          <cell r="Y255">
            <v>120000</v>
          </cell>
          <cell r="Z255">
            <v>524800</v>
          </cell>
          <cell r="AA255">
            <v>131200</v>
          </cell>
          <cell r="AB255">
            <v>484800</v>
          </cell>
          <cell r="AC255">
            <v>134400</v>
          </cell>
          <cell r="AD255">
            <v>141120</v>
          </cell>
          <cell r="AE255">
            <v>148176</v>
          </cell>
          <cell r="AF255">
            <v>423696</v>
          </cell>
        </row>
        <row r="256">
          <cell r="A256" t="str">
            <v>17026061</v>
          </cell>
          <cell r="B256" t="str">
            <v>17026061/22020406</v>
          </cell>
          <cell r="C256" t="str">
            <v>17026061</v>
          </cell>
          <cell r="D256">
            <v>22020406</v>
          </cell>
          <cell r="E256" t="str">
            <v>PPSSC- Schools</v>
          </cell>
          <cell r="F256" t="str">
            <v>USS UMUAWULU</v>
          </cell>
          <cell r="J256">
            <v>600000</v>
          </cell>
          <cell r="K256">
            <v>504000</v>
          </cell>
          <cell r="L256">
            <v>10000</v>
          </cell>
          <cell r="M256">
            <v>10000</v>
          </cell>
          <cell r="N256">
            <v>10000</v>
          </cell>
          <cell r="O256">
            <v>10000</v>
          </cell>
          <cell r="P256">
            <v>10000</v>
          </cell>
          <cell r="Q256">
            <v>10000</v>
          </cell>
          <cell r="R256">
            <v>10000</v>
          </cell>
          <cell r="S256">
            <v>10000</v>
          </cell>
          <cell r="T256">
            <v>80000</v>
          </cell>
          <cell r="U256">
            <v>10000</v>
          </cell>
          <cell r="V256">
            <v>10000</v>
          </cell>
          <cell r="W256">
            <v>10000</v>
          </cell>
          <cell r="X256">
            <v>10000</v>
          </cell>
          <cell r="Y256">
            <v>120000</v>
          </cell>
          <cell r="Z256">
            <v>424000</v>
          </cell>
          <cell r="AA256">
            <v>106000</v>
          </cell>
          <cell r="AB256">
            <v>384000</v>
          </cell>
          <cell r="AC256">
            <v>134400</v>
          </cell>
          <cell r="AD256">
            <v>141120</v>
          </cell>
          <cell r="AE256">
            <v>148176</v>
          </cell>
          <cell r="AF256">
            <v>423696</v>
          </cell>
        </row>
        <row r="257">
          <cell r="A257" t="str">
            <v>17026062</v>
          </cell>
          <cell r="B257" t="str">
            <v>17026062/22020406</v>
          </cell>
          <cell r="C257" t="str">
            <v>17026062</v>
          </cell>
          <cell r="D257">
            <v>22020406</v>
          </cell>
          <cell r="E257" t="str">
            <v>PPSSC- Schools</v>
          </cell>
          <cell r="F257" t="str">
            <v>USS AMAWBIA</v>
          </cell>
          <cell r="J257">
            <v>720000</v>
          </cell>
          <cell r="K257">
            <v>604800</v>
          </cell>
          <cell r="L257">
            <v>10000</v>
          </cell>
          <cell r="M257">
            <v>10000</v>
          </cell>
          <cell r="N257">
            <v>10000</v>
          </cell>
          <cell r="O257">
            <v>10000</v>
          </cell>
          <cell r="P257">
            <v>10000</v>
          </cell>
          <cell r="Q257">
            <v>10000</v>
          </cell>
          <cell r="R257">
            <v>10000</v>
          </cell>
          <cell r="S257">
            <v>10000</v>
          </cell>
          <cell r="T257">
            <v>80000</v>
          </cell>
          <cell r="U257">
            <v>10000</v>
          </cell>
          <cell r="V257">
            <v>10000</v>
          </cell>
          <cell r="W257">
            <v>10000</v>
          </cell>
          <cell r="X257">
            <v>10000</v>
          </cell>
          <cell r="Y257">
            <v>120000</v>
          </cell>
          <cell r="Z257">
            <v>524800</v>
          </cell>
          <cell r="AA257">
            <v>131200</v>
          </cell>
          <cell r="AB257">
            <v>484800</v>
          </cell>
          <cell r="AC257">
            <v>134400</v>
          </cell>
          <cell r="AD257">
            <v>141120</v>
          </cell>
          <cell r="AE257">
            <v>148176</v>
          </cell>
          <cell r="AF257">
            <v>423696</v>
          </cell>
        </row>
        <row r="258">
          <cell r="A258" t="str">
            <v>17026063</v>
          </cell>
          <cell r="B258" t="str">
            <v>17026063/22020406</v>
          </cell>
          <cell r="C258" t="str">
            <v>17026063</v>
          </cell>
          <cell r="D258">
            <v>22020406</v>
          </cell>
          <cell r="E258" t="str">
            <v>PPSSC- Schools</v>
          </cell>
          <cell r="F258" t="str">
            <v>EHS NIBO</v>
          </cell>
          <cell r="J258">
            <v>720000</v>
          </cell>
          <cell r="K258">
            <v>604800</v>
          </cell>
          <cell r="L258">
            <v>10000</v>
          </cell>
          <cell r="M258">
            <v>10000</v>
          </cell>
          <cell r="N258">
            <v>10000</v>
          </cell>
          <cell r="O258">
            <v>10000</v>
          </cell>
          <cell r="P258">
            <v>10000</v>
          </cell>
          <cell r="Q258">
            <v>10000</v>
          </cell>
          <cell r="R258">
            <v>10000</v>
          </cell>
          <cell r="S258">
            <v>10000</v>
          </cell>
          <cell r="T258">
            <v>80000</v>
          </cell>
          <cell r="U258">
            <v>10000</v>
          </cell>
          <cell r="V258">
            <v>10000</v>
          </cell>
          <cell r="W258">
            <v>10000</v>
          </cell>
          <cell r="X258">
            <v>10000</v>
          </cell>
          <cell r="Y258">
            <v>120000</v>
          </cell>
          <cell r="Z258">
            <v>524800</v>
          </cell>
          <cell r="AA258">
            <v>131200</v>
          </cell>
          <cell r="AB258">
            <v>484800</v>
          </cell>
          <cell r="AC258">
            <v>134400</v>
          </cell>
          <cell r="AD258">
            <v>141120</v>
          </cell>
          <cell r="AE258">
            <v>148176</v>
          </cell>
          <cell r="AF258">
            <v>423696</v>
          </cell>
        </row>
        <row r="259">
          <cell r="A259" t="str">
            <v>17026064</v>
          </cell>
          <cell r="B259" t="str">
            <v>17026064/22020406</v>
          </cell>
          <cell r="C259" t="str">
            <v>17026064</v>
          </cell>
          <cell r="D259">
            <v>22020406</v>
          </cell>
          <cell r="E259" t="str">
            <v>PPSSC- Schools</v>
          </cell>
          <cell r="F259" t="str">
            <v>HCHS MBAUKWU/UMUAWULU</v>
          </cell>
          <cell r="J259">
            <v>600000</v>
          </cell>
          <cell r="K259">
            <v>504000</v>
          </cell>
          <cell r="L259">
            <v>10000</v>
          </cell>
          <cell r="M259">
            <v>10000</v>
          </cell>
          <cell r="N259">
            <v>10000</v>
          </cell>
          <cell r="O259">
            <v>10000</v>
          </cell>
          <cell r="P259">
            <v>10000</v>
          </cell>
          <cell r="Q259">
            <v>10000</v>
          </cell>
          <cell r="R259">
            <v>10000</v>
          </cell>
          <cell r="S259">
            <v>10000</v>
          </cell>
          <cell r="T259">
            <v>80000</v>
          </cell>
          <cell r="U259">
            <v>10000</v>
          </cell>
          <cell r="V259">
            <v>10000</v>
          </cell>
          <cell r="W259">
            <v>10000</v>
          </cell>
          <cell r="X259">
            <v>10000</v>
          </cell>
          <cell r="Y259">
            <v>120000</v>
          </cell>
          <cell r="Z259">
            <v>424000</v>
          </cell>
          <cell r="AA259">
            <v>106000</v>
          </cell>
          <cell r="AB259">
            <v>384000</v>
          </cell>
          <cell r="AC259">
            <v>134400</v>
          </cell>
          <cell r="AD259">
            <v>141120</v>
          </cell>
          <cell r="AE259">
            <v>148176</v>
          </cell>
          <cell r="AF259">
            <v>423696</v>
          </cell>
        </row>
        <row r="260">
          <cell r="A260" t="str">
            <v>17026065</v>
          </cell>
          <cell r="B260" t="str">
            <v>17026065/22020406</v>
          </cell>
          <cell r="C260" t="str">
            <v>17026065</v>
          </cell>
          <cell r="D260">
            <v>22020406</v>
          </cell>
          <cell r="E260" t="str">
            <v>PPSSC- Schools</v>
          </cell>
          <cell r="F260" t="str">
            <v>CSS ISIAGU</v>
          </cell>
          <cell r="J260">
            <v>600000</v>
          </cell>
          <cell r="K260">
            <v>504000</v>
          </cell>
          <cell r="L260">
            <v>10000</v>
          </cell>
          <cell r="M260">
            <v>10000</v>
          </cell>
          <cell r="N260">
            <v>10000</v>
          </cell>
          <cell r="O260">
            <v>10000</v>
          </cell>
          <cell r="P260">
            <v>10000</v>
          </cell>
          <cell r="Q260">
            <v>10000</v>
          </cell>
          <cell r="R260">
            <v>10000</v>
          </cell>
          <cell r="S260">
            <v>10000</v>
          </cell>
          <cell r="T260">
            <v>80000</v>
          </cell>
          <cell r="U260">
            <v>10000</v>
          </cell>
          <cell r="V260">
            <v>10000</v>
          </cell>
          <cell r="W260">
            <v>10000</v>
          </cell>
          <cell r="X260">
            <v>10000</v>
          </cell>
          <cell r="Y260">
            <v>120000</v>
          </cell>
          <cell r="Z260">
            <v>424000</v>
          </cell>
          <cell r="AA260">
            <v>106000</v>
          </cell>
          <cell r="AB260">
            <v>384000</v>
          </cell>
          <cell r="AC260">
            <v>134400</v>
          </cell>
          <cell r="AD260">
            <v>141120</v>
          </cell>
          <cell r="AE260">
            <v>148176</v>
          </cell>
          <cell r="AF260">
            <v>423696</v>
          </cell>
        </row>
        <row r="261">
          <cell r="A261" t="str">
            <v>17026066</v>
          </cell>
          <cell r="B261" t="str">
            <v>17026066/22020406</v>
          </cell>
          <cell r="C261" t="str">
            <v>17026066</v>
          </cell>
          <cell r="D261">
            <v>22020406</v>
          </cell>
          <cell r="E261" t="str">
            <v>PPSSC- Schools</v>
          </cell>
          <cell r="F261" t="str">
            <v>CSS AMANSEA</v>
          </cell>
          <cell r="J261">
            <v>720000</v>
          </cell>
          <cell r="K261">
            <v>604800</v>
          </cell>
          <cell r="L261">
            <v>10000</v>
          </cell>
          <cell r="M261">
            <v>10000</v>
          </cell>
          <cell r="N261">
            <v>10000</v>
          </cell>
          <cell r="O261">
            <v>10000</v>
          </cell>
          <cell r="P261">
            <v>10000</v>
          </cell>
          <cell r="Q261">
            <v>10000</v>
          </cell>
          <cell r="R261">
            <v>10000</v>
          </cell>
          <cell r="S261">
            <v>10000</v>
          </cell>
          <cell r="T261">
            <v>80000</v>
          </cell>
          <cell r="U261">
            <v>10000</v>
          </cell>
          <cell r="V261">
            <v>10000</v>
          </cell>
          <cell r="W261">
            <v>10000</v>
          </cell>
          <cell r="X261">
            <v>10000</v>
          </cell>
          <cell r="Y261">
            <v>120000</v>
          </cell>
          <cell r="Z261">
            <v>524800</v>
          </cell>
          <cell r="AA261">
            <v>131200</v>
          </cell>
          <cell r="AB261">
            <v>484800</v>
          </cell>
          <cell r="AC261">
            <v>134400</v>
          </cell>
          <cell r="AD261">
            <v>141120</v>
          </cell>
          <cell r="AE261">
            <v>148176</v>
          </cell>
          <cell r="AF261">
            <v>423696</v>
          </cell>
        </row>
        <row r="262">
          <cell r="A262" t="str">
            <v>17026067</v>
          </cell>
          <cell r="B262" t="str">
            <v>17026067/22020406</v>
          </cell>
          <cell r="C262" t="str">
            <v>17026067</v>
          </cell>
          <cell r="D262">
            <v>22020406</v>
          </cell>
          <cell r="E262" t="str">
            <v>PPSSC- Schools</v>
          </cell>
          <cell r="F262" t="str">
            <v>CSS ISUANIOCHA</v>
          </cell>
          <cell r="J262">
            <v>720000</v>
          </cell>
          <cell r="K262">
            <v>604800</v>
          </cell>
          <cell r="L262">
            <v>10000</v>
          </cell>
          <cell r="M262">
            <v>10000</v>
          </cell>
          <cell r="N262">
            <v>10000</v>
          </cell>
          <cell r="O262">
            <v>10000</v>
          </cell>
          <cell r="P262">
            <v>10000</v>
          </cell>
          <cell r="Q262">
            <v>10000</v>
          </cell>
          <cell r="R262">
            <v>10000</v>
          </cell>
          <cell r="S262">
            <v>10000</v>
          </cell>
          <cell r="T262">
            <v>80000</v>
          </cell>
          <cell r="U262">
            <v>10000</v>
          </cell>
          <cell r="V262">
            <v>10000</v>
          </cell>
          <cell r="W262">
            <v>10000</v>
          </cell>
          <cell r="X262">
            <v>10000</v>
          </cell>
          <cell r="Y262">
            <v>120000</v>
          </cell>
          <cell r="Z262">
            <v>524800</v>
          </cell>
          <cell r="AA262">
            <v>131200</v>
          </cell>
          <cell r="AB262">
            <v>484800</v>
          </cell>
          <cell r="AC262">
            <v>134400</v>
          </cell>
          <cell r="AD262">
            <v>141120</v>
          </cell>
          <cell r="AE262">
            <v>148176</v>
          </cell>
          <cell r="AF262">
            <v>423696</v>
          </cell>
        </row>
        <row r="263">
          <cell r="A263" t="str">
            <v>17026068</v>
          </cell>
          <cell r="B263" t="str">
            <v>17026068/22020406</v>
          </cell>
          <cell r="C263" t="str">
            <v>17026068</v>
          </cell>
          <cell r="D263">
            <v>22020406</v>
          </cell>
          <cell r="E263" t="str">
            <v>PPSSC- Schools</v>
          </cell>
          <cell r="F263" t="str">
            <v>CSS EBENEBE</v>
          </cell>
          <cell r="J263">
            <v>600000</v>
          </cell>
          <cell r="K263">
            <v>504000</v>
          </cell>
          <cell r="L263">
            <v>10000</v>
          </cell>
          <cell r="M263">
            <v>10000</v>
          </cell>
          <cell r="N263">
            <v>10000</v>
          </cell>
          <cell r="O263">
            <v>10000</v>
          </cell>
          <cell r="P263">
            <v>10000</v>
          </cell>
          <cell r="Q263">
            <v>10000</v>
          </cell>
          <cell r="R263">
            <v>10000</v>
          </cell>
          <cell r="S263">
            <v>10000</v>
          </cell>
          <cell r="T263">
            <v>80000</v>
          </cell>
          <cell r="U263">
            <v>10000</v>
          </cell>
          <cell r="V263">
            <v>10000</v>
          </cell>
          <cell r="W263">
            <v>10000</v>
          </cell>
          <cell r="X263">
            <v>10000</v>
          </cell>
          <cell r="Y263">
            <v>120000</v>
          </cell>
          <cell r="Z263">
            <v>424000</v>
          </cell>
          <cell r="AA263">
            <v>106000</v>
          </cell>
          <cell r="AB263">
            <v>384000</v>
          </cell>
          <cell r="AC263">
            <v>134400</v>
          </cell>
          <cell r="AD263">
            <v>141120</v>
          </cell>
          <cell r="AE263">
            <v>148176</v>
          </cell>
          <cell r="AF263">
            <v>423696</v>
          </cell>
        </row>
        <row r="264">
          <cell r="A264" t="str">
            <v>17026069</v>
          </cell>
          <cell r="B264" t="str">
            <v>17026069/22020406</v>
          </cell>
          <cell r="C264" t="str">
            <v>17026069</v>
          </cell>
          <cell r="D264">
            <v>22020406</v>
          </cell>
          <cell r="E264" t="str">
            <v>PPSSC- Schools</v>
          </cell>
          <cell r="F264" t="str">
            <v>CSS MGBAKWU</v>
          </cell>
          <cell r="J264">
            <v>720000</v>
          </cell>
          <cell r="K264">
            <v>604800</v>
          </cell>
          <cell r="L264">
            <v>10000</v>
          </cell>
          <cell r="M264">
            <v>10000</v>
          </cell>
          <cell r="N264">
            <v>10000</v>
          </cell>
          <cell r="O264">
            <v>10000</v>
          </cell>
          <cell r="P264">
            <v>10000</v>
          </cell>
          <cell r="Q264">
            <v>10000</v>
          </cell>
          <cell r="R264">
            <v>10000</v>
          </cell>
          <cell r="S264">
            <v>10000</v>
          </cell>
          <cell r="T264">
            <v>80000</v>
          </cell>
          <cell r="U264">
            <v>10000</v>
          </cell>
          <cell r="V264">
            <v>10000</v>
          </cell>
          <cell r="W264">
            <v>10000</v>
          </cell>
          <cell r="X264">
            <v>10000</v>
          </cell>
          <cell r="Y264">
            <v>120000</v>
          </cell>
          <cell r="Z264">
            <v>524800</v>
          </cell>
          <cell r="AA264">
            <v>131200</v>
          </cell>
          <cell r="AB264">
            <v>484800</v>
          </cell>
          <cell r="AC264">
            <v>134400</v>
          </cell>
          <cell r="AD264">
            <v>141120</v>
          </cell>
          <cell r="AE264">
            <v>148176</v>
          </cell>
          <cell r="AF264">
            <v>423696</v>
          </cell>
        </row>
        <row r="265">
          <cell r="A265" t="str">
            <v>17026070</v>
          </cell>
          <cell r="B265" t="str">
            <v>17026070/22020406</v>
          </cell>
          <cell r="C265" t="str">
            <v>17026070</v>
          </cell>
          <cell r="D265">
            <v>22020406</v>
          </cell>
          <cell r="E265" t="str">
            <v>PPSSC- Schools</v>
          </cell>
          <cell r="F265" t="str">
            <v>CSS ACHALA</v>
          </cell>
          <cell r="J265">
            <v>600000</v>
          </cell>
          <cell r="K265">
            <v>504000</v>
          </cell>
          <cell r="L265">
            <v>10000</v>
          </cell>
          <cell r="M265">
            <v>10000</v>
          </cell>
          <cell r="N265">
            <v>10000</v>
          </cell>
          <cell r="O265">
            <v>10000</v>
          </cell>
          <cell r="P265">
            <v>10000</v>
          </cell>
          <cell r="Q265">
            <v>10000</v>
          </cell>
          <cell r="R265">
            <v>10000</v>
          </cell>
          <cell r="S265">
            <v>10000</v>
          </cell>
          <cell r="T265">
            <v>80000</v>
          </cell>
          <cell r="U265">
            <v>10000</v>
          </cell>
          <cell r="V265">
            <v>10000</v>
          </cell>
          <cell r="W265">
            <v>10000</v>
          </cell>
          <cell r="X265">
            <v>10000</v>
          </cell>
          <cell r="Y265">
            <v>120000</v>
          </cell>
          <cell r="Z265">
            <v>424000</v>
          </cell>
          <cell r="AA265">
            <v>106000</v>
          </cell>
          <cell r="AB265">
            <v>384000</v>
          </cell>
          <cell r="AC265">
            <v>134400</v>
          </cell>
          <cell r="AD265">
            <v>141120</v>
          </cell>
          <cell r="AE265">
            <v>148176</v>
          </cell>
          <cell r="AF265">
            <v>423696</v>
          </cell>
        </row>
        <row r="266">
          <cell r="A266" t="str">
            <v>17026071</v>
          </cell>
          <cell r="B266" t="str">
            <v>17026071/22020406</v>
          </cell>
          <cell r="C266" t="str">
            <v>17026071</v>
          </cell>
          <cell r="D266">
            <v>22020406</v>
          </cell>
          <cell r="E266" t="str">
            <v>PPSSC- Schools</v>
          </cell>
          <cell r="F266" t="str">
            <v>CSS AMANUKE</v>
          </cell>
          <cell r="J266">
            <v>600000</v>
          </cell>
          <cell r="K266">
            <v>504000</v>
          </cell>
          <cell r="L266">
            <v>10000</v>
          </cell>
          <cell r="M266">
            <v>10000</v>
          </cell>
          <cell r="N266">
            <v>10000</v>
          </cell>
          <cell r="O266">
            <v>10000</v>
          </cell>
          <cell r="P266">
            <v>10000</v>
          </cell>
          <cell r="Q266">
            <v>10000</v>
          </cell>
          <cell r="R266">
            <v>10000</v>
          </cell>
          <cell r="S266">
            <v>10000</v>
          </cell>
          <cell r="T266">
            <v>80000</v>
          </cell>
          <cell r="U266">
            <v>10000</v>
          </cell>
          <cell r="V266">
            <v>10000</v>
          </cell>
          <cell r="W266">
            <v>10000</v>
          </cell>
          <cell r="X266">
            <v>10000</v>
          </cell>
          <cell r="Y266">
            <v>120000</v>
          </cell>
          <cell r="Z266">
            <v>424000</v>
          </cell>
          <cell r="AA266">
            <v>106000</v>
          </cell>
          <cell r="AB266">
            <v>384000</v>
          </cell>
          <cell r="AC266">
            <v>134400</v>
          </cell>
          <cell r="AD266">
            <v>141120</v>
          </cell>
          <cell r="AE266">
            <v>148176</v>
          </cell>
          <cell r="AF266">
            <v>423696</v>
          </cell>
        </row>
        <row r="267">
          <cell r="A267" t="str">
            <v>17026072</v>
          </cell>
          <cell r="B267" t="str">
            <v>17026072/22020406</v>
          </cell>
          <cell r="C267" t="str">
            <v>17026072</v>
          </cell>
          <cell r="D267">
            <v>22020406</v>
          </cell>
          <cell r="E267" t="str">
            <v>PPSSC- Schools</v>
          </cell>
          <cell r="F267" t="str">
            <v>CSS URUM</v>
          </cell>
          <cell r="J267">
            <v>600000</v>
          </cell>
          <cell r="K267">
            <v>504000</v>
          </cell>
          <cell r="L267">
            <v>10000</v>
          </cell>
          <cell r="M267">
            <v>10000</v>
          </cell>
          <cell r="N267">
            <v>10000</v>
          </cell>
          <cell r="O267">
            <v>10000</v>
          </cell>
          <cell r="P267">
            <v>10000</v>
          </cell>
          <cell r="Q267">
            <v>10000</v>
          </cell>
          <cell r="R267">
            <v>10000</v>
          </cell>
          <cell r="S267">
            <v>10000</v>
          </cell>
          <cell r="T267">
            <v>80000</v>
          </cell>
          <cell r="U267">
            <v>10000</v>
          </cell>
          <cell r="V267">
            <v>10000</v>
          </cell>
          <cell r="W267">
            <v>10000</v>
          </cell>
          <cell r="X267">
            <v>10000</v>
          </cell>
          <cell r="Y267">
            <v>120000</v>
          </cell>
          <cell r="Z267">
            <v>424000</v>
          </cell>
          <cell r="AA267">
            <v>106000</v>
          </cell>
          <cell r="AB267">
            <v>384000</v>
          </cell>
          <cell r="AC267">
            <v>134400</v>
          </cell>
          <cell r="AD267">
            <v>141120</v>
          </cell>
          <cell r="AE267">
            <v>148176</v>
          </cell>
          <cell r="AF267">
            <v>423696</v>
          </cell>
        </row>
        <row r="268">
          <cell r="A268" t="str">
            <v>17026073</v>
          </cell>
          <cell r="B268" t="str">
            <v>17026073/22020406</v>
          </cell>
          <cell r="C268" t="str">
            <v>17026073</v>
          </cell>
          <cell r="D268">
            <v>22020406</v>
          </cell>
          <cell r="E268" t="str">
            <v>PPSSC- Schools</v>
          </cell>
          <cell r="F268" t="str">
            <v>CSS AWBA-OFEMILI</v>
          </cell>
          <cell r="J268">
            <v>600000</v>
          </cell>
          <cell r="K268">
            <v>504000</v>
          </cell>
          <cell r="L268">
            <v>10000</v>
          </cell>
          <cell r="M268">
            <v>10000</v>
          </cell>
          <cell r="N268">
            <v>10000</v>
          </cell>
          <cell r="O268">
            <v>10000</v>
          </cell>
          <cell r="P268">
            <v>10000</v>
          </cell>
          <cell r="Q268">
            <v>10000</v>
          </cell>
          <cell r="R268">
            <v>10000</v>
          </cell>
          <cell r="S268">
            <v>10000</v>
          </cell>
          <cell r="T268">
            <v>80000</v>
          </cell>
          <cell r="U268">
            <v>10000</v>
          </cell>
          <cell r="V268">
            <v>10000</v>
          </cell>
          <cell r="W268">
            <v>10000</v>
          </cell>
          <cell r="X268">
            <v>10000</v>
          </cell>
          <cell r="Y268">
            <v>120000</v>
          </cell>
          <cell r="Z268">
            <v>424000</v>
          </cell>
          <cell r="AA268">
            <v>106000</v>
          </cell>
          <cell r="AB268">
            <v>384000</v>
          </cell>
          <cell r="AC268">
            <v>134400</v>
          </cell>
          <cell r="AD268">
            <v>141120</v>
          </cell>
          <cell r="AE268">
            <v>148176</v>
          </cell>
          <cell r="AF268">
            <v>423696</v>
          </cell>
        </row>
        <row r="269">
          <cell r="A269" t="str">
            <v>17026074</v>
          </cell>
          <cell r="B269" t="str">
            <v>17026074/22020406</v>
          </cell>
          <cell r="C269" t="str">
            <v>17026074</v>
          </cell>
          <cell r="D269">
            <v>22020406</v>
          </cell>
          <cell r="E269" t="str">
            <v>PPSSC- Schools</v>
          </cell>
          <cell r="F269" t="str">
            <v>GHS AGULU(ROSA MYSTICA)</v>
          </cell>
          <cell r="J269">
            <v>720000</v>
          </cell>
          <cell r="K269">
            <v>604800</v>
          </cell>
          <cell r="L269">
            <v>10000</v>
          </cell>
          <cell r="M269">
            <v>10000</v>
          </cell>
          <cell r="N269">
            <v>10000</v>
          </cell>
          <cell r="O269">
            <v>10000</v>
          </cell>
          <cell r="P269">
            <v>10000</v>
          </cell>
          <cell r="Q269">
            <v>10000</v>
          </cell>
          <cell r="R269">
            <v>10000</v>
          </cell>
          <cell r="S269">
            <v>10000</v>
          </cell>
          <cell r="T269">
            <v>80000</v>
          </cell>
          <cell r="U269">
            <v>10000</v>
          </cell>
          <cell r="V269">
            <v>10000</v>
          </cell>
          <cell r="W269">
            <v>10000</v>
          </cell>
          <cell r="X269">
            <v>10000</v>
          </cell>
          <cell r="Y269">
            <v>120000</v>
          </cell>
          <cell r="Z269">
            <v>524800</v>
          </cell>
          <cell r="AA269">
            <v>131200</v>
          </cell>
          <cell r="AB269">
            <v>484800</v>
          </cell>
          <cell r="AC269">
            <v>134400</v>
          </cell>
          <cell r="AD269">
            <v>141120</v>
          </cell>
          <cell r="AE269">
            <v>148176</v>
          </cell>
          <cell r="AF269">
            <v>423696</v>
          </cell>
        </row>
        <row r="270">
          <cell r="A270" t="str">
            <v>17026075</v>
          </cell>
          <cell r="B270" t="str">
            <v>17026075/22020406</v>
          </cell>
          <cell r="C270" t="str">
            <v>17026075</v>
          </cell>
          <cell r="D270">
            <v>22020406</v>
          </cell>
          <cell r="E270" t="str">
            <v>PPSSC- Schools</v>
          </cell>
          <cell r="F270" t="str">
            <v>FAMCSS NENI</v>
          </cell>
          <cell r="J270">
            <v>720000</v>
          </cell>
          <cell r="K270">
            <v>604800</v>
          </cell>
          <cell r="L270">
            <v>10000</v>
          </cell>
          <cell r="M270">
            <v>10000</v>
          </cell>
          <cell r="N270">
            <v>10000</v>
          </cell>
          <cell r="O270">
            <v>10000</v>
          </cell>
          <cell r="P270">
            <v>10000</v>
          </cell>
          <cell r="Q270">
            <v>10000</v>
          </cell>
          <cell r="R270">
            <v>10000</v>
          </cell>
          <cell r="S270">
            <v>10000</v>
          </cell>
          <cell r="T270">
            <v>80000</v>
          </cell>
          <cell r="U270">
            <v>10000</v>
          </cell>
          <cell r="V270">
            <v>10000</v>
          </cell>
          <cell r="W270">
            <v>10000</v>
          </cell>
          <cell r="X270">
            <v>10000</v>
          </cell>
          <cell r="Y270">
            <v>120000</v>
          </cell>
          <cell r="Z270">
            <v>524800</v>
          </cell>
          <cell r="AA270">
            <v>131200</v>
          </cell>
          <cell r="AB270">
            <v>484800</v>
          </cell>
          <cell r="AC270">
            <v>134400</v>
          </cell>
          <cell r="AD270">
            <v>141120</v>
          </cell>
          <cell r="AE270">
            <v>148176</v>
          </cell>
          <cell r="AF270">
            <v>423696</v>
          </cell>
        </row>
        <row r="271">
          <cell r="A271" t="str">
            <v>17026076</v>
          </cell>
          <cell r="B271" t="str">
            <v>17026076/22020406</v>
          </cell>
          <cell r="C271" t="str">
            <v>17026076</v>
          </cell>
          <cell r="D271">
            <v>22020406</v>
          </cell>
          <cell r="E271" t="str">
            <v>PPSSC- Schools</v>
          </cell>
          <cell r="F271" t="str">
            <v>LORRETO SPECIAL SCI.SCH ADAZI NNUKWU</v>
          </cell>
          <cell r="J271">
            <v>960000</v>
          </cell>
          <cell r="K271">
            <v>806400</v>
          </cell>
          <cell r="L271">
            <v>10000</v>
          </cell>
          <cell r="M271">
            <v>10000</v>
          </cell>
          <cell r="N271">
            <v>10000</v>
          </cell>
          <cell r="O271">
            <v>10000</v>
          </cell>
          <cell r="P271">
            <v>10000</v>
          </cell>
          <cell r="Q271">
            <v>10000</v>
          </cell>
          <cell r="R271">
            <v>10000</v>
          </cell>
          <cell r="S271">
            <v>10000</v>
          </cell>
          <cell r="T271">
            <v>80000</v>
          </cell>
          <cell r="U271">
            <v>10000</v>
          </cell>
          <cell r="V271">
            <v>10000</v>
          </cell>
          <cell r="W271">
            <v>10000</v>
          </cell>
          <cell r="X271">
            <v>10000</v>
          </cell>
          <cell r="Y271">
            <v>120000</v>
          </cell>
          <cell r="Z271">
            <v>726400</v>
          </cell>
          <cell r="AA271">
            <v>181600</v>
          </cell>
          <cell r="AB271">
            <v>686400</v>
          </cell>
          <cell r="AC271">
            <v>134400</v>
          </cell>
          <cell r="AD271">
            <v>141120</v>
          </cell>
          <cell r="AE271">
            <v>148176</v>
          </cell>
          <cell r="AF271">
            <v>423696</v>
          </cell>
        </row>
        <row r="272">
          <cell r="A272" t="str">
            <v>17026077</v>
          </cell>
          <cell r="B272" t="str">
            <v>17026077/22020406</v>
          </cell>
          <cell r="C272" t="str">
            <v>17026077</v>
          </cell>
          <cell r="D272">
            <v>22020406</v>
          </cell>
          <cell r="E272" t="str">
            <v>PPSSC- Schools</v>
          </cell>
          <cell r="F272" t="str">
            <v>CSS OBELEDU</v>
          </cell>
          <cell r="J272">
            <v>720000</v>
          </cell>
          <cell r="K272">
            <v>604800</v>
          </cell>
          <cell r="L272">
            <v>10000</v>
          </cell>
          <cell r="M272">
            <v>10000</v>
          </cell>
          <cell r="N272">
            <v>10000</v>
          </cell>
          <cell r="O272">
            <v>10000</v>
          </cell>
          <cell r="P272">
            <v>10000</v>
          </cell>
          <cell r="Q272">
            <v>10000</v>
          </cell>
          <cell r="R272">
            <v>10000</v>
          </cell>
          <cell r="S272">
            <v>10000</v>
          </cell>
          <cell r="T272">
            <v>80000</v>
          </cell>
          <cell r="U272">
            <v>10000</v>
          </cell>
          <cell r="V272">
            <v>10000</v>
          </cell>
          <cell r="W272">
            <v>10000</v>
          </cell>
          <cell r="X272">
            <v>10000</v>
          </cell>
          <cell r="Y272">
            <v>120000</v>
          </cell>
          <cell r="Z272">
            <v>524800</v>
          </cell>
          <cell r="AA272">
            <v>131200</v>
          </cell>
          <cell r="AB272">
            <v>484800</v>
          </cell>
          <cell r="AC272">
            <v>134400</v>
          </cell>
          <cell r="AD272">
            <v>141120</v>
          </cell>
          <cell r="AE272">
            <v>148176</v>
          </cell>
          <cell r="AF272">
            <v>423696</v>
          </cell>
        </row>
        <row r="273">
          <cell r="A273" t="str">
            <v>17026078</v>
          </cell>
          <cell r="B273" t="str">
            <v>17026078/22020406</v>
          </cell>
          <cell r="C273" t="str">
            <v>17026078</v>
          </cell>
          <cell r="D273">
            <v>22020406</v>
          </cell>
          <cell r="E273" t="str">
            <v>PPSSC- Schools</v>
          </cell>
          <cell r="F273" t="str">
            <v>CSS ICHIDA</v>
          </cell>
          <cell r="J273">
            <v>600000</v>
          </cell>
          <cell r="K273">
            <v>504000</v>
          </cell>
          <cell r="L273">
            <v>10000</v>
          </cell>
          <cell r="M273">
            <v>10000</v>
          </cell>
          <cell r="N273">
            <v>10000</v>
          </cell>
          <cell r="O273">
            <v>10000</v>
          </cell>
          <cell r="P273">
            <v>10000</v>
          </cell>
          <cell r="Q273">
            <v>10000</v>
          </cell>
          <cell r="R273">
            <v>10000</v>
          </cell>
          <cell r="S273">
            <v>10000</v>
          </cell>
          <cell r="T273">
            <v>80000</v>
          </cell>
          <cell r="U273">
            <v>10000</v>
          </cell>
          <cell r="V273">
            <v>10000</v>
          </cell>
          <cell r="W273">
            <v>10000</v>
          </cell>
          <cell r="X273">
            <v>10000</v>
          </cell>
          <cell r="Y273">
            <v>120000</v>
          </cell>
          <cell r="Z273">
            <v>424000</v>
          </cell>
          <cell r="AA273">
            <v>106000</v>
          </cell>
          <cell r="AB273">
            <v>384000</v>
          </cell>
          <cell r="AC273">
            <v>134400</v>
          </cell>
          <cell r="AD273">
            <v>141120</v>
          </cell>
          <cell r="AE273">
            <v>148176</v>
          </cell>
          <cell r="AF273">
            <v>423696</v>
          </cell>
        </row>
        <row r="274">
          <cell r="A274" t="str">
            <v>17026079</v>
          </cell>
          <cell r="B274" t="str">
            <v>17026079/22020406</v>
          </cell>
          <cell r="C274" t="str">
            <v>17026079</v>
          </cell>
          <cell r="D274">
            <v>22020406</v>
          </cell>
          <cell r="E274" t="str">
            <v>PPSSC- Schools</v>
          </cell>
          <cell r="F274" t="str">
            <v>CHS AGULUIZUIGBO</v>
          </cell>
          <cell r="J274">
            <v>600000</v>
          </cell>
          <cell r="K274">
            <v>504000</v>
          </cell>
          <cell r="L274">
            <v>10000</v>
          </cell>
          <cell r="M274">
            <v>10000</v>
          </cell>
          <cell r="N274">
            <v>10000</v>
          </cell>
          <cell r="O274">
            <v>10000</v>
          </cell>
          <cell r="P274">
            <v>10000</v>
          </cell>
          <cell r="Q274">
            <v>10000</v>
          </cell>
          <cell r="R274">
            <v>10000</v>
          </cell>
          <cell r="S274">
            <v>10000</v>
          </cell>
          <cell r="T274">
            <v>80000</v>
          </cell>
          <cell r="U274">
            <v>10000</v>
          </cell>
          <cell r="V274">
            <v>10000</v>
          </cell>
          <cell r="W274">
            <v>10000</v>
          </cell>
          <cell r="X274">
            <v>10000</v>
          </cell>
          <cell r="Y274">
            <v>120000</v>
          </cell>
          <cell r="Z274">
            <v>424000</v>
          </cell>
          <cell r="AA274">
            <v>106000</v>
          </cell>
          <cell r="AB274">
            <v>384000</v>
          </cell>
          <cell r="AC274">
            <v>134400</v>
          </cell>
          <cell r="AD274">
            <v>141120</v>
          </cell>
          <cell r="AE274">
            <v>148176</v>
          </cell>
          <cell r="AF274">
            <v>423696</v>
          </cell>
        </row>
        <row r="275">
          <cell r="A275" t="str">
            <v>17026080</v>
          </cell>
          <cell r="B275" t="str">
            <v>17026080/22020406</v>
          </cell>
          <cell r="C275" t="str">
            <v>17026080</v>
          </cell>
          <cell r="D275">
            <v>22020406</v>
          </cell>
          <cell r="E275" t="str">
            <v>PPSSC- Schools</v>
          </cell>
          <cell r="F275" t="str">
            <v>BMGS ADAZI NNUKWU</v>
          </cell>
          <cell r="J275">
            <v>720000</v>
          </cell>
          <cell r="K275">
            <v>604800</v>
          </cell>
          <cell r="L275">
            <v>10000</v>
          </cell>
          <cell r="M275">
            <v>10000</v>
          </cell>
          <cell r="N275">
            <v>10000</v>
          </cell>
          <cell r="O275">
            <v>10000</v>
          </cell>
          <cell r="P275">
            <v>10000</v>
          </cell>
          <cell r="Q275">
            <v>10000</v>
          </cell>
          <cell r="R275">
            <v>10000</v>
          </cell>
          <cell r="S275">
            <v>10000</v>
          </cell>
          <cell r="T275">
            <v>80000</v>
          </cell>
          <cell r="U275">
            <v>10000</v>
          </cell>
          <cell r="V275">
            <v>10000</v>
          </cell>
          <cell r="W275">
            <v>10000</v>
          </cell>
          <cell r="X275">
            <v>10000</v>
          </cell>
          <cell r="Y275">
            <v>120000</v>
          </cell>
          <cell r="Z275">
            <v>524800</v>
          </cell>
          <cell r="AA275">
            <v>131200</v>
          </cell>
          <cell r="AB275">
            <v>484800</v>
          </cell>
          <cell r="AC275">
            <v>134400</v>
          </cell>
          <cell r="AD275">
            <v>141120</v>
          </cell>
          <cell r="AE275">
            <v>148176</v>
          </cell>
          <cell r="AF275">
            <v>423696</v>
          </cell>
        </row>
        <row r="276">
          <cell r="A276" t="str">
            <v>17026081</v>
          </cell>
          <cell r="B276" t="str">
            <v>17026081/22020406</v>
          </cell>
          <cell r="C276" t="str">
            <v>17026081</v>
          </cell>
          <cell r="D276">
            <v>22020406</v>
          </cell>
          <cell r="E276" t="str">
            <v>PPSSC- Schools</v>
          </cell>
          <cell r="F276" t="str">
            <v>CSS AGULU</v>
          </cell>
          <cell r="J276">
            <v>600000</v>
          </cell>
          <cell r="K276">
            <v>504000</v>
          </cell>
          <cell r="L276">
            <v>10000</v>
          </cell>
          <cell r="M276">
            <v>10000</v>
          </cell>
          <cell r="N276">
            <v>10000</v>
          </cell>
          <cell r="O276">
            <v>10000</v>
          </cell>
          <cell r="P276">
            <v>10000</v>
          </cell>
          <cell r="Q276">
            <v>10000</v>
          </cell>
          <cell r="R276">
            <v>10000</v>
          </cell>
          <cell r="S276">
            <v>10000</v>
          </cell>
          <cell r="T276">
            <v>80000</v>
          </cell>
          <cell r="U276">
            <v>10000</v>
          </cell>
          <cell r="V276">
            <v>10000</v>
          </cell>
          <cell r="W276">
            <v>10000</v>
          </cell>
          <cell r="X276">
            <v>10000</v>
          </cell>
          <cell r="Y276">
            <v>120000</v>
          </cell>
          <cell r="Z276">
            <v>424000</v>
          </cell>
          <cell r="AA276">
            <v>106000</v>
          </cell>
          <cell r="AB276">
            <v>384000</v>
          </cell>
          <cell r="AC276">
            <v>134400</v>
          </cell>
          <cell r="AD276">
            <v>141120</v>
          </cell>
          <cell r="AE276">
            <v>148176</v>
          </cell>
          <cell r="AF276">
            <v>423696</v>
          </cell>
        </row>
        <row r="277">
          <cell r="A277" t="str">
            <v>17026082</v>
          </cell>
          <cell r="B277" t="str">
            <v>17026082/22020406</v>
          </cell>
          <cell r="C277" t="str">
            <v>17026082</v>
          </cell>
          <cell r="D277">
            <v>22020406</v>
          </cell>
          <cell r="E277" t="str">
            <v>PPSSC- Schools</v>
          </cell>
          <cell r="F277" t="str">
            <v>OMGS ADAZI ANI</v>
          </cell>
          <cell r="J277">
            <v>600000</v>
          </cell>
          <cell r="K277">
            <v>504000</v>
          </cell>
          <cell r="L277">
            <v>10000</v>
          </cell>
          <cell r="M277">
            <v>10000</v>
          </cell>
          <cell r="N277">
            <v>10000</v>
          </cell>
          <cell r="O277">
            <v>10000</v>
          </cell>
          <cell r="P277">
            <v>10000</v>
          </cell>
          <cell r="Q277">
            <v>10000</v>
          </cell>
          <cell r="R277">
            <v>10000</v>
          </cell>
          <cell r="S277">
            <v>10000</v>
          </cell>
          <cell r="T277">
            <v>80000</v>
          </cell>
          <cell r="U277">
            <v>10000</v>
          </cell>
          <cell r="V277">
            <v>10000</v>
          </cell>
          <cell r="W277">
            <v>10000</v>
          </cell>
          <cell r="X277">
            <v>10000</v>
          </cell>
          <cell r="Y277">
            <v>120000</v>
          </cell>
          <cell r="Z277">
            <v>424000</v>
          </cell>
          <cell r="AA277">
            <v>106000</v>
          </cell>
          <cell r="AB277">
            <v>384000</v>
          </cell>
          <cell r="AC277">
            <v>134400</v>
          </cell>
          <cell r="AD277">
            <v>141120</v>
          </cell>
          <cell r="AE277">
            <v>148176</v>
          </cell>
          <cell r="AF277">
            <v>423696</v>
          </cell>
        </row>
        <row r="278">
          <cell r="A278" t="str">
            <v>17026083</v>
          </cell>
          <cell r="B278" t="str">
            <v>17026083/22020406</v>
          </cell>
          <cell r="C278" t="str">
            <v>17026083</v>
          </cell>
          <cell r="D278">
            <v>22020406</v>
          </cell>
          <cell r="E278" t="str">
            <v>PPSSC- Schools</v>
          </cell>
          <cell r="F278" t="str">
            <v>USS AGULU</v>
          </cell>
          <cell r="J278">
            <v>600000</v>
          </cell>
          <cell r="K278">
            <v>504000</v>
          </cell>
          <cell r="L278">
            <v>10000</v>
          </cell>
          <cell r="M278">
            <v>10000</v>
          </cell>
          <cell r="N278">
            <v>10000</v>
          </cell>
          <cell r="O278">
            <v>10000</v>
          </cell>
          <cell r="P278">
            <v>10000</v>
          </cell>
          <cell r="Q278">
            <v>10000</v>
          </cell>
          <cell r="R278">
            <v>10000</v>
          </cell>
          <cell r="S278">
            <v>10000</v>
          </cell>
          <cell r="T278">
            <v>80000</v>
          </cell>
          <cell r="U278">
            <v>10000</v>
          </cell>
          <cell r="V278">
            <v>10000</v>
          </cell>
          <cell r="W278">
            <v>10000</v>
          </cell>
          <cell r="X278">
            <v>10000</v>
          </cell>
          <cell r="Y278">
            <v>120000</v>
          </cell>
          <cell r="Z278">
            <v>424000</v>
          </cell>
          <cell r="AA278">
            <v>106000</v>
          </cell>
          <cell r="AB278">
            <v>384000</v>
          </cell>
          <cell r="AC278">
            <v>134400</v>
          </cell>
          <cell r="AD278">
            <v>141120</v>
          </cell>
          <cell r="AE278">
            <v>148176</v>
          </cell>
          <cell r="AF278">
            <v>423696</v>
          </cell>
        </row>
        <row r="279">
          <cell r="A279" t="str">
            <v>17026084</v>
          </cell>
          <cell r="B279" t="str">
            <v>17026084/22020406</v>
          </cell>
          <cell r="C279" t="str">
            <v>17026084</v>
          </cell>
          <cell r="D279">
            <v>22020406</v>
          </cell>
          <cell r="E279" t="str">
            <v>PPSSC- Schools</v>
          </cell>
          <cell r="F279" t="str">
            <v>CHS ADAZI</v>
          </cell>
          <cell r="J279">
            <v>600000</v>
          </cell>
          <cell r="K279">
            <v>504000</v>
          </cell>
          <cell r="L279">
            <v>10000</v>
          </cell>
          <cell r="M279">
            <v>10000</v>
          </cell>
          <cell r="N279">
            <v>10000</v>
          </cell>
          <cell r="O279">
            <v>10000</v>
          </cell>
          <cell r="P279">
            <v>10000</v>
          </cell>
          <cell r="Q279">
            <v>10000</v>
          </cell>
          <cell r="R279">
            <v>10000</v>
          </cell>
          <cell r="S279">
            <v>10000</v>
          </cell>
          <cell r="T279">
            <v>80000</v>
          </cell>
          <cell r="U279">
            <v>10000</v>
          </cell>
          <cell r="V279">
            <v>10000</v>
          </cell>
          <cell r="W279">
            <v>10000</v>
          </cell>
          <cell r="X279">
            <v>10000</v>
          </cell>
          <cell r="Y279">
            <v>120000</v>
          </cell>
          <cell r="Z279">
            <v>424000</v>
          </cell>
          <cell r="AA279">
            <v>106000</v>
          </cell>
          <cell r="AB279">
            <v>384000</v>
          </cell>
          <cell r="AC279">
            <v>134400</v>
          </cell>
          <cell r="AD279">
            <v>141120</v>
          </cell>
          <cell r="AE279">
            <v>148176</v>
          </cell>
          <cell r="AF279">
            <v>423696</v>
          </cell>
        </row>
        <row r="280">
          <cell r="A280" t="str">
            <v>17026085</v>
          </cell>
          <cell r="B280" t="str">
            <v>17026085/22020406</v>
          </cell>
          <cell r="C280" t="str">
            <v>17026085</v>
          </cell>
          <cell r="D280">
            <v>22020406</v>
          </cell>
          <cell r="E280" t="str">
            <v>PPSSC- Schools</v>
          </cell>
          <cell r="F280" t="str">
            <v>CHS AKWAEZE</v>
          </cell>
          <cell r="J280">
            <v>600000</v>
          </cell>
          <cell r="K280">
            <v>504000</v>
          </cell>
          <cell r="L280">
            <v>10000</v>
          </cell>
          <cell r="M280">
            <v>10000</v>
          </cell>
          <cell r="N280">
            <v>10000</v>
          </cell>
          <cell r="O280">
            <v>10000</v>
          </cell>
          <cell r="P280">
            <v>10000</v>
          </cell>
          <cell r="Q280">
            <v>10000</v>
          </cell>
          <cell r="R280">
            <v>10000</v>
          </cell>
          <cell r="S280">
            <v>10000</v>
          </cell>
          <cell r="T280">
            <v>80000</v>
          </cell>
          <cell r="U280">
            <v>10000</v>
          </cell>
          <cell r="V280">
            <v>10000</v>
          </cell>
          <cell r="W280">
            <v>10000</v>
          </cell>
          <cell r="X280">
            <v>10000</v>
          </cell>
          <cell r="Y280">
            <v>120000</v>
          </cell>
          <cell r="Z280">
            <v>424000</v>
          </cell>
          <cell r="AA280">
            <v>106000</v>
          </cell>
          <cell r="AB280">
            <v>384000</v>
          </cell>
          <cell r="AC280">
            <v>134400</v>
          </cell>
          <cell r="AD280">
            <v>141120</v>
          </cell>
          <cell r="AE280">
            <v>148176</v>
          </cell>
          <cell r="AF280">
            <v>423696</v>
          </cell>
        </row>
        <row r="281">
          <cell r="A281" t="str">
            <v>17026086</v>
          </cell>
          <cell r="B281" t="str">
            <v>17026086/22020406</v>
          </cell>
          <cell r="C281" t="str">
            <v>17026086</v>
          </cell>
          <cell r="D281">
            <v>22020406</v>
          </cell>
          <cell r="E281" t="str">
            <v>PPSSC- Schools</v>
          </cell>
          <cell r="F281" t="str">
            <v>AGS AGULU</v>
          </cell>
          <cell r="J281">
            <v>600000</v>
          </cell>
          <cell r="K281">
            <v>504000</v>
          </cell>
          <cell r="L281">
            <v>10000</v>
          </cell>
          <cell r="M281">
            <v>10000</v>
          </cell>
          <cell r="N281">
            <v>10000</v>
          </cell>
          <cell r="O281">
            <v>10000</v>
          </cell>
          <cell r="P281">
            <v>10000</v>
          </cell>
          <cell r="Q281">
            <v>10000</v>
          </cell>
          <cell r="R281">
            <v>10000</v>
          </cell>
          <cell r="S281">
            <v>10000</v>
          </cell>
          <cell r="T281">
            <v>80000</v>
          </cell>
          <cell r="U281">
            <v>10000</v>
          </cell>
          <cell r="V281">
            <v>10000</v>
          </cell>
          <cell r="W281">
            <v>10000</v>
          </cell>
          <cell r="X281">
            <v>10000</v>
          </cell>
          <cell r="Y281">
            <v>120000</v>
          </cell>
          <cell r="Z281">
            <v>424000</v>
          </cell>
          <cell r="AA281">
            <v>106000</v>
          </cell>
          <cell r="AB281">
            <v>384000</v>
          </cell>
          <cell r="AC281">
            <v>134400</v>
          </cell>
          <cell r="AD281">
            <v>141120</v>
          </cell>
          <cell r="AE281">
            <v>148176</v>
          </cell>
          <cell r="AF281">
            <v>423696</v>
          </cell>
        </row>
        <row r="282">
          <cell r="A282" t="str">
            <v>17026087</v>
          </cell>
          <cell r="B282" t="str">
            <v>17026087/22020406</v>
          </cell>
          <cell r="C282" t="str">
            <v>17026087</v>
          </cell>
          <cell r="D282">
            <v>22020406</v>
          </cell>
          <cell r="E282" t="str">
            <v>PPSSC- Schools</v>
          </cell>
          <cell r="F282" t="str">
            <v>LSS NRI</v>
          </cell>
          <cell r="J282">
            <v>600000</v>
          </cell>
          <cell r="K282">
            <v>504000</v>
          </cell>
          <cell r="L282">
            <v>10000</v>
          </cell>
          <cell r="M282">
            <v>10000</v>
          </cell>
          <cell r="N282">
            <v>10000</v>
          </cell>
          <cell r="O282">
            <v>10000</v>
          </cell>
          <cell r="P282">
            <v>10000</v>
          </cell>
          <cell r="Q282">
            <v>10000</v>
          </cell>
          <cell r="R282">
            <v>10000</v>
          </cell>
          <cell r="S282">
            <v>10000</v>
          </cell>
          <cell r="T282">
            <v>80000</v>
          </cell>
          <cell r="U282">
            <v>10000</v>
          </cell>
          <cell r="V282">
            <v>10000</v>
          </cell>
          <cell r="W282">
            <v>10000</v>
          </cell>
          <cell r="X282">
            <v>10000</v>
          </cell>
          <cell r="Y282">
            <v>120000</v>
          </cell>
          <cell r="Z282">
            <v>424000</v>
          </cell>
          <cell r="AA282">
            <v>106000</v>
          </cell>
          <cell r="AB282">
            <v>384000</v>
          </cell>
          <cell r="AC282">
            <v>134400</v>
          </cell>
          <cell r="AD282">
            <v>141120</v>
          </cell>
          <cell r="AE282">
            <v>148176</v>
          </cell>
          <cell r="AF282">
            <v>423696</v>
          </cell>
        </row>
        <row r="283">
          <cell r="A283" t="str">
            <v>17026088</v>
          </cell>
          <cell r="B283" t="str">
            <v>17026088/22020406</v>
          </cell>
          <cell r="C283" t="str">
            <v>17026088</v>
          </cell>
          <cell r="D283">
            <v>22020406</v>
          </cell>
          <cell r="E283" t="str">
            <v>PPSSC- Schools</v>
          </cell>
          <cell r="F283" t="str">
            <v>GSS ADAZI NNUKWU</v>
          </cell>
          <cell r="J283">
            <v>600000</v>
          </cell>
          <cell r="K283">
            <v>504000</v>
          </cell>
          <cell r="L283">
            <v>10000</v>
          </cell>
          <cell r="M283">
            <v>10000</v>
          </cell>
          <cell r="N283">
            <v>10000</v>
          </cell>
          <cell r="O283">
            <v>10000</v>
          </cell>
          <cell r="P283">
            <v>10000</v>
          </cell>
          <cell r="Q283">
            <v>10000</v>
          </cell>
          <cell r="R283">
            <v>10000</v>
          </cell>
          <cell r="S283">
            <v>10000</v>
          </cell>
          <cell r="T283">
            <v>80000</v>
          </cell>
          <cell r="U283">
            <v>10000</v>
          </cell>
          <cell r="V283">
            <v>10000</v>
          </cell>
          <cell r="W283">
            <v>10000</v>
          </cell>
          <cell r="X283">
            <v>10000</v>
          </cell>
          <cell r="Y283">
            <v>120000</v>
          </cell>
          <cell r="Z283">
            <v>424000</v>
          </cell>
          <cell r="AA283">
            <v>106000</v>
          </cell>
          <cell r="AB283">
            <v>384000</v>
          </cell>
          <cell r="AC283">
            <v>134400</v>
          </cell>
          <cell r="AD283">
            <v>141120</v>
          </cell>
          <cell r="AE283">
            <v>148176</v>
          </cell>
          <cell r="AF283">
            <v>423696</v>
          </cell>
        </row>
        <row r="284">
          <cell r="A284" t="str">
            <v>17026089</v>
          </cell>
          <cell r="B284" t="str">
            <v>17026089/22020406</v>
          </cell>
          <cell r="C284" t="str">
            <v>17026089</v>
          </cell>
          <cell r="D284">
            <v>22020406</v>
          </cell>
          <cell r="E284" t="str">
            <v>PPSSC- Schools</v>
          </cell>
          <cell r="F284" t="str">
            <v>RSS NRI</v>
          </cell>
          <cell r="J284">
            <v>600000</v>
          </cell>
          <cell r="K284">
            <v>504000</v>
          </cell>
          <cell r="L284">
            <v>10000</v>
          </cell>
          <cell r="M284">
            <v>10000</v>
          </cell>
          <cell r="N284">
            <v>10000</v>
          </cell>
          <cell r="O284">
            <v>10000</v>
          </cell>
          <cell r="P284">
            <v>10000</v>
          </cell>
          <cell r="Q284">
            <v>10000</v>
          </cell>
          <cell r="R284">
            <v>10000</v>
          </cell>
          <cell r="S284">
            <v>10000</v>
          </cell>
          <cell r="T284">
            <v>80000</v>
          </cell>
          <cell r="U284">
            <v>10000</v>
          </cell>
          <cell r="V284">
            <v>10000</v>
          </cell>
          <cell r="W284">
            <v>10000</v>
          </cell>
          <cell r="X284">
            <v>10000</v>
          </cell>
          <cell r="Y284">
            <v>120000</v>
          </cell>
          <cell r="Z284">
            <v>424000</v>
          </cell>
          <cell r="AA284">
            <v>106000</v>
          </cell>
          <cell r="AB284">
            <v>384000</v>
          </cell>
          <cell r="AC284">
            <v>134400</v>
          </cell>
          <cell r="AD284">
            <v>141120</v>
          </cell>
          <cell r="AE284">
            <v>148176</v>
          </cell>
          <cell r="AF284">
            <v>423696</v>
          </cell>
        </row>
        <row r="285">
          <cell r="A285" t="str">
            <v>17026090</v>
          </cell>
          <cell r="B285" t="str">
            <v>17026090/22020406</v>
          </cell>
          <cell r="C285" t="str">
            <v>17026090</v>
          </cell>
          <cell r="D285">
            <v>22020406</v>
          </cell>
          <cell r="E285" t="str">
            <v>PPSSC- Schools</v>
          </cell>
          <cell r="F285" t="str">
            <v>ST. MARY HIGH SCH IFITEDUNU</v>
          </cell>
          <cell r="J285">
            <v>720000</v>
          </cell>
          <cell r="K285">
            <v>604800</v>
          </cell>
          <cell r="L285">
            <v>10000</v>
          </cell>
          <cell r="M285">
            <v>10000</v>
          </cell>
          <cell r="N285">
            <v>10000</v>
          </cell>
          <cell r="O285">
            <v>10000</v>
          </cell>
          <cell r="P285">
            <v>10000</v>
          </cell>
          <cell r="Q285">
            <v>10000</v>
          </cell>
          <cell r="R285">
            <v>10000</v>
          </cell>
          <cell r="S285">
            <v>10000</v>
          </cell>
          <cell r="T285">
            <v>80000</v>
          </cell>
          <cell r="U285">
            <v>10000</v>
          </cell>
          <cell r="V285">
            <v>10000</v>
          </cell>
          <cell r="W285">
            <v>10000</v>
          </cell>
          <cell r="X285">
            <v>10000</v>
          </cell>
          <cell r="Y285">
            <v>120000</v>
          </cell>
          <cell r="Z285">
            <v>524800</v>
          </cell>
          <cell r="AA285">
            <v>131200</v>
          </cell>
          <cell r="AB285">
            <v>484800</v>
          </cell>
          <cell r="AC285">
            <v>134400</v>
          </cell>
          <cell r="AD285">
            <v>141120</v>
          </cell>
          <cell r="AE285">
            <v>148176</v>
          </cell>
          <cell r="AF285">
            <v>423696</v>
          </cell>
        </row>
        <row r="286">
          <cell r="A286" t="str">
            <v>17026091</v>
          </cell>
          <cell r="B286" t="str">
            <v>17026091/22020406</v>
          </cell>
          <cell r="C286" t="str">
            <v>17026091</v>
          </cell>
          <cell r="D286">
            <v>22020406</v>
          </cell>
          <cell r="E286" t="str">
            <v>PPSSC- Schools</v>
          </cell>
          <cell r="F286" t="str">
            <v>WALTER EZE MSS UKPO</v>
          </cell>
          <cell r="J286">
            <v>720000</v>
          </cell>
          <cell r="K286">
            <v>604800</v>
          </cell>
          <cell r="L286">
            <v>10000</v>
          </cell>
          <cell r="M286">
            <v>10000</v>
          </cell>
          <cell r="N286">
            <v>10000</v>
          </cell>
          <cell r="O286">
            <v>10000</v>
          </cell>
          <cell r="P286">
            <v>10000</v>
          </cell>
          <cell r="Q286">
            <v>10000</v>
          </cell>
          <cell r="R286">
            <v>10000</v>
          </cell>
          <cell r="S286">
            <v>10000</v>
          </cell>
          <cell r="T286">
            <v>80000</v>
          </cell>
          <cell r="U286">
            <v>10000</v>
          </cell>
          <cell r="V286">
            <v>10000</v>
          </cell>
          <cell r="W286">
            <v>10000</v>
          </cell>
          <cell r="X286">
            <v>10000</v>
          </cell>
          <cell r="Y286">
            <v>120000</v>
          </cell>
          <cell r="Z286">
            <v>524800</v>
          </cell>
          <cell r="AA286">
            <v>131200</v>
          </cell>
          <cell r="AB286">
            <v>484800</v>
          </cell>
          <cell r="AC286">
            <v>134400</v>
          </cell>
          <cell r="AD286">
            <v>141120</v>
          </cell>
          <cell r="AE286">
            <v>148176</v>
          </cell>
          <cell r="AF286">
            <v>423696</v>
          </cell>
        </row>
        <row r="287">
          <cell r="A287" t="str">
            <v>17026092</v>
          </cell>
          <cell r="B287" t="str">
            <v>17026092/22020406</v>
          </cell>
          <cell r="C287" t="str">
            <v>17026092</v>
          </cell>
          <cell r="D287">
            <v>22020406</v>
          </cell>
          <cell r="E287" t="str">
            <v>PPSSC- Schools</v>
          </cell>
          <cell r="F287" t="str">
            <v>CSS UMUNNACHI</v>
          </cell>
          <cell r="J287">
            <v>720000</v>
          </cell>
          <cell r="K287">
            <v>604800</v>
          </cell>
          <cell r="L287">
            <v>10000</v>
          </cell>
          <cell r="M287">
            <v>10000</v>
          </cell>
          <cell r="N287">
            <v>10000</v>
          </cell>
          <cell r="O287">
            <v>10000</v>
          </cell>
          <cell r="P287">
            <v>10000</v>
          </cell>
          <cell r="Q287">
            <v>10000</v>
          </cell>
          <cell r="R287">
            <v>10000</v>
          </cell>
          <cell r="S287">
            <v>10000</v>
          </cell>
          <cell r="T287">
            <v>80000</v>
          </cell>
          <cell r="U287">
            <v>10000</v>
          </cell>
          <cell r="V287">
            <v>10000</v>
          </cell>
          <cell r="W287">
            <v>10000</v>
          </cell>
          <cell r="X287">
            <v>10000</v>
          </cell>
          <cell r="Y287">
            <v>120000</v>
          </cell>
          <cell r="Z287">
            <v>524800</v>
          </cell>
          <cell r="AA287">
            <v>131200</v>
          </cell>
          <cell r="AB287">
            <v>484800</v>
          </cell>
          <cell r="AC287">
            <v>134400</v>
          </cell>
          <cell r="AD287">
            <v>141120</v>
          </cell>
          <cell r="AE287">
            <v>148176</v>
          </cell>
          <cell r="AF287">
            <v>423696</v>
          </cell>
        </row>
        <row r="288">
          <cell r="A288" t="str">
            <v>17026093</v>
          </cell>
          <cell r="B288" t="str">
            <v>17026093/22020406</v>
          </cell>
          <cell r="C288" t="str">
            <v>17026093</v>
          </cell>
          <cell r="D288">
            <v>22020406</v>
          </cell>
          <cell r="E288" t="str">
            <v>PPSSC- Schools</v>
          </cell>
          <cell r="F288" t="str">
            <v>NNEAMAKA SEC SCH IFITEDUNU</v>
          </cell>
          <cell r="J288">
            <v>840000</v>
          </cell>
          <cell r="K288">
            <v>705600</v>
          </cell>
          <cell r="L288">
            <v>10000</v>
          </cell>
          <cell r="M288">
            <v>10000</v>
          </cell>
          <cell r="N288">
            <v>10000</v>
          </cell>
          <cell r="O288">
            <v>10000</v>
          </cell>
          <cell r="P288">
            <v>10000</v>
          </cell>
          <cell r="Q288">
            <v>10000</v>
          </cell>
          <cell r="R288">
            <v>10000</v>
          </cell>
          <cell r="S288">
            <v>10000</v>
          </cell>
          <cell r="T288">
            <v>80000</v>
          </cell>
          <cell r="U288">
            <v>10000</v>
          </cell>
          <cell r="V288">
            <v>10000</v>
          </cell>
          <cell r="W288">
            <v>10000</v>
          </cell>
          <cell r="X288">
            <v>10000</v>
          </cell>
          <cell r="Y288">
            <v>120000</v>
          </cell>
          <cell r="Z288">
            <v>625600</v>
          </cell>
          <cell r="AA288">
            <v>156400</v>
          </cell>
          <cell r="AB288">
            <v>585600</v>
          </cell>
          <cell r="AC288">
            <v>134400</v>
          </cell>
          <cell r="AD288">
            <v>141120</v>
          </cell>
          <cell r="AE288">
            <v>148176</v>
          </cell>
          <cell r="AF288">
            <v>423696</v>
          </cell>
        </row>
        <row r="289">
          <cell r="A289" t="str">
            <v>17026094</v>
          </cell>
          <cell r="B289" t="str">
            <v>17026094/22020406</v>
          </cell>
          <cell r="C289" t="str">
            <v>17026094</v>
          </cell>
          <cell r="D289">
            <v>22020406</v>
          </cell>
          <cell r="E289" t="str">
            <v>PPSSC- Schools</v>
          </cell>
          <cell r="F289" t="str">
            <v>CSS UKPO</v>
          </cell>
          <cell r="J289">
            <v>720000</v>
          </cell>
          <cell r="K289">
            <v>604800</v>
          </cell>
          <cell r="L289">
            <v>10000</v>
          </cell>
          <cell r="M289">
            <v>10000</v>
          </cell>
          <cell r="N289">
            <v>10000</v>
          </cell>
          <cell r="O289">
            <v>10000</v>
          </cell>
          <cell r="P289">
            <v>10000</v>
          </cell>
          <cell r="Q289">
            <v>10000</v>
          </cell>
          <cell r="R289">
            <v>10000</v>
          </cell>
          <cell r="S289">
            <v>10000</v>
          </cell>
          <cell r="T289">
            <v>80000</v>
          </cell>
          <cell r="U289">
            <v>10000</v>
          </cell>
          <cell r="V289">
            <v>10000</v>
          </cell>
          <cell r="W289">
            <v>10000</v>
          </cell>
          <cell r="X289">
            <v>10000</v>
          </cell>
          <cell r="Y289">
            <v>120000</v>
          </cell>
          <cell r="Z289">
            <v>524800</v>
          </cell>
          <cell r="AA289">
            <v>131200</v>
          </cell>
          <cell r="AB289">
            <v>484800</v>
          </cell>
          <cell r="AC289">
            <v>134400</v>
          </cell>
          <cell r="AD289">
            <v>141120</v>
          </cell>
          <cell r="AE289">
            <v>148176</v>
          </cell>
          <cell r="AF289">
            <v>423696</v>
          </cell>
        </row>
        <row r="290">
          <cell r="A290" t="str">
            <v>17026095</v>
          </cell>
          <cell r="B290" t="str">
            <v>17026095/22020406</v>
          </cell>
          <cell r="C290" t="str">
            <v>17026095</v>
          </cell>
          <cell r="D290">
            <v>22020406</v>
          </cell>
          <cell r="E290" t="str">
            <v>PPSSC- Schools</v>
          </cell>
          <cell r="F290" t="str">
            <v>CSS UKWULU</v>
          </cell>
          <cell r="J290">
            <v>600000</v>
          </cell>
          <cell r="K290">
            <v>504000</v>
          </cell>
          <cell r="L290">
            <v>10000</v>
          </cell>
          <cell r="M290">
            <v>10000</v>
          </cell>
          <cell r="N290">
            <v>10000</v>
          </cell>
          <cell r="O290">
            <v>10000</v>
          </cell>
          <cell r="P290">
            <v>10000</v>
          </cell>
          <cell r="Q290">
            <v>10000</v>
          </cell>
          <cell r="R290">
            <v>10000</v>
          </cell>
          <cell r="S290">
            <v>10000</v>
          </cell>
          <cell r="T290">
            <v>80000</v>
          </cell>
          <cell r="U290">
            <v>10000</v>
          </cell>
          <cell r="V290">
            <v>10000</v>
          </cell>
          <cell r="W290">
            <v>10000</v>
          </cell>
          <cell r="X290">
            <v>10000</v>
          </cell>
          <cell r="Y290">
            <v>120000</v>
          </cell>
          <cell r="Z290">
            <v>424000</v>
          </cell>
          <cell r="AA290">
            <v>106000</v>
          </cell>
          <cell r="AB290">
            <v>384000</v>
          </cell>
          <cell r="AC290">
            <v>134400</v>
          </cell>
          <cell r="AD290">
            <v>141120</v>
          </cell>
          <cell r="AE290">
            <v>148176</v>
          </cell>
          <cell r="AF290">
            <v>423696</v>
          </cell>
        </row>
        <row r="291">
          <cell r="A291" t="str">
            <v>17026096</v>
          </cell>
          <cell r="B291" t="str">
            <v>17026096/22020406</v>
          </cell>
          <cell r="C291" t="str">
            <v>17026096</v>
          </cell>
          <cell r="D291">
            <v>22020406</v>
          </cell>
          <cell r="E291" t="str">
            <v>PPSSC- Schools</v>
          </cell>
          <cell r="F291" t="str">
            <v>ST. KIZITO COLLEGE UMUDIOKA</v>
          </cell>
          <cell r="J291">
            <v>840000</v>
          </cell>
          <cell r="K291">
            <v>705600</v>
          </cell>
          <cell r="L291">
            <v>10000</v>
          </cell>
          <cell r="M291">
            <v>10000</v>
          </cell>
          <cell r="N291">
            <v>10000</v>
          </cell>
          <cell r="O291">
            <v>10000</v>
          </cell>
          <cell r="P291">
            <v>10000</v>
          </cell>
          <cell r="Q291">
            <v>10000</v>
          </cell>
          <cell r="R291">
            <v>10000</v>
          </cell>
          <cell r="S291">
            <v>10000</v>
          </cell>
          <cell r="T291">
            <v>80000</v>
          </cell>
          <cell r="U291">
            <v>10000</v>
          </cell>
          <cell r="V291">
            <v>10000</v>
          </cell>
          <cell r="W291">
            <v>10000</v>
          </cell>
          <cell r="X291">
            <v>10000</v>
          </cell>
          <cell r="Y291">
            <v>120000</v>
          </cell>
          <cell r="Z291">
            <v>625600</v>
          </cell>
          <cell r="AA291">
            <v>156400</v>
          </cell>
          <cell r="AB291">
            <v>585600</v>
          </cell>
          <cell r="AC291">
            <v>134400</v>
          </cell>
          <cell r="AD291">
            <v>141120</v>
          </cell>
          <cell r="AE291">
            <v>148176</v>
          </cell>
          <cell r="AF291">
            <v>423696</v>
          </cell>
        </row>
        <row r="292">
          <cell r="A292" t="str">
            <v>17026097</v>
          </cell>
          <cell r="B292" t="str">
            <v>17026097/22020406</v>
          </cell>
          <cell r="C292" t="str">
            <v>17026097</v>
          </cell>
          <cell r="D292">
            <v>22020406</v>
          </cell>
          <cell r="E292" t="str">
            <v>PPSSC- Schools</v>
          </cell>
          <cell r="F292" t="str">
            <v>CHS NAWGU</v>
          </cell>
          <cell r="J292">
            <v>600000</v>
          </cell>
          <cell r="K292">
            <v>504000</v>
          </cell>
          <cell r="L292">
            <v>10000</v>
          </cell>
          <cell r="M292">
            <v>10000</v>
          </cell>
          <cell r="N292">
            <v>10000</v>
          </cell>
          <cell r="O292">
            <v>10000</v>
          </cell>
          <cell r="P292">
            <v>10000</v>
          </cell>
          <cell r="Q292">
            <v>10000</v>
          </cell>
          <cell r="R292">
            <v>10000</v>
          </cell>
          <cell r="S292">
            <v>10000</v>
          </cell>
          <cell r="T292">
            <v>80000</v>
          </cell>
          <cell r="U292">
            <v>10000</v>
          </cell>
          <cell r="V292">
            <v>10000</v>
          </cell>
          <cell r="W292">
            <v>10000</v>
          </cell>
          <cell r="X292">
            <v>10000</v>
          </cell>
          <cell r="Y292">
            <v>120000</v>
          </cell>
          <cell r="Z292">
            <v>424000</v>
          </cell>
          <cell r="AA292">
            <v>106000</v>
          </cell>
          <cell r="AB292">
            <v>384000</v>
          </cell>
          <cell r="AC292">
            <v>134400</v>
          </cell>
          <cell r="AD292">
            <v>141120</v>
          </cell>
          <cell r="AE292">
            <v>148176</v>
          </cell>
          <cell r="AF292">
            <v>423696</v>
          </cell>
        </row>
        <row r="293">
          <cell r="A293" t="str">
            <v>17026098</v>
          </cell>
          <cell r="B293" t="str">
            <v>17026098/22020406</v>
          </cell>
          <cell r="C293" t="str">
            <v>17026098</v>
          </cell>
          <cell r="D293">
            <v>22020406</v>
          </cell>
          <cell r="E293" t="str">
            <v>PPSSC- Schools</v>
          </cell>
          <cell r="F293" t="str">
            <v>COMP. SEC SCH NAWFIA</v>
          </cell>
          <cell r="J293">
            <v>840000</v>
          </cell>
          <cell r="K293">
            <v>705600</v>
          </cell>
          <cell r="L293">
            <v>10000</v>
          </cell>
          <cell r="M293">
            <v>10000</v>
          </cell>
          <cell r="N293">
            <v>10000</v>
          </cell>
          <cell r="O293">
            <v>10000</v>
          </cell>
          <cell r="P293">
            <v>10000</v>
          </cell>
          <cell r="Q293">
            <v>10000</v>
          </cell>
          <cell r="R293">
            <v>10000</v>
          </cell>
          <cell r="S293">
            <v>10000</v>
          </cell>
          <cell r="T293">
            <v>80000</v>
          </cell>
          <cell r="U293">
            <v>10000</v>
          </cell>
          <cell r="V293">
            <v>10000</v>
          </cell>
          <cell r="W293">
            <v>10000</v>
          </cell>
          <cell r="X293">
            <v>10000</v>
          </cell>
          <cell r="Y293">
            <v>120000</v>
          </cell>
          <cell r="Z293">
            <v>625600</v>
          </cell>
          <cell r="AA293">
            <v>156400</v>
          </cell>
          <cell r="AB293">
            <v>585600</v>
          </cell>
          <cell r="AC293">
            <v>134400</v>
          </cell>
          <cell r="AD293">
            <v>141120</v>
          </cell>
          <cell r="AE293">
            <v>148176</v>
          </cell>
          <cell r="AF293">
            <v>423696</v>
          </cell>
        </row>
        <row r="294">
          <cell r="A294" t="str">
            <v>17026099</v>
          </cell>
          <cell r="B294" t="str">
            <v>17026099/22020406</v>
          </cell>
          <cell r="C294" t="str">
            <v>17026099</v>
          </cell>
          <cell r="D294">
            <v>22020406</v>
          </cell>
          <cell r="E294" t="str">
            <v>PPSSC- Schools</v>
          </cell>
          <cell r="F294" t="str">
            <v>GSS ABAGANA</v>
          </cell>
          <cell r="J294">
            <v>600000</v>
          </cell>
          <cell r="K294">
            <v>504000</v>
          </cell>
          <cell r="L294">
            <v>10000</v>
          </cell>
          <cell r="M294">
            <v>10000</v>
          </cell>
          <cell r="N294">
            <v>10000</v>
          </cell>
          <cell r="O294">
            <v>10000</v>
          </cell>
          <cell r="P294">
            <v>10000</v>
          </cell>
          <cell r="Q294">
            <v>10000</v>
          </cell>
          <cell r="R294">
            <v>10000</v>
          </cell>
          <cell r="S294">
            <v>10000</v>
          </cell>
          <cell r="T294">
            <v>80000</v>
          </cell>
          <cell r="U294">
            <v>10000</v>
          </cell>
          <cell r="V294">
            <v>10000</v>
          </cell>
          <cell r="W294">
            <v>10000</v>
          </cell>
          <cell r="X294">
            <v>10000</v>
          </cell>
          <cell r="Y294">
            <v>120000</v>
          </cell>
          <cell r="Z294">
            <v>424000</v>
          </cell>
          <cell r="AA294">
            <v>106000</v>
          </cell>
          <cell r="AB294">
            <v>384000</v>
          </cell>
          <cell r="AC294">
            <v>134400</v>
          </cell>
          <cell r="AD294">
            <v>141120</v>
          </cell>
          <cell r="AE294">
            <v>148176</v>
          </cell>
          <cell r="AF294">
            <v>423696</v>
          </cell>
        </row>
        <row r="295">
          <cell r="A295" t="str">
            <v>17026100</v>
          </cell>
          <cell r="B295" t="str">
            <v>17026100/22020406</v>
          </cell>
          <cell r="C295" t="str">
            <v>17026100</v>
          </cell>
          <cell r="D295">
            <v>22020406</v>
          </cell>
          <cell r="E295" t="str">
            <v>PPSSC- Schools</v>
          </cell>
          <cell r="F295" t="str">
            <v>NASSA ABAGANA</v>
          </cell>
          <cell r="J295">
            <v>720000</v>
          </cell>
          <cell r="K295">
            <v>604800</v>
          </cell>
          <cell r="L295">
            <v>10000</v>
          </cell>
          <cell r="M295">
            <v>10000</v>
          </cell>
          <cell r="N295">
            <v>10000</v>
          </cell>
          <cell r="O295">
            <v>10000</v>
          </cell>
          <cell r="P295">
            <v>10000</v>
          </cell>
          <cell r="Q295">
            <v>10000</v>
          </cell>
          <cell r="R295">
            <v>10000</v>
          </cell>
          <cell r="S295">
            <v>10000</v>
          </cell>
          <cell r="T295">
            <v>80000</v>
          </cell>
          <cell r="U295">
            <v>10000</v>
          </cell>
          <cell r="V295">
            <v>10000</v>
          </cell>
          <cell r="W295">
            <v>10000</v>
          </cell>
          <cell r="X295">
            <v>10000</v>
          </cell>
          <cell r="Y295">
            <v>120000</v>
          </cell>
          <cell r="Z295">
            <v>524800</v>
          </cell>
          <cell r="AA295">
            <v>131200</v>
          </cell>
          <cell r="AB295">
            <v>484800</v>
          </cell>
          <cell r="AC295">
            <v>134400</v>
          </cell>
          <cell r="AD295">
            <v>141120</v>
          </cell>
          <cell r="AE295">
            <v>148176</v>
          </cell>
          <cell r="AF295">
            <v>423696</v>
          </cell>
        </row>
        <row r="296">
          <cell r="A296" t="str">
            <v>17026101</v>
          </cell>
          <cell r="B296" t="str">
            <v>17026101/22020406</v>
          </cell>
          <cell r="C296" t="str">
            <v>17026101</v>
          </cell>
          <cell r="D296">
            <v>22020406</v>
          </cell>
          <cell r="E296" t="str">
            <v>PPSSC- Schools</v>
          </cell>
          <cell r="F296" t="str">
            <v>IDE SEC SCH ENUGWU-UKWU</v>
          </cell>
          <cell r="J296">
            <v>720000</v>
          </cell>
          <cell r="K296">
            <v>604800</v>
          </cell>
          <cell r="L296">
            <v>10000</v>
          </cell>
          <cell r="M296">
            <v>10000</v>
          </cell>
          <cell r="N296">
            <v>10000</v>
          </cell>
          <cell r="O296">
            <v>10000</v>
          </cell>
          <cell r="P296">
            <v>10000</v>
          </cell>
          <cell r="Q296">
            <v>10000</v>
          </cell>
          <cell r="R296">
            <v>10000</v>
          </cell>
          <cell r="S296">
            <v>10000</v>
          </cell>
          <cell r="T296">
            <v>80000</v>
          </cell>
          <cell r="U296">
            <v>10000</v>
          </cell>
          <cell r="V296">
            <v>10000</v>
          </cell>
          <cell r="W296">
            <v>10000</v>
          </cell>
          <cell r="X296">
            <v>10000</v>
          </cell>
          <cell r="Y296">
            <v>120000</v>
          </cell>
          <cell r="Z296">
            <v>524800</v>
          </cell>
          <cell r="AA296">
            <v>131200</v>
          </cell>
          <cell r="AB296">
            <v>484800</v>
          </cell>
          <cell r="AC296">
            <v>134400</v>
          </cell>
          <cell r="AD296">
            <v>141120</v>
          </cell>
          <cell r="AE296">
            <v>148176</v>
          </cell>
          <cell r="AF296">
            <v>423696</v>
          </cell>
        </row>
        <row r="297">
          <cell r="A297" t="str">
            <v>17026102</v>
          </cell>
          <cell r="B297" t="str">
            <v>17026102/22020406</v>
          </cell>
          <cell r="C297" t="str">
            <v>17026102</v>
          </cell>
          <cell r="D297">
            <v>22020406</v>
          </cell>
          <cell r="E297" t="str">
            <v>PPSSC- Schools</v>
          </cell>
          <cell r="F297" t="str">
            <v>ST. MICHAEL MCSS NIMO</v>
          </cell>
          <cell r="J297">
            <v>720000</v>
          </cell>
          <cell r="K297">
            <v>604800</v>
          </cell>
          <cell r="L297">
            <v>10000</v>
          </cell>
          <cell r="M297">
            <v>10000</v>
          </cell>
          <cell r="N297">
            <v>10000</v>
          </cell>
          <cell r="O297">
            <v>10000</v>
          </cell>
          <cell r="P297">
            <v>10000</v>
          </cell>
          <cell r="Q297">
            <v>10000</v>
          </cell>
          <cell r="R297">
            <v>10000</v>
          </cell>
          <cell r="S297">
            <v>10000</v>
          </cell>
          <cell r="T297">
            <v>80000</v>
          </cell>
          <cell r="U297">
            <v>10000</v>
          </cell>
          <cell r="V297">
            <v>10000</v>
          </cell>
          <cell r="W297">
            <v>10000</v>
          </cell>
          <cell r="X297">
            <v>10000</v>
          </cell>
          <cell r="Y297">
            <v>120000</v>
          </cell>
          <cell r="Z297">
            <v>524800</v>
          </cell>
          <cell r="AA297">
            <v>131200</v>
          </cell>
          <cell r="AB297">
            <v>484800</v>
          </cell>
          <cell r="AC297">
            <v>134400</v>
          </cell>
          <cell r="AD297">
            <v>141120</v>
          </cell>
          <cell r="AE297">
            <v>148176</v>
          </cell>
          <cell r="AF297">
            <v>423696</v>
          </cell>
        </row>
        <row r="298">
          <cell r="A298" t="str">
            <v>17026103</v>
          </cell>
          <cell r="B298" t="str">
            <v>17026103/22020406</v>
          </cell>
          <cell r="C298" t="str">
            <v>17026103</v>
          </cell>
          <cell r="D298">
            <v>22020406</v>
          </cell>
          <cell r="E298" t="str">
            <v>PPSSC- Schools</v>
          </cell>
          <cell r="F298" t="str">
            <v>GSS NIMO</v>
          </cell>
          <cell r="J298">
            <v>720000</v>
          </cell>
          <cell r="K298">
            <v>604800</v>
          </cell>
          <cell r="L298">
            <v>10000</v>
          </cell>
          <cell r="M298">
            <v>10000</v>
          </cell>
          <cell r="N298">
            <v>10000</v>
          </cell>
          <cell r="O298">
            <v>10000</v>
          </cell>
          <cell r="P298">
            <v>10000</v>
          </cell>
          <cell r="Q298">
            <v>10000</v>
          </cell>
          <cell r="R298">
            <v>10000</v>
          </cell>
          <cell r="S298">
            <v>10000</v>
          </cell>
          <cell r="T298">
            <v>80000</v>
          </cell>
          <cell r="U298">
            <v>10000</v>
          </cell>
          <cell r="V298">
            <v>10000</v>
          </cell>
          <cell r="W298">
            <v>10000</v>
          </cell>
          <cell r="X298">
            <v>10000</v>
          </cell>
          <cell r="Y298">
            <v>120000</v>
          </cell>
          <cell r="Z298">
            <v>524800</v>
          </cell>
          <cell r="AA298">
            <v>131200</v>
          </cell>
          <cell r="AB298">
            <v>484800</v>
          </cell>
          <cell r="AC298">
            <v>134400</v>
          </cell>
          <cell r="AD298">
            <v>141120</v>
          </cell>
          <cell r="AE298">
            <v>148176</v>
          </cell>
          <cell r="AF298">
            <v>423696</v>
          </cell>
        </row>
        <row r="299">
          <cell r="A299" t="str">
            <v>17026104</v>
          </cell>
          <cell r="B299" t="str">
            <v>17026104/22020406</v>
          </cell>
          <cell r="C299" t="str">
            <v>17026104</v>
          </cell>
          <cell r="D299">
            <v>22020406</v>
          </cell>
          <cell r="E299" t="str">
            <v>PPSSC- Schools</v>
          </cell>
          <cell r="F299" t="str">
            <v>CSS ABBA</v>
          </cell>
          <cell r="J299">
            <v>600000</v>
          </cell>
          <cell r="K299">
            <v>504000</v>
          </cell>
          <cell r="L299">
            <v>10000</v>
          </cell>
          <cell r="M299">
            <v>10000</v>
          </cell>
          <cell r="N299">
            <v>10000</v>
          </cell>
          <cell r="O299">
            <v>10000</v>
          </cell>
          <cell r="P299">
            <v>10000</v>
          </cell>
          <cell r="Q299">
            <v>10000</v>
          </cell>
          <cell r="R299">
            <v>10000</v>
          </cell>
          <cell r="S299">
            <v>10000</v>
          </cell>
          <cell r="T299">
            <v>80000</v>
          </cell>
          <cell r="U299">
            <v>10000</v>
          </cell>
          <cell r="V299">
            <v>10000</v>
          </cell>
          <cell r="W299">
            <v>10000</v>
          </cell>
          <cell r="X299">
            <v>10000</v>
          </cell>
          <cell r="Y299">
            <v>120000</v>
          </cell>
          <cell r="Z299">
            <v>424000</v>
          </cell>
          <cell r="AA299">
            <v>106000</v>
          </cell>
          <cell r="AB299">
            <v>384000</v>
          </cell>
          <cell r="AC299">
            <v>134400</v>
          </cell>
          <cell r="AD299">
            <v>141120</v>
          </cell>
          <cell r="AE299">
            <v>148176</v>
          </cell>
          <cell r="AF299">
            <v>423696</v>
          </cell>
        </row>
        <row r="300">
          <cell r="A300" t="str">
            <v>17026105</v>
          </cell>
          <cell r="B300" t="str">
            <v>17026105/22020406</v>
          </cell>
          <cell r="C300" t="str">
            <v>17026105</v>
          </cell>
          <cell r="D300">
            <v>22020406</v>
          </cell>
          <cell r="E300" t="str">
            <v>PPSSC- Schools</v>
          </cell>
          <cell r="F300" t="str">
            <v>GSS ENUGWU-AGIDI</v>
          </cell>
          <cell r="J300">
            <v>600000</v>
          </cell>
          <cell r="K300">
            <v>504000</v>
          </cell>
          <cell r="L300">
            <v>10000</v>
          </cell>
          <cell r="M300">
            <v>10000</v>
          </cell>
          <cell r="N300">
            <v>10000</v>
          </cell>
          <cell r="O300">
            <v>10000</v>
          </cell>
          <cell r="P300">
            <v>10000</v>
          </cell>
          <cell r="Q300">
            <v>10000</v>
          </cell>
          <cell r="R300">
            <v>10000</v>
          </cell>
          <cell r="S300">
            <v>10000</v>
          </cell>
          <cell r="T300">
            <v>80000</v>
          </cell>
          <cell r="U300">
            <v>10000</v>
          </cell>
          <cell r="V300">
            <v>10000</v>
          </cell>
          <cell r="W300">
            <v>10000</v>
          </cell>
          <cell r="X300">
            <v>10000</v>
          </cell>
          <cell r="Y300">
            <v>120000</v>
          </cell>
          <cell r="Z300">
            <v>424000</v>
          </cell>
          <cell r="AA300">
            <v>106000</v>
          </cell>
          <cell r="AB300">
            <v>384000</v>
          </cell>
          <cell r="AC300">
            <v>134400</v>
          </cell>
          <cell r="AD300">
            <v>141120</v>
          </cell>
          <cell r="AE300">
            <v>148176</v>
          </cell>
          <cell r="AF300">
            <v>423696</v>
          </cell>
        </row>
        <row r="301">
          <cell r="A301" t="str">
            <v>17026106</v>
          </cell>
          <cell r="B301" t="str">
            <v>17026106/22020406</v>
          </cell>
          <cell r="C301" t="str">
            <v>17026106</v>
          </cell>
          <cell r="D301">
            <v>22020406</v>
          </cell>
          <cell r="E301" t="str">
            <v>PPSSC- Schools</v>
          </cell>
          <cell r="F301" t="str">
            <v>NAWFIA CSS NAWFIA</v>
          </cell>
          <cell r="J301">
            <v>600000</v>
          </cell>
          <cell r="K301">
            <v>504000</v>
          </cell>
          <cell r="L301">
            <v>10000</v>
          </cell>
          <cell r="M301">
            <v>10000</v>
          </cell>
          <cell r="N301">
            <v>10000</v>
          </cell>
          <cell r="O301">
            <v>10000</v>
          </cell>
          <cell r="P301">
            <v>10000</v>
          </cell>
          <cell r="Q301">
            <v>10000</v>
          </cell>
          <cell r="R301">
            <v>10000</v>
          </cell>
          <cell r="S301">
            <v>10000</v>
          </cell>
          <cell r="T301">
            <v>80000</v>
          </cell>
          <cell r="U301">
            <v>10000</v>
          </cell>
          <cell r="V301">
            <v>10000</v>
          </cell>
          <cell r="W301">
            <v>10000</v>
          </cell>
          <cell r="X301">
            <v>10000</v>
          </cell>
          <cell r="Y301">
            <v>120000</v>
          </cell>
          <cell r="Z301">
            <v>424000</v>
          </cell>
          <cell r="AA301">
            <v>106000</v>
          </cell>
          <cell r="AB301">
            <v>384000</v>
          </cell>
          <cell r="AC301">
            <v>134400</v>
          </cell>
          <cell r="AD301">
            <v>141120</v>
          </cell>
          <cell r="AE301">
            <v>148176</v>
          </cell>
          <cell r="AF301">
            <v>423696</v>
          </cell>
        </row>
        <row r="302">
          <cell r="A302" t="str">
            <v>17026107</v>
          </cell>
          <cell r="B302" t="str">
            <v>17026107/22020406</v>
          </cell>
          <cell r="C302" t="str">
            <v>17026107</v>
          </cell>
          <cell r="D302">
            <v>22020406</v>
          </cell>
          <cell r="E302" t="str">
            <v>PPSSC- Schools</v>
          </cell>
          <cell r="F302" t="str">
            <v>OKUTALUKWE CSS ENUGWU-UKWU</v>
          </cell>
          <cell r="J302">
            <v>600000</v>
          </cell>
          <cell r="K302">
            <v>504000</v>
          </cell>
          <cell r="L302">
            <v>10000</v>
          </cell>
          <cell r="M302">
            <v>10000</v>
          </cell>
          <cell r="N302">
            <v>10000</v>
          </cell>
          <cell r="O302">
            <v>10000</v>
          </cell>
          <cell r="P302">
            <v>10000</v>
          </cell>
          <cell r="Q302">
            <v>10000</v>
          </cell>
          <cell r="R302">
            <v>10000</v>
          </cell>
          <cell r="S302">
            <v>10000</v>
          </cell>
          <cell r="T302">
            <v>80000</v>
          </cell>
          <cell r="U302">
            <v>10000</v>
          </cell>
          <cell r="V302">
            <v>10000</v>
          </cell>
          <cell r="W302">
            <v>10000</v>
          </cell>
          <cell r="X302">
            <v>10000</v>
          </cell>
          <cell r="Y302">
            <v>120000</v>
          </cell>
          <cell r="Z302">
            <v>424000</v>
          </cell>
          <cell r="AA302">
            <v>106000</v>
          </cell>
          <cell r="AB302">
            <v>384000</v>
          </cell>
          <cell r="AC302">
            <v>134400</v>
          </cell>
          <cell r="AD302">
            <v>141120</v>
          </cell>
          <cell r="AE302">
            <v>148176</v>
          </cell>
          <cell r="AF302">
            <v>423696</v>
          </cell>
        </row>
        <row r="303">
          <cell r="A303" t="str">
            <v>17026108</v>
          </cell>
          <cell r="B303" t="str">
            <v>17026108/22020406</v>
          </cell>
          <cell r="C303" t="str">
            <v>17026108</v>
          </cell>
          <cell r="D303">
            <v>22020406</v>
          </cell>
          <cell r="E303" t="str">
            <v>PPSSC- Schools</v>
          </cell>
          <cell r="F303" t="str">
            <v>GTC ENUGWU-AGIDI</v>
          </cell>
          <cell r="J303">
            <v>600000</v>
          </cell>
          <cell r="K303">
            <v>504000</v>
          </cell>
          <cell r="L303">
            <v>10000</v>
          </cell>
          <cell r="M303">
            <v>10000</v>
          </cell>
          <cell r="N303">
            <v>10000</v>
          </cell>
          <cell r="O303">
            <v>10000</v>
          </cell>
          <cell r="P303">
            <v>10000</v>
          </cell>
          <cell r="Q303">
            <v>10000</v>
          </cell>
          <cell r="R303">
            <v>10000</v>
          </cell>
          <cell r="S303">
            <v>10000</v>
          </cell>
          <cell r="T303">
            <v>80000</v>
          </cell>
          <cell r="U303">
            <v>10000</v>
          </cell>
          <cell r="V303">
            <v>10000</v>
          </cell>
          <cell r="W303">
            <v>10000</v>
          </cell>
          <cell r="X303">
            <v>10000</v>
          </cell>
          <cell r="Y303">
            <v>120000</v>
          </cell>
          <cell r="Z303">
            <v>424000</v>
          </cell>
          <cell r="AA303">
            <v>106000</v>
          </cell>
          <cell r="AB303">
            <v>384000</v>
          </cell>
          <cell r="AC303">
            <v>134400</v>
          </cell>
          <cell r="AD303">
            <v>141120</v>
          </cell>
          <cell r="AE303">
            <v>148176</v>
          </cell>
          <cell r="AF303">
            <v>423696</v>
          </cell>
        </row>
        <row r="304">
          <cell r="A304" t="str">
            <v>17026109</v>
          </cell>
          <cell r="B304" t="str">
            <v>17026109/22020406</v>
          </cell>
          <cell r="C304" t="str">
            <v>17026109</v>
          </cell>
          <cell r="D304">
            <v>22020406</v>
          </cell>
          <cell r="E304" t="str">
            <v>PPSSC- Schools</v>
          </cell>
          <cell r="F304" t="str">
            <v>GSS NNEWI</v>
          </cell>
          <cell r="J304">
            <v>960000</v>
          </cell>
          <cell r="K304">
            <v>806400</v>
          </cell>
          <cell r="L304">
            <v>10000</v>
          </cell>
          <cell r="M304">
            <v>10000</v>
          </cell>
          <cell r="N304">
            <v>10000</v>
          </cell>
          <cell r="O304">
            <v>10000</v>
          </cell>
          <cell r="P304">
            <v>10000</v>
          </cell>
          <cell r="Q304">
            <v>10000</v>
          </cell>
          <cell r="R304">
            <v>10000</v>
          </cell>
          <cell r="S304">
            <v>10000</v>
          </cell>
          <cell r="T304">
            <v>80000</v>
          </cell>
          <cell r="U304">
            <v>10000</v>
          </cell>
          <cell r="V304">
            <v>10000</v>
          </cell>
          <cell r="W304">
            <v>10000</v>
          </cell>
          <cell r="X304">
            <v>10000</v>
          </cell>
          <cell r="Y304">
            <v>120000</v>
          </cell>
          <cell r="Z304">
            <v>726400</v>
          </cell>
          <cell r="AA304">
            <v>181600</v>
          </cell>
          <cell r="AB304">
            <v>686400</v>
          </cell>
          <cell r="AC304">
            <v>134400</v>
          </cell>
          <cell r="AD304">
            <v>141120</v>
          </cell>
          <cell r="AE304">
            <v>148176</v>
          </cell>
          <cell r="AF304">
            <v>423696</v>
          </cell>
        </row>
        <row r="305">
          <cell r="A305" t="str">
            <v>17026110</v>
          </cell>
          <cell r="B305" t="str">
            <v>17026110/22020406</v>
          </cell>
          <cell r="C305" t="str">
            <v>17026110</v>
          </cell>
          <cell r="D305">
            <v>22020406</v>
          </cell>
          <cell r="E305" t="str">
            <v>PPSSC- Schools</v>
          </cell>
          <cell r="F305" t="str">
            <v>MARIA REGINA MCSS NNEWI</v>
          </cell>
          <cell r="J305">
            <v>840000</v>
          </cell>
          <cell r="K305">
            <v>705600</v>
          </cell>
          <cell r="L305">
            <v>10000</v>
          </cell>
          <cell r="M305">
            <v>10000</v>
          </cell>
          <cell r="N305">
            <v>10000</v>
          </cell>
          <cell r="O305">
            <v>10000</v>
          </cell>
          <cell r="P305">
            <v>10000</v>
          </cell>
          <cell r="Q305">
            <v>10000</v>
          </cell>
          <cell r="R305">
            <v>10000</v>
          </cell>
          <cell r="S305">
            <v>10000</v>
          </cell>
          <cell r="T305">
            <v>80000</v>
          </cell>
          <cell r="U305">
            <v>10000</v>
          </cell>
          <cell r="V305">
            <v>10000</v>
          </cell>
          <cell r="W305">
            <v>10000</v>
          </cell>
          <cell r="X305">
            <v>10000</v>
          </cell>
          <cell r="Y305">
            <v>120000</v>
          </cell>
          <cell r="Z305">
            <v>625600</v>
          </cell>
          <cell r="AA305">
            <v>156400</v>
          </cell>
          <cell r="AB305">
            <v>585600</v>
          </cell>
          <cell r="AC305">
            <v>134400</v>
          </cell>
          <cell r="AD305">
            <v>141120</v>
          </cell>
          <cell r="AE305">
            <v>148176</v>
          </cell>
          <cell r="AF305">
            <v>423696</v>
          </cell>
        </row>
        <row r="306">
          <cell r="A306" t="str">
            <v>17026111</v>
          </cell>
          <cell r="B306" t="str">
            <v>17026111/22020406</v>
          </cell>
          <cell r="C306" t="str">
            <v>17026111</v>
          </cell>
          <cell r="D306">
            <v>22020406</v>
          </cell>
          <cell r="E306" t="str">
            <v>PPSSC- Schools</v>
          </cell>
          <cell r="F306" t="str">
            <v>NNEWI HIGH SCH NNEWI</v>
          </cell>
          <cell r="J306">
            <v>840000</v>
          </cell>
          <cell r="K306">
            <v>705600</v>
          </cell>
          <cell r="L306">
            <v>10000</v>
          </cell>
          <cell r="M306">
            <v>10000</v>
          </cell>
          <cell r="N306">
            <v>10000</v>
          </cell>
          <cell r="O306">
            <v>10000</v>
          </cell>
          <cell r="P306">
            <v>10000</v>
          </cell>
          <cell r="Q306">
            <v>10000</v>
          </cell>
          <cell r="R306">
            <v>10000</v>
          </cell>
          <cell r="S306">
            <v>10000</v>
          </cell>
          <cell r="T306">
            <v>80000</v>
          </cell>
          <cell r="U306">
            <v>10000</v>
          </cell>
          <cell r="V306">
            <v>10000</v>
          </cell>
          <cell r="W306">
            <v>10000</v>
          </cell>
          <cell r="X306">
            <v>10000</v>
          </cell>
          <cell r="Y306">
            <v>120000</v>
          </cell>
          <cell r="Z306">
            <v>625600</v>
          </cell>
          <cell r="AA306">
            <v>156400</v>
          </cell>
          <cell r="AB306">
            <v>585600</v>
          </cell>
          <cell r="AC306">
            <v>134400</v>
          </cell>
          <cell r="AD306">
            <v>141120</v>
          </cell>
          <cell r="AE306">
            <v>148176</v>
          </cell>
          <cell r="AF306">
            <v>423696</v>
          </cell>
        </row>
        <row r="307">
          <cell r="A307" t="str">
            <v>17026112</v>
          </cell>
          <cell r="B307" t="str">
            <v>17026112/22020406</v>
          </cell>
          <cell r="C307" t="str">
            <v>17026112</v>
          </cell>
          <cell r="D307">
            <v>22020406</v>
          </cell>
          <cell r="E307" t="str">
            <v>PPSSC- Schools</v>
          </cell>
          <cell r="F307" t="str">
            <v>NSTC NNEWI</v>
          </cell>
          <cell r="J307">
            <v>720000</v>
          </cell>
          <cell r="K307">
            <v>604800</v>
          </cell>
          <cell r="L307">
            <v>10000</v>
          </cell>
          <cell r="M307">
            <v>10000</v>
          </cell>
          <cell r="N307">
            <v>10000</v>
          </cell>
          <cell r="O307">
            <v>10000</v>
          </cell>
          <cell r="P307">
            <v>10000</v>
          </cell>
          <cell r="Q307">
            <v>10000</v>
          </cell>
          <cell r="R307">
            <v>10000</v>
          </cell>
          <cell r="S307">
            <v>10000</v>
          </cell>
          <cell r="T307">
            <v>80000</v>
          </cell>
          <cell r="U307">
            <v>10000</v>
          </cell>
          <cell r="V307">
            <v>10000</v>
          </cell>
          <cell r="W307">
            <v>10000</v>
          </cell>
          <cell r="X307">
            <v>10000</v>
          </cell>
          <cell r="Y307">
            <v>120000</v>
          </cell>
          <cell r="Z307">
            <v>524800</v>
          </cell>
          <cell r="AA307">
            <v>131200</v>
          </cell>
          <cell r="AB307">
            <v>484800</v>
          </cell>
          <cell r="AC307">
            <v>134400</v>
          </cell>
          <cell r="AD307">
            <v>141120</v>
          </cell>
          <cell r="AE307">
            <v>148176</v>
          </cell>
          <cell r="AF307">
            <v>423696</v>
          </cell>
        </row>
        <row r="308">
          <cell r="A308" t="str">
            <v>17026113</v>
          </cell>
          <cell r="B308" t="str">
            <v>17026113/22020406</v>
          </cell>
          <cell r="C308" t="str">
            <v>17026113</v>
          </cell>
          <cell r="D308">
            <v>22020406</v>
          </cell>
          <cell r="E308" t="str">
            <v>PPSSC- Schools</v>
          </cell>
          <cell r="F308" t="str">
            <v>WEC NNEWI</v>
          </cell>
          <cell r="J308">
            <v>600000</v>
          </cell>
          <cell r="K308">
            <v>504000</v>
          </cell>
          <cell r="L308">
            <v>10000</v>
          </cell>
          <cell r="M308">
            <v>10000</v>
          </cell>
          <cell r="N308">
            <v>10000</v>
          </cell>
          <cell r="O308">
            <v>10000</v>
          </cell>
          <cell r="P308">
            <v>10000</v>
          </cell>
          <cell r="Q308">
            <v>10000</v>
          </cell>
          <cell r="R308">
            <v>10000</v>
          </cell>
          <cell r="S308">
            <v>10000</v>
          </cell>
          <cell r="T308">
            <v>80000</v>
          </cell>
          <cell r="U308">
            <v>10000</v>
          </cell>
          <cell r="V308">
            <v>10000</v>
          </cell>
          <cell r="W308">
            <v>10000</v>
          </cell>
          <cell r="X308">
            <v>10000</v>
          </cell>
          <cell r="Y308">
            <v>120000</v>
          </cell>
          <cell r="Z308">
            <v>424000</v>
          </cell>
          <cell r="AA308">
            <v>106000</v>
          </cell>
          <cell r="AB308">
            <v>384000</v>
          </cell>
          <cell r="AC308">
            <v>134400</v>
          </cell>
          <cell r="AD308">
            <v>141120</v>
          </cell>
          <cell r="AE308">
            <v>148176</v>
          </cell>
          <cell r="AF308">
            <v>423696</v>
          </cell>
        </row>
        <row r="309">
          <cell r="A309" t="str">
            <v>17026114</v>
          </cell>
          <cell r="B309" t="str">
            <v>17026114/22020406</v>
          </cell>
          <cell r="C309" t="str">
            <v>17026114</v>
          </cell>
          <cell r="D309">
            <v>22020406</v>
          </cell>
          <cell r="E309" t="str">
            <v>PPSSC- Schools</v>
          </cell>
          <cell r="F309" t="str">
            <v>CSS NNEWICHI</v>
          </cell>
          <cell r="J309">
            <v>720000</v>
          </cell>
          <cell r="K309">
            <v>604800</v>
          </cell>
          <cell r="L309">
            <v>10000</v>
          </cell>
          <cell r="M309">
            <v>10000</v>
          </cell>
          <cell r="N309">
            <v>10000</v>
          </cell>
          <cell r="O309">
            <v>10000</v>
          </cell>
          <cell r="P309">
            <v>10000</v>
          </cell>
          <cell r="Q309">
            <v>10000</v>
          </cell>
          <cell r="R309">
            <v>10000</v>
          </cell>
          <cell r="S309">
            <v>10000</v>
          </cell>
          <cell r="T309">
            <v>80000</v>
          </cell>
          <cell r="U309">
            <v>10000</v>
          </cell>
          <cell r="V309">
            <v>10000</v>
          </cell>
          <cell r="W309">
            <v>10000</v>
          </cell>
          <cell r="X309">
            <v>10000</v>
          </cell>
          <cell r="Y309">
            <v>120000</v>
          </cell>
          <cell r="Z309">
            <v>524800</v>
          </cell>
          <cell r="AA309">
            <v>131200</v>
          </cell>
          <cell r="AB309">
            <v>484800</v>
          </cell>
          <cell r="AC309">
            <v>134400</v>
          </cell>
          <cell r="AD309">
            <v>141120</v>
          </cell>
          <cell r="AE309">
            <v>148176</v>
          </cell>
          <cell r="AF309">
            <v>423696</v>
          </cell>
        </row>
        <row r="310">
          <cell r="A310" t="str">
            <v>17026115</v>
          </cell>
          <cell r="B310" t="str">
            <v>17026115/22020406</v>
          </cell>
          <cell r="C310" t="str">
            <v>17026115</v>
          </cell>
          <cell r="D310">
            <v>22020406</v>
          </cell>
          <cell r="E310" t="str">
            <v>PPSSC- Schools</v>
          </cell>
          <cell r="F310" t="str">
            <v>AKABOEZEM CSS NNEWI</v>
          </cell>
          <cell r="J310">
            <v>720000</v>
          </cell>
          <cell r="K310">
            <v>604800</v>
          </cell>
          <cell r="L310">
            <v>10000</v>
          </cell>
          <cell r="M310">
            <v>10000</v>
          </cell>
          <cell r="N310">
            <v>10000</v>
          </cell>
          <cell r="O310">
            <v>10000</v>
          </cell>
          <cell r="P310">
            <v>10000</v>
          </cell>
          <cell r="Q310">
            <v>10000</v>
          </cell>
          <cell r="R310">
            <v>10000</v>
          </cell>
          <cell r="S310">
            <v>10000</v>
          </cell>
          <cell r="T310">
            <v>80000</v>
          </cell>
          <cell r="U310">
            <v>10000</v>
          </cell>
          <cell r="V310">
            <v>10000</v>
          </cell>
          <cell r="W310">
            <v>10000</v>
          </cell>
          <cell r="X310">
            <v>10000</v>
          </cell>
          <cell r="Y310">
            <v>120000</v>
          </cell>
          <cell r="Z310">
            <v>524800</v>
          </cell>
          <cell r="AA310">
            <v>131200</v>
          </cell>
          <cell r="AB310">
            <v>484800</v>
          </cell>
          <cell r="AC310">
            <v>134400</v>
          </cell>
          <cell r="AD310">
            <v>141120</v>
          </cell>
          <cell r="AE310">
            <v>148176</v>
          </cell>
          <cell r="AF310">
            <v>423696</v>
          </cell>
        </row>
        <row r="311">
          <cell r="A311" t="str">
            <v>17026116</v>
          </cell>
          <cell r="B311" t="str">
            <v>17026116/22020406</v>
          </cell>
          <cell r="C311" t="str">
            <v>17026116</v>
          </cell>
          <cell r="D311">
            <v>22020406</v>
          </cell>
          <cell r="E311" t="str">
            <v>PPSSC- Schools</v>
          </cell>
          <cell r="F311" t="str">
            <v>OKONGWU MSS NNEWI</v>
          </cell>
          <cell r="J311">
            <v>840000</v>
          </cell>
          <cell r="K311">
            <v>705600</v>
          </cell>
          <cell r="L311">
            <v>10000</v>
          </cell>
          <cell r="M311">
            <v>10000</v>
          </cell>
          <cell r="N311">
            <v>10000</v>
          </cell>
          <cell r="O311">
            <v>10000</v>
          </cell>
          <cell r="P311">
            <v>10000</v>
          </cell>
          <cell r="Q311">
            <v>10000</v>
          </cell>
          <cell r="R311">
            <v>10000</v>
          </cell>
          <cell r="S311">
            <v>10000</v>
          </cell>
          <cell r="T311">
            <v>80000</v>
          </cell>
          <cell r="U311">
            <v>10000</v>
          </cell>
          <cell r="V311">
            <v>10000</v>
          </cell>
          <cell r="W311">
            <v>10000</v>
          </cell>
          <cell r="X311">
            <v>10000</v>
          </cell>
          <cell r="Y311">
            <v>120000</v>
          </cell>
          <cell r="Z311">
            <v>625600</v>
          </cell>
          <cell r="AA311">
            <v>156400</v>
          </cell>
          <cell r="AB311">
            <v>585600</v>
          </cell>
          <cell r="AC311">
            <v>134400</v>
          </cell>
          <cell r="AD311">
            <v>141120</v>
          </cell>
          <cell r="AE311">
            <v>148176</v>
          </cell>
          <cell r="AF311">
            <v>423696</v>
          </cell>
        </row>
        <row r="312">
          <cell r="A312" t="str">
            <v>17026117</v>
          </cell>
          <cell r="B312" t="str">
            <v>17026117/22020406</v>
          </cell>
          <cell r="C312" t="str">
            <v>17026117</v>
          </cell>
          <cell r="D312">
            <v>22020406</v>
          </cell>
          <cell r="E312" t="str">
            <v>PPSSC- Schools</v>
          </cell>
          <cell r="F312" t="str">
            <v>USS AMICHI</v>
          </cell>
          <cell r="J312">
            <v>600000</v>
          </cell>
          <cell r="K312">
            <v>504000</v>
          </cell>
          <cell r="L312">
            <v>10000</v>
          </cell>
          <cell r="M312">
            <v>10000</v>
          </cell>
          <cell r="N312">
            <v>10000</v>
          </cell>
          <cell r="O312">
            <v>10000</v>
          </cell>
          <cell r="P312">
            <v>10000</v>
          </cell>
          <cell r="Q312">
            <v>10000</v>
          </cell>
          <cell r="R312">
            <v>10000</v>
          </cell>
          <cell r="S312">
            <v>10000</v>
          </cell>
          <cell r="T312">
            <v>80000</v>
          </cell>
          <cell r="U312">
            <v>10000</v>
          </cell>
          <cell r="V312">
            <v>10000</v>
          </cell>
          <cell r="W312">
            <v>10000</v>
          </cell>
          <cell r="X312">
            <v>10000</v>
          </cell>
          <cell r="Y312">
            <v>120000</v>
          </cell>
          <cell r="Z312">
            <v>424000</v>
          </cell>
          <cell r="AA312">
            <v>106000</v>
          </cell>
          <cell r="AB312">
            <v>384000</v>
          </cell>
          <cell r="AC312">
            <v>134400</v>
          </cell>
          <cell r="AD312">
            <v>141120</v>
          </cell>
          <cell r="AE312">
            <v>148176</v>
          </cell>
          <cell r="AF312">
            <v>423696</v>
          </cell>
        </row>
        <row r="313">
          <cell r="A313" t="str">
            <v>17026118</v>
          </cell>
          <cell r="B313" t="str">
            <v>17026118/22020406</v>
          </cell>
          <cell r="C313" t="str">
            <v>17026118</v>
          </cell>
          <cell r="D313">
            <v>22020406</v>
          </cell>
          <cell r="E313" t="str">
            <v>PPSSC- Schools</v>
          </cell>
          <cell r="F313" t="str">
            <v>CSS AMICHI</v>
          </cell>
          <cell r="J313">
            <v>600000</v>
          </cell>
          <cell r="K313">
            <v>504000</v>
          </cell>
          <cell r="L313">
            <v>10000</v>
          </cell>
          <cell r="M313">
            <v>10000</v>
          </cell>
          <cell r="N313">
            <v>10000</v>
          </cell>
          <cell r="O313">
            <v>10000</v>
          </cell>
          <cell r="P313">
            <v>10000</v>
          </cell>
          <cell r="Q313">
            <v>10000</v>
          </cell>
          <cell r="R313">
            <v>10000</v>
          </cell>
          <cell r="S313">
            <v>10000</v>
          </cell>
          <cell r="T313">
            <v>80000</v>
          </cell>
          <cell r="U313">
            <v>10000</v>
          </cell>
          <cell r="V313">
            <v>10000</v>
          </cell>
          <cell r="W313">
            <v>10000</v>
          </cell>
          <cell r="X313">
            <v>10000</v>
          </cell>
          <cell r="Y313">
            <v>120000</v>
          </cell>
          <cell r="Z313">
            <v>424000</v>
          </cell>
          <cell r="AA313">
            <v>106000</v>
          </cell>
          <cell r="AB313">
            <v>384000</v>
          </cell>
          <cell r="AC313">
            <v>134400</v>
          </cell>
          <cell r="AD313">
            <v>141120</v>
          </cell>
          <cell r="AE313">
            <v>148176</v>
          </cell>
          <cell r="AF313">
            <v>423696</v>
          </cell>
        </row>
        <row r="314">
          <cell r="A314" t="str">
            <v>17026119</v>
          </cell>
          <cell r="B314" t="str">
            <v>17026119/22020406</v>
          </cell>
          <cell r="C314" t="str">
            <v>17026119</v>
          </cell>
          <cell r="D314">
            <v>22020406</v>
          </cell>
          <cell r="E314" t="str">
            <v>PPSSC- Schools</v>
          </cell>
          <cell r="F314" t="str">
            <v>CSS AZIGBO</v>
          </cell>
          <cell r="J314">
            <v>600000</v>
          </cell>
          <cell r="K314">
            <v>504000</v>
          </cell>
          <cell r="L314">
            <v>10000</v>
          </cell>
          <cell r="M314">
            <v>10000</v>
          </cell>
          <cell r="N314">
            <v>10000</v>
          </cell>
          <cell r="O314">
            <v>10000</v>
          </cell>
          <cell r="P314">
            <v>10000</v>
          </cell>
          <cell r="Q314">
            <v>10000</v>
          </cell>
          <cell r="R314">
            <v>10000</v>
          </cell>
          <cell r="S314">
            <v>10000</v>
          </cell>
          <cell r="T314">
            <v>80000</v>
          </cell>
          <cell r="U314">
            <v>10000</v>
          </cell>
          <cell r="V314">
            <v>10000</v>
          </cell>
          <cell r="W314">
            <v>10000</v>
          </cell>
          <cell r="X314">
            <v>10000</v>
          </cell>
          <cell r="Y314">
            <v>120000</v>
          </cell>
          <cell r="Z314">
            <v>424000</v>
          </cell>
          <cell r="AA314">
            <v>106000</v>
          </cell>
          <cell r="AB314">
            <v>384000</v>
          </cell>
          <cell r="AC314">
            <v>134400</v>
          </cell>
          <cell r="AD314">
            <v>141120</v>
          </cell>
          <cell r="AE314">
            <v>148176</v>
          </cell>
          <cell r="AF314">
            <v>423696</v>
          </cell>
        </row>
        <row r="315">
          <cell r="A315" t="str">
            <v>17026120</v>
          </cell>
          <cell r="B315" t="str">
            <v>17026120/22020406</v>
          </cell>
          <cell r="C315" t="str">
            <v>17026120</v>
          </cell>
          <cell r="D315">
            <v>22020406</v>
          </cell>
          <cell r="E315" t="str">
            <v>PPSSC- Schools</v>
          </cell>
          <cell r="F315" t="str">
            <v>CSS EBENATO</v>
          </cell>
          <cell r="J315">
            <v>600000</v>
          </cell>
          <cell r="K315">
            <v>504000</v>
          </cell>
          <cell r="L315">
            <v>10000</v>
          </cell>
          <cell r="M315">
            <v>10000</v>
          </cell>
          <cell r="N315">
            <v>10000</v>
          </cell>
          <cell r="O315">
            <v>10000</v>
          </cell>
          <cell r="P315">
            <v>10000</v>
          </cell>
          <cell r="Q315">
            <v>10000</v>
          </cell>
          <cell r="R315">
            <v>10000</v>
          </cell>
          <cell r="S315">
            <v>10000</v>
          </cell>
          <cell r="T315">
            <v>80000</v>
          </cell>
          <cell r="U315">
            <v>10000</v>
          </cell>
          <cell r="V315">
            <v>10000</v>
          </cell>
          <cell r="W315">
            <v>10000</v>
          </cell>
          <cell r="X315">
            <v>10000</v>
          </cell>
          <cell r="Y315">
            <v>120000</v>
          </cell>
          <cell r="Z315">
            <v>424000</v>
          </cell>
          <cell r="AA315">
            <v>106000</v>
          </cell>
          <cell r="AB315">
            <v>384000</v>
          </cell>
          <cell r="AC315">
            <v>134400</v>
          </cell>
          <cell r="AD315">
            <v>141120</v>
          </cell>
          <cell r="AE315">
            <v>148176</v>
          </cell>
          <cell r="AF315">
            <v>423696</v>
          </cell>
        </row>
        <row r="316">
          <cell r="A316" t="str">
            <v>17026121</v>
          </cell>
          <cell r="B316" t="str">
            <v>17026121/22020406</v>
          </cell>
          <cell r="C316" t="str">
            <v>17026121</v>
          </cell>
          <cell r="D316">
            <v>22020406</v>
          </cell>
          <cell r="E316" t="str">
            <v>PPSSC- Schools</v>
          </cell>
          <cell r="F316" t="str">
            <v>CSS EKWULUMILI</v>
          </cell>
          <cell r="J316">
            <v>600000</v>
          </cell>
          <cell r="K316">
            <v>504000</v>
          </cell>
          <cell r="L316">
            <v>10000</v>
          </cell>
          <cell r="M316">
            <v>10000</v>
          </cell>
          <cell r="N316">
            <v>10000</v>
          </cell>
          <cell r="O316">
            <v>10000</v>
          </cell>
          <cell r="P316">
            <v>10000</v>
          </cell>
          <cell r="Q316">
            <v>10000</v>
          </cell>
          <cell r="R316">
            <v>10000</v>
          </cell>
          <cell r="S316">
            <v>10000</v>
          </cell>
          <cell r="T316">
            <v>80000</v>
          </cell>
          <cell r="U316">
            <v>10000</v>
          </cell>
          <cell r="V316">
            <v>10000</v>
          </cell>
          <cell r="W316">
            <v>10000</v>
          </cell>
          <cell r="X316">
            <v>10000</v>
          </cell>
          <cell r="Y316">
            <v>120000</v>
          </cell>
          <cell r="Z316">
            <v>424000</v>
          </cell>
          <cell r="AA316">
            <v>106000</v>
          </cell>
          <cell r="AB316">
            <v>384000</v>
          </cell>
          <cell r="AC316">
            <v>134400</v>
          </cell>
          <cell r="AD316">
            <v>141120</v>
          </cell>
          <cell r="AE316">
            <v>148176</v>
          </cell>
          <cell r="AF316">
            <v>423696</v>
          </cell>
        </row>
        <row r="317">
          <cell r="A317" t="str">
            <v>17026122</v>
          </cell>
          <cell r="B317" t="str">
            <v>17026122/22020406</v>
          </cell>
          <cell r="C317" t="str">
            <v>17026122</v>
          </cell>
          <cell r="D317">
            <v>22020406</v>
          </cell>
          <cell r="E317" t="str">
            <v>PPSSC- Schools</v>
          </cell>
          <cell r="F317" t="str">
            <v>CHS EZINIFITE</v>
          </cell>
          <cell r="J317">
            <v>600000</v>
          </cell>
          <cell r="K317">
            <v>504000</v>
          </cell>
          <cell r="L317">
            <v>10000</v>
          </cell>
          <cell r="M317">
            <v>10000</v>
          </cell>
          <cell r="N317">
            <v>10000</v>
          </cell>
          <cell r="O317">
            <v>10000</v>
          </cell>
          <cell r="P317">
            <v>10000</v>
          </cell>
          <cell r="Q317">
            <v>10000</v>
          </cell>
          <cell r="R317">
            <v>10000</v>
          </cell>
          <cell r="S317">
            <v>10000</v>
          </cell>
          <cell r="T317">
            <v>80000</v>
          </cell>
          <cell r="U317">
            <v>10000</v>
          </cell>
          <cell r="V317">
            <v>10000</v>
          </cell>
          <cell r="W317">
            <v>10000</v>
          </cell>
          <cell r="X317">
            <v>10000</v>
          </cell>
          <cell r="Y317">
            <v>120000</v>
          </cell>
          <cell r="Z317">
            <v>424000</v>
          </cell>
          <cell r="AA317">
            <v>106000</v>
          </cell>
          <cell r="AB317">
            <v>384000</v>
          </cell>
          <cell r="AC317">
            <v>134400</v>
          </cell>
          <cell r="AD317">
            <v>141120</v>
          </cell>
          <cell r="AE317">
            <v>148176</v>
          </cell>
          <cell r="AF317">
            <v>423696</v>
          </cell>
        </row>
        <row r="318">
          <cell r="A318" t="str">
            <v>17026123</v>
          </cell>
          <cell r="B318" t="str">
            <v>17026123/22020406</v>
          </cell>
          <cell r="C318" t="str">
            <v>17026123</v>
          </cell>
          <cell r="D318">
            <v>22020406</v>
          </cell>
          <cell r="E318" t="str">
            <v>PPSSC- Schools</v>
          </cell>
          <cell r="F318" t="str">
            <v>AWOR- EZIMUZO CSS EZINIFITE</v>
          </cell>
          <cell r="J318">
            <v>600000</v>
          </cell>
          <cell r="K318">
            <v>504000</v>
          </cell>
          <cell r="L318">
            <v>10000</v>
          </cell>
          <cell r="M318">
            <v>10000</v>
          </cell>
          <cell r="N318">
            <v>10000</v>
          </cell>
          <cell r="O318">
            <v>10000</v>
          </cell>
          <cell r="P318">
            <v>10000</v>
          </cell>
          <cell r="Q318">
            <v>10000</v>
          </cell>
          <cell r="R318">
            <v>10000</v>
          </cell>
          <cell r="S318">
            <v>10000</v>
          </cell>
          <cell r="T318">
            <v>80000</v>
          </cell>
          <cell r="U318">
            <v>10000</v>
          </cell>
          <cell r="V318">
            <v>10000</v>
          </cell>
          <cell r="W318">
            <v>10000</v>
          </cell>
          <cell r="X318">
            <v>10000</v>
          </cell>
          <cell r="Y318">
            <v>120000</v>
          </cell>
          <cell r="Z318">
            <v>424000</v>
          </cell>
          <cell r="AA318">
            <v>106000</v>
          </cell>
          <cell r="AB318">
            <v>384000</v>
          </cell>
          <cell r="AC318">
            <v>134400</v>
          </cell>
          <cell r="AD318">
            <v>141120</v>
          </cell>
          <cell r="AE318">
            <v>148176</v>
          </cell>
          <cell r="AF318">
            <v>423696</v>
          </cell>
        </row>
        <row r="319">
          <cell r="A319" t="str">
            <v>17026124</v>
          </cell>
          <cell r="B319" t="str">
            <v>17026124/22020406</v>
          </cell>
          <cell r="C319" t="str">
            <v>17026124</v>
          </cell>
          <cell r="D319">
            <v>22020406</v>
          </cell>
          <cell r="E319" t="str">
            <v>PPSSC- Schools</v>
          </cell>
          <cell r="F319" t="str">
            <v>OSUMENYI HIGH SCH OSUMENYI</v>
          </cell>
          <cell r="J319">
            <v>600000</v>
          </cell>
          <cell r="K319">
            <v>504000</v>
          </cell>
          <cell r="L319">
            <v>10000</v>
          </cell>
          <cell r="M319">
            <v>10000</v>
          </cell>
          <cell r="N319">
            <v>10000</v>
          </cell>
          <cell r="O319">
            <v>10000</v>
          </cell>
          <cell r="P319">
            <v>10000</v>
          </cell>
          <cell r="Q319">
            <v>10000</v>
          </cell>
          <cell r="R319">
            <v>10000</v>
          </cell>
          <cell r="S319">
            <v>10000</v>
          </cell>
          <cell r="T319">
            <v>80000</v>
          </cell>
          <cell r="U319">
            <v>10000</v>
          </cell>
          <cell r="V319">
            <v>10000</v>
          </cell>
          <cell r="W319">
            <v>10000</v>
          </cell>
          <cell r="X319">
            <v>10000</v>
          </cell>
          <cell r="Y319">
            <v>120000</v>
          </cell>
          <cell r="Z319">
            <v>424000</v>
          </cell>
          <cell r="AA319">
            <v>106000</v>
          </cell>
          <cell r="AB319">
            <v>384000</v>
          </cell>
          <cell r="AC319">
            <v>134400</v>
          </cell>
          <cell r="AD319">
            <v>141120</v>
          </cell>
          <cell r="AE319">
            <v>148176</v>
          </cell>
          <cell r="AF319">
            <v>423696</v>
          </cell>
        </row>
        <row r="320">
          <cell r="A320" t="str">
            <v>17026125</v>
          </cell>
          <cell r="B320" t="str">
            <v>17026125/22020406</v>
          </cell>
          <cell r="C320" t="str">
            <v>17026125</v>
          </cell>
          <cell r="D320">
            <v>22020406</v>
          </cell>
          <cell r="E320" t="str">
            <v>PPSSC- Schools</v>
          </cell>
          <cell r="F320" t="str">
            <v>CHS OSUMENYI</v>
          </cell>
          <cell r="J320">
            <v>600000</v>
          </cell>
          <cell r="K320">
            <v>504000</v>
          </cell>
          <cell r="L320">
            <v>10000</v>
          </cell>
          <cell r="M320">
            <v>10000</v>
          </cell>
          <cell r="N320">
            <v>10000</v>
          </cell>
          <cell r="O320">
            <v>10000</v>
          </cell>
          <cell r="P320">
            <v>10000</v>
          </cell>
          <cell r="Q320">
            <v>10000</v>
          </cell>
          <cell r="R320">
            <v>10000</v>
          </cell>
          <cell r="S320">
            <v>10000</v>
          </cell>
          <cell r="T320">
            <v>80000</v>
          </cell>
          <cell r="U320">
            <v>10000</v>
          </cell>
          <cell r="V320">
            <v>10000</v>
          </cell>
          <cell r="W320">
            <v>10000</v>
          </cell>
          <cell r="X320">
            <v>10000</v>
          </cell>
          <cell r="Y320">
            <v>120000</v>
          </cell>
          <cell r="Z320">
            <v>424000</v>
          </cell>
          <cell r="AA320">
            <v>106000</v>
          </cell>
          <cell r="AB320">
            <v>384000</v>
          </cell>
          <cell r="AC320">
            <v>134400</v>
          </cell>
          <cell r="AD320">
            <v>141120</v>
          </cell>
          <cell r="AE320">
            <v>148176</v>
          </cell>
          <cell r="AF320">
            <v>423696</v>
          </cell>
        </row>
        <row r="321">
          <cell r="A321" t="str">
            <v>17026126</v>
          </cell>
          <cell r="B321" t="str">
            <v>17026126/22020406</v>
          </cell>
          <cell r="C321" t="str">
            <v>17026126</v>
          </cell>
          <cell r="D321">
            <v>22020406</v>
          </cell>
          <cell r="E321" t="str">
            <v>PPSSC- Schools</v>
          </cell>
          <cell r="F321" t="str">
            <v>CSS UKPOR</v>
          </cell>
          <cell r="J321">
            <v>600000</v>
          </cell>
          <cell r="K321">
            <v>504000</v>
          </cell>
          <cell r="L321">
            <v>10000</v>
          </cell>
          <cell r="M321">
            <v>10000</v>
          </cell>
          <cell r="N321">
            <v>10000</v>
          </cell>
          <cell r="O321">
            <v>10000</v>
          </cell>
          <cell r="P321">
            <v>10000</v>
          </cell>
          <cell r="Q321">
            <v>10000</v>
          </cell>
          <cell r="R321">
            <v>10000</v>
          </cell>
          <cell r="S321">
            <v>10000</v>
          </cell>
          <cell r="T321">
            <v>80000</v>
          </cell>
          <cell r="U321">
            <v>10000</v>
          </cell>
          <cell r="V321">
            <v>10000</v>
          </cell>
          <cell r="W321">
            <v>10000</v>
          </cell>
          <cell r="X321">
            <v>10000</v>
          </cell>
          <cell r="Y321">
            <v>120000</v>
          </cell>
          <cell r="Z321">
            <v>424000</v>
          </cell>
          <cell r="AA321">
            <v>106000</v>
          </cell>
          <cell r="AB321">
            <v>384000</v>
          </cell>
          <cell r="AC321">
            <v>134400</v>
          </cell>
          <cell r="AD321">
            <v>141120</v>
          </cell>
          <cell r="AE321">
            <v>148176</v>
          </cell>
          <cell r="AF321">
            <v>423696</v>
          </cell>
        </row>
        <row r="322">
          <cell r="A322" t="str">
            <v>17026127</v>
          </cell>
          <cell r="B322" t="str">
            <v>17026127/22020406</v>
          </cell>
          <cell r="C322" t="str">
            <v>17026127</v>
          </cell>
          <cell r="D322">
            <v>22020406</v>
          </cell>
          <cell r="E322" t="str">
            <v>PPSSC- Schools</v>
          </cell>
          <cell r="F322" t="str">
            <v>UHS UKPOR</v>
          </cell>
          <cell r="J322">
            <v>600000</v>
          </cell>
          <cell r="K322">
            <v>504000</v>
          </cell>
          <cell r="L322">
            <v>10000</v>
          </cell>
          <cell r="M322">
            <v>10000</v>
          </cell>
          <cell r="N322">
            <v>10000</v>
          </cell>
          <cell r="O322">
            <v>10000</v>
          </cell>
          <cell r="P322">
            <v>10000</v>
          </cell>
          <cell r="Q322">
            <v>10000</v>
          </cell>
          <cell r="R322">
            <v>10000</v>
          </cell>
          <cell r="S322">
            <v>10000</v>
          </cell>
          <cell r="T322">
            <v>80000</v>
          </cell>
          <cell r="U322">
            <v>10000</v>
          </cell>
          <cell r="V322">
            <v>10000</v>
          </cell>
          <cell r="W322">
            <v>10000</v>
          </cell>
          <cell r="X322">
            <v>10000</v>
          </cell>
          <cell r="Y322">
            <v>120000</v>
          </cell>
          <cell r="Z322">
            <v>424000</v>
          </cell>
          <cell r="AA322">
            <v>106000</v>
          </cell>
          <cell r="AB322">
            <v>384000</v>
          </cell>
          <cell r="AC322">
            <v>134400</v>
          </cell>
          <cell r="AD322">
            <v>141120</v>
          </cell>
          <cell r="AE322">
            <v>148176</v>
          </cell>
          <cell r="AF322">
            <v>423696</v>
          </cell>
        </row>
        <row r="323">
          <cell r="A323" t="str">
            <v>17026128</v>
          </cell>
          <cell r="B323" t="str">
            <v>17026128/22020406</v>
          </cell>
          <cell r="C323" t="str">
            <v>17026128</v>
          </cell>
          <cell r="D323">
            <v>22020406</v>
          </cell>
          <cell r="E323" t="str">
            <v>PPSSC- Schools</v>
          </cell>
          <cell r="F323" t="str">
            <v>UHS UNUBI</v>
          </cell>
          <cell r="J323">
            <v>600000</v>
          </cell>
          <cell r="K323">
            <v>504000</v>
          </cell>
          <cell r="L323">
            <v>10000</v>
          </cell>
          <cell r="M323">
            <v>10000</v>
          </cell>
          <cell r="N323">
            <v>10000</v>
          </cell>
          <cell r="O323">
            <v>10000</v>
          </cell>
          <cell r="P323">
            <v>10000</v>
          </cell>
          <cell r="Q323">
            <v>10000</v>
          </cell>
          <cell r="R323">
            <v>10000</v>
          </cell>
          <cell r="S323">
            <v>10000</v>
          </cell>
          <cell r="T323">
            <v>80000</v>
          </cell>
          <cell r="U323">
            <v>10000</v>
          </cell>
          <cell r="V323">
            <v>10000</v>
          </cell>
          <cell r="W323">
            <v>10000</v>
          </cell>
          <cell r="X323">
            <v>10000</v>
          </cell>
          <cell r="Y323">
            <v>120000</v>
          </cell>
          <cell r="Z323">
            <v>424000</v>
          </cell>
          <cell r="AA323">
            <v>106000</v>
          </cell>
          <cell r="AB323">
            <v>384000</v>
          </cell>
          <cell r="AC323">
            <v>134400</v>
          </cell>
          <cell r="AD323">
            <v>141120</v>
          </cell>
          <cell r="AE323">
            <v>148176</v>
          </cell>
          <cell r="AF323">
            <v>423696</v>
          </cell>
        </row>
        <row r="324">
          <cell r="A324" t="str">
            <v>17026129</v>
          </cell>
          <cell r="B324" t="str">
            <v>17026129/22020406</v>
          </cell>
          <cell r="C324" t="str">
            <v>17026129</v>
          </cell>
          <cell r="D324">
            <v>22020406</v>
          </cell>
          <cell r="E324" t="str">
            <v>PPSSC- Schools</v>
          </cell>
          <cell r="F324" t="str">
            <v>ST. JOHNBOSCO SEC SCH UNUBI</v>
          </cell>
          <cell r="J324">
            <v>600000</v>
          </cell>
          <cell r="K324">
            <v>504000</v>
          </cell>
          <cell r="L324">
            <v>10000</v>
          </cell>
          <cell r="M324">
            <v>10000</v>
          </cell>
          <cell r="N324">
            <v>10000</v>
          </cell>
          <cell r="O324">
            <v>10000</v>
          </cell>
          <cell r="P324">
            <v>10000</v>
          </cell>
          <cell r="Q324">
            <v>10000</v>
          </cell>
          <cell r="R324">
            <v>10000</v>
          </cell>
          <cell r="S324">
            <v>10000</v>
          </cell>
          <cell r="T324">
            <v>80000</v>
          </cell>
          <cell r="U324">
            <v>10000</v>
          </cell>
          <cell r="V324">
            <v>10000</v>
          </cell>
          <cell r="W324">
            <v>10000</v>
          </cell>
          <cell r="X324">
            <v>10000</v>
          </cell>
          <cell r="Y324">
            <v>120000</v>
          </cell>
          <cell r="Z324">
            <v>424000</v>
          </cell>
          <cell r="AA324">
            <v>106000</v>
          </cell>
          <cell r="AB324">
            <v>384000</v>
          </cell>
          <cell r="AC324">
            <v>134400</v>
          </cell>
          <cell r="AD324">
            <v>141120</v>
          </cell>
          <cell r="AE324">
            <v>148176</v>
          </cell>
          <cell r="AF324">
            <v>423696</v>
          </cell>
        </row>
        <row r="325">
          <cell r="A325" t="str">
            <v>17026130</v>
          </cell>
          <cell r="B325" t="str">
            <v>17026130/22020406</v>
          </cell>
          <cell r="C325" t="str">
            <v>17026130</v>
          </cell>
          <cell r="D325">
            <v>22020406</v>
          </cell>
          <cell r="E325" t="str">
            <v>PPSSC- Schools</v>
          </cell>
          <cell r="F325" t="str">
            <v>UHS UTUH</v>
          </cell>
          <cell r="J325">
            <v>600000</v>
          </cell>
          <cell r="K325">
            <v>504000</v>
          </cell>
          <cell r="L325">
            <v>10000</v>
          </cell>
          <cell r="M325">
            <v>10000</v>
          </cell>
          <cell r="N325">
            <v>10000</v>
          </cell>
          <cell r="O325">
            <v>10000</v>
          </cell>
          <cell r="P325">
            <v>10000</v>
          </cell>
          <cell r="Q325">
            <v>10000</v>
          </cell>
          <cell r="R325">
            <v>10000</v>
          </cell>
          <cell r="S325">
            <v>10000</v>
          </cell>
          <cell r="T325">
            <v>80000</v>
          </cell>
          <cell r="U325">
            <v>10000</v>
          </cell>
          <cell r="V325">
            <v>10000</v>
          </cell>
          <cell r="W325">
            <v>10000</v>
          </cell>
          <cell r="X325">
            <v>10000</v>
          </cell>
          <cell r="Y325">
            <v>120000</v>
          </cell>
          <cell r="Z325">
            <v>424000</v>
          </cell>
          <cell r="AA325">
            <v>106000</v>
          </cell>
          <cell r="AB325">
            <v>384000</v>
          </cell>
          <cell r="AC325">
            <v>134400</v>
          </cell>
          <cell r="AD325">
            <v>141120</v>
          </cell>
          <cell r="AE325">
            <v>148176</v>
          </cell>
          <cell r="AF325">
            <v>423696</v>
          </cell>
        </row>
        <row r="326">
          <cell r="A326" t="str">
            <v>17026131</v>
          </cell>
          <cell r="B326" t="str">
            <v>17026131/22020406</v>
          </cell>
          <cell r="C326" t="str">
            <v>17026131</v>
          </cell>
          <cell r="D326">
            <v>22020406</v>
          </cell>
          <cell r="E326" t="str">
            <v>PPSSC- Schools</v>
          </cell>
          <cell r="F326" t="str">
            <v>GTC UTUH</v>
          </cell>
          <cell r="J326">
            <v>600000</v>
          </cell>
          <cell r="K326">
            <v>504000</v>
          </cell>
          <cell r="L326">
            <v>10000</v>
          </cell>
          <cell r="M326">
            <v>10000</v>
          </cell>
          <cell r="N326">
            <v>10000</v>
          </cell>
          <cell r="O326">
            <v>10000</v>
          </cell>
          <cell r="P326">
            <v>10000</v>
          </cell>
          <cell r="Q326">
            <v>10000</v>
          </cell>
          <cell r="R326">
            <v>10000</v>
          </cell>
          <cell r="S326">
            <v>10000</v>
          </cell>
          <cell r="T326">
            <v>80000</v>
          </cell>
          <cell r="U326">
            <v>10000</v>
          </cell>
          <cell r="V326">
            <v>10000</v>
          </cell>
          <cell r="W326">
            <v>10000</v>
          </cell>
          <cell r="X326">
            <v>10000</v>
          </cell>
          <cell r="Y326">
            <v>120000</v>
          </cell>
          <cell r="Z326">
            <v>424000</v>
          </cell>
          <cell r="AA326">
            <v>106000</v>
          </cell>
          <cell r="AB326">
            <v>384000</v>
          </cell>
          <cell r="AC326">
            <v>134400</v>
          </cell>
          <cell r="AD326">
            <v>141120</v>
          </cell>
          <cell r="AE326">
            <v>148176</v>
          </cell>
          <cell r="AF326">
            <v>423696</v>
          </cell>
        </row>
        <row r="327">
          <cell r="A327" t="str">
            <v>17026132</v>
          </cell>
          <cell r="B327" t="str">
            <v>17026132/22020406</v>
          </cell>
          <cell r="C327" t="str">
            <v>17026132</v>
          </cell>
          <cell r="D327">
            <v>22020406</v>
          </cell>
          <cell r="E327" t="str">
            <v>PPSSC- Schools</v>
          </cell>
          <cell r="F327" t="str">
            <v>CSS AKWAIHEDI</v>
          </cell>
          <cell r="J327">
            <v>600000</v>
          </cell>
          <cell r="K327">
            <v>504000</v>
          </cell>
          <cell r="L327">
            <v>10000</v>
          </cell>
          <cell r="M327">
            <v>10000</v>
          </cell>
          <cell r="N327">
            <v>10000</v>
          </cell>
          <cell r="O327">
            <v>10000</v>
          </cell>
          <cell r="P327">
            <v>10000</v>
          </cell>
          <cell r="Q327">
            <v>10000</v>
          </cell>
          <cell r="R327">
            <v>10000</v>
          </cell>
          <cell r="S327">
            <v>10000</v>
          </cell>
          <cell r="T327">
            <v>80000</v>
          </cell>
          <cell r="U327">
            <v>10000</v>
          </cell>
          <cell r="V327">
            <v>10000</v>
          </cell>
          <cell r="W327">
            <v>10000</v>
          </cell>
          <cell r="X327">
            <v>10000</v>
          </cell>
          <cell r="Y327">
            <v>120000</v>
          </cell>
          <cell r="Z327">
            <v>424000</v>
          </cell>
          <cell r="AA327">
            <v>106000</v>
          </cell>
          <cell r="AB327">
            <v>384000</v>
          </cell>
          <cell r="AC327">
            <v>134400</v>
          </cell>
          <cell r="AD327">
            <v>141120</v>
          </cell>
          <cell r="AE327">
            <v>148176</v>
          </cell>
          <cell r="AF327">
            <v>423696</v>
          </cell>
        </row>
        <row r="328">
          <cell r="A328" t="str">
            <v>17026133</v>
          </cell>
          <cell r="B328" t="str">
            <v>17026133/22020406</v>
          </cell>
          <cell r="C328" t="str">
            <v>17026133</v>
          </cell>
          <cell r="D328">
            <v>22020406</v>
          </cell>
          <cell r="E328" t="str">
            <v>PPSSC- Schools</v>
          </cell>
          <cell r="F328" t="str">
            <v>CSS ICHI</v>
          </cell>
          <cell r="J328">
            <v>720000</v>
          </cell>
          <cell r="K328">
            <v>604800</v>
          </cell>
          <cell r="L328">
            <v>10000</v>
          </cell>
          <cell r="M328">
            <v>10000</v>
          </cell>
          <cell r="N328">
            <v>10000</v>
          </cell>
          <cell r="O328">
            <v>10000</v>
          </cell>
          <cell r="P328">
            <v>10000</v>
          </cell>
          <cell r="Q328">
            <v>10000</v>
          </cell>
          <cell r="R328">
            <v>10000</v>
          </cell>
          <cell r="S328">
            <v>10000</v>
          </cell>
          <cell r="T328">
            <v>80000</v>
          </cell>
          <cell r="U328">
            <v>10000</v>
          </cell>
          <cell r="V328">
            <v>10000</v>
          </cell>
          <cell r="W328">
            <v>10000</v>
          </cell>
          <cell r="X328">
            <v>10000</v>
          </cell>
          <cell r="Y328">
            <v>120000</v>
          </cell>
          <cell r="Z328">
            <v>524800</v>
          </cell>
          <cell r="AA328">
            <v>131200</v>
          </cell>
          <cell r="AB328">
            <v>484800</v>
          </cell>
          <cell r="AC328">
            <v>134400</v>
          </cell>
          <cell r="AD328">
            <v>141120</v>
          </cell>
          <cell r="AE328">
            <v>148176</v>
          </cell>
          <cell r="AF328">
            <v>423696</v>
          </cell>
        </row>
        <row r="329">
          <cell r="A329" t="str">
            <v>17026134</v>
          </cell>
          <cell r="B329" t="str">
            <v>17026134/22020406</v>
          </cell>
          <cell r="C329" t="str">
            <v>17026134</v>
          </cell>
          <cell r="D329">
            <v>22020406</v>
          </cell>
          <cell r="E329" t="str">
            <v>PPSSC- Schools</v>
          </cell>
          <cell r="F329" t="str">
            <v>USS ICHI</v>
          </cell>
          <cell r="J329">
            <v>720000</v>
          </cell>
          <cell r="K329">
            <v>604800</v>
          </cell>
          <cell r="L329">
            <v>10000</v>
          </cell>
          <cell r="M329">
            <v>10000</v>
          </cell>
          <cell r="N329">
            <v>10000</v>
          </cell>
          <cell r="O329">
            <v>10000</v>
          </cell>
          <cell r="P329">
            <v>10000</v>
          </cell>
          <cell r="Q329">
            <v>10000</v>
          </cell>
          <cell r="R329">
            <v>10000</v>
          </cell>
          <cell r="S329">
            <v>10000</v>
          </cell>
          <cell r="T329">
            <v>80000</v>
          </cell>
          <cell r="U329">
            <v>10000</v>
          </cell>
          <cell r="V329">
            <v>10000</v>
          </cell>
          <cell r="W329">
            <v>10000</v>
          </cell>
          <cell r="X329">
            <v>10000</v>
          </cell>
          <cell r="Y329">
            <v>120000</v>
          </cell>
          <cell r="Z329">
            <v>524800</v>
          </cell>
          <cell r="AA329">
            <v>131200</v>
          </cell>
          <cell r="AB329">
            <v>484800</v>
          </cell>
          <cell r="AC329">
            <v>134400</v>
          </cell>
          <cell r="AD329">
            <v>141120</v>
          </cell>
          <cell r="AE329">
            <v>148176</v>
          </cell>
          <cell r="AF329">
            <v>423696</v>
          </cell>
        </row>
        <row r="330">
          <cell r="A330" t="str">
            <v>17026135</v>
          </cell>
          <cell r="B330" t="str">
            <v>17026135/22020406</v>
          </cell>
          <cell r="C330" t="str">
            <v>17026135</v>
          </cell>
          <cell r="D330">
            <v>22020406</v>
          </cell>
          <cell r="E330" t="str">
            <v>PPSSC- Schools</v>
          </cell>
          <cell r="F330" t="str">
            <v>CSS IHEMBOSI</v>
          </cell>
          <cell r="J330">
            <v>720000</v>
          </cell>
          <cell r="K330">
            <v>604800</v>
          </cell>
          <cell r="L330">
            <v>10000</v>
          </cell>
          <cell r="M330">
            <v>10000</v>
          </cell>
          <cell r="N330">
            <v>10000</v>
          </cell>
          <cell r="O330">
            <v>10000</v>
          </cell>
          <cell r="P330">
            <v>10000</v>
          </cell>
          <cell r="Q330">
            <v>10000</v>
          </cell>
          <cell r="R330">
            <v>10000</v>
          </cell>
          <cell r="S330">
            <v>10000</v>
          </cell>
          <cell r="T330">
            <v>80000</v>
          </cell>
          <cell r="U330">
            <v>10000</v>
          </cell>
          <cell r="V330">
            <v>10000</v>
          </cell>
          <cell r="W330">
            <v>10000</v>
          </cell>
          <cell r="X330">
            <v>10000</v>
          </cell>
          <cell r="Y330">
            <v>120000</v>
          </cell>
          <cell r="Z330">
            <v>524800</v>
          </cell>
          <cell r="AA330">
            <v>131200</v>
          </cell>
          <cell r="AB330">
            <v>484800</v>
          </cell>
          <cell r="AC330">
            <v>134400</v>
          </cell>
          <cell r="AD330">
            <v>141120</v>
          </cell>
          <cell r="AE330">
            <v>148176</v>
          </cell>
          <cell r="AF330">
            <v>423696</v>
          </cell>
        </row>
        <row r="331">
          <cell r="A331" t="str">
            <v>17026136</v>
          </cell>
          <cell r="B331" t="str">
            <v>17026136/22020406</v>
          </cell>
          <cell r="C331" t="str">
            <v>17026136</v>
          </cell>
          <cell r="D331">
            <v>22020406</v>
          </cell>
          <cell r="E331" t="str">
            <v>PPSSC- Schools</v>
          </cell>
          <cell r="F331" t="str">
            <v>BSS ORAIFITE</v>
          </cell>
          <cell r="J331">
            <v>720000</v>
          </cell>
          <cell r="K331">
            <v>604800</v>
          </cell>
          <cell r="L331">
            <v>10000</v>
          </cell>
          <cell r="M331">
            <v>10000</v>
          </cell>
          <cell r="N331">
            <v>10000</v>
          </cell>
          <cell r="O331">
            <v>10000</v>
          </cell>
          <cell r="P331">
            <v>10000</v>
          </cell>
          <cell r="Q331">
            <v>10000</v>
          </cell>
          <cell r="R331">
            <v>10000</v>
          </cell>
          <cell r="S331">
            <v>10000</v>
          </cell>
          <cell r="T331">
            <v>80000</v>
          </cell>
          <cell r="U331">
            <v>10000</v>
          </cell>
          <cell r="V331">
            <v>10000</v>
          </cell>
          <cell r="W331">
            <v>10000</v>
          </cell>
          <cell r="X331">
            <v>10000</v>
          </cell>
          <cell r="Y331">
            <v>120000</v>
          </cell>
          <cell r="Z331">
            <v>524800</v>
          </cell>
          <cell r="AA331">
            <v>131200</v>
          </cell>
          <cell r="AB331">
            <v>484800</v>
          </cell>
          <cell r="AC331">
            <v>134400</v>
          </cell>
          <cell r="AD331">
            <v>141120</v>
          </cell>
          <cell r="AE331">
            <v>148176</v>
          </cell>
          <cell r="AF331">
            <v>423696</v>
          </cell>
        </row>
        <row r="332">
          <cell r="A332" t="str">
            <v>17026137</v>
          </cell>
          <cell r="B332" t="str">
            <v>17026137/22020406</v>
          </cell>
          <cell r="C332" t="str">
            <v>17026137</v>
          </cell>
          <cell r="D332">
            <v>22020406</v>
          </cell>
          <cell r="E332" t="str">
            <v>PPSSC- Schools</v>
          </cell>
          <cell r="F332" t="str">
            <v>GSS ORAIFITE</v>
          </cell>
          <cell r="J332">
            <v>720000</v>
          </cell>
          <cell r="K332">
            <v>604800</v>
          </cell>
          <cell r="L332">
            <v>10000</v>
          </cell>
          <cell r="M332">
            <v>10000</v>
          </cell>
          <cell r="N332">
            <v>10000</v>
          </cell>
          <cell r="O332">
            <v>10000</v>
          </cell>
          <cell r="P332">
            <v>10000</v>
          </cell>
          <cell r="Q332">
            <v>10000</v>
          </cell>
          <cell r="R332">
            <v>10000</v>
          </cell>
          <cell r="S332">
            <v>10000</v>
          </cell>
          <cell r="T332">
            <v>80000</v>
          </cell>
          <cell r="U332">
            <v>10000</v>
          </cell>
          <cell r="V332">
            <v>10000</v>
          </cell>
          <cell r="W332">
            <v>10000</v>
          </cell>
          <cell r="X332">
            <v>10000</v>
          </cell>
          <cell r="Y332">
            <v>120000</v>
          </cell>
          <cell r="Z332">
            <v>524800</v>
          </cell>
          <cell r="AA332">
            <v>131200</v>
          </cell>
          <cell r="AB332">
            <v>484800</v>
          </cell>
          <cell r="AC332">
            <v>134400</v>
          </cell>
          <cell r="AD332">
            <v>141120</v>
          </cell>
          <cell r="AE332">
            <v>148176</v>
          </cell>
          <cell r="AF332">
            <v>423696</v>
          </cell>
        </row>
        <row r="333">
          <cell r="A333" t="str">
            <v>17026138</v>
          </cell>
          <cell r="B333" t="str">
            <v>17026138/22020406</v>
          </cell>
          <cell r="C333" t="str">
            <v>17026138</v>
          </cell>
          <cell r="D333">
            <v>22020406</v>
          </cell>
          <cell r="E333" t="str">
            <v>PPSSC- Schools</v>
          </cell>
          <cell r="F333" t="str">
            <v>CSS OZUBULU</v>
          </cell>
          <cell r="J333">
            <v>600000</v>
          </cell>
          <cell r="K333">
            <v>504000</v>
          </cell>
          <cell r="L333">
            <v>10000</v>
          </cell>
          <cell r="M333">
            <v>10000</v>
          </cell>
          <cell r="N333">
            <v>10000</v>
          </cell>
          <cell r="O333">
            <v>10000</v>
          </cell>
          <cell r="P333">
            <v>10000</v>
          </cell>
          <cell r="Q333">
            <v>10000</v>
          </cell>
          <cell r="R333">
            <v>10000</v>
          </cell>
          <cell r="S333">
            <v>10000</v>
          </cell>
          <cell r="T333">
            <v>80000</v>
          </cell>
          <cell r="U333">
            <v>10000</v>
          </cell>
          <cell r="V333">
            <v>10000</v>
          </cell>
          <cell r="W333">
            <v>10000</v>
          </cell>
          <cell r="X333">
            <v>10000</v>
          </cell>
          <cell r="Y333">
            <v>120000</v>
          </cell>
          <cell r="Z333">
            <v>424000</v>
          </cell>
          <cell r="AA333">
            <v>106000</v>
          </cell>
          <cell r="AB333">
            <v>384000</v>
          </cell>
          <cell r="AC333">
            <v>134400</v>
          </cell>
          <cell r="AD333">
            <v>141120</v>
          </cell>
          <cell r="AE333">
            <v>148176</v>
          </cell>
          <cell r="AF333">
            <v>423696</v>
          </cell>
        </row>
        <row r="334">
          <cell r="A334" t="str">
            <v>17026139</v>
          </cell>
          <cell r="B334" t="str">
            <v>17026139/22020406</v>
          </cell>
          <cell r="C334" t="str">
            <v>17026139</v>
          </cell>
          <cell r="D334">
            <v>22020406</v>
          </cell>
          <cell r="E334" t="str">
            <v>PPSSC- Schools</v>
          </cell>
          <cell r="F334" t="str">
            <v>CATHOLIC GSS OZUBULU</v>
          </cell>
          <cell r="J334">
            <v>720000</v>
          </cell>
          <cell r="K334">
            <v>604800</v>
          </cell>
          <cell r="L334">
            <v>10000</v>
          </cell>
          <cell r="M334">
            <v>10000</v>
          </cell>
          <cell r="N334">
            <v>10000</v>
          </cell>
          <cell r="O334">
            <v>10000</v>
          </cell>
          <cell r="P334">
            <v>10000</v>
          </cell>
          <cell r="Q334">
            <v>10000</v>
          </cell>
          <cell r="R334">
            <v>10000</v>
          </cell>
          <cell r="S334">
            <v>10000</v>
          </cell>
          <cell r="T334">
            <v>80000</v>
          </cell>
          <cell r="U334">
            <v>10000</v>
          </cell>
          <cell r="V334">
            <v>10000</v>
          </cell>
          <cell r="W334">
            <v>10000</v>
          </cell>
          <cell r="X334">
            <v>10000</v>
          </cell>
          <cell r="Y334">
            <v>120000</v>
          </cell>
          <cell r="Z334">
            <v>524800</v>
          </cell>
          <cell r="AA334">
            <v>131200</v>
          </cell>
          <cell r="AB334">
            <v>484800</v>
          </cell>
          <cell r="AC334">
            <v>134400</v>
          </cell>
          <cell r="AD334">
            <v>141120</v>
          </cell>
          <cell r="AE334">
            <v>148176</v>
          </cell>
          <cell r="AF334">
            <v>423696</v>
          </cell>
        </row>
        <row r="335">
          <cell r="A335" t="str">
            <v>17026140</v>
          </cell>
          <cell r="B335" t="str">
            <v>17026140/22020406</v>
          </cell>
          <cell r="C335" t="str">
            <v>17026140</v>
          </cell>
          <cell r="D335">
            <v>22020406</v>
          </cell>
          <cell r="E335" t="str">
            <v>PPSSC- Schools</v>
          </cell>
          <cell r="F335" t="str">
            <v>ZIXTON SEC SCH OZUBULU</v>
          </cell>
          <cell r="J335">
            <v>600000</v>
          </cell>
          <cell r="K335">
            <v>504000</v>
          </cell>
          <cell r="L335">
            <v>10000</v>
          </cell>
          <cell r="M335">
            <v>10000</v>
          </cell>
          <cell r="N335">
            <v>10000</v>
          </cell>
          <cell r="O335">
            <v>10000</v>
          </cell>
          <cell r="P335">
            <v>10000</v>
          </cell>
          <cell r="Q335">
            <v>10000</v>
          </cell>
          <cell r="R335">
            <v>10000</v>
          </cell>
          <cell r="S335">
            <v>10000</v>
          </cell>
          <cell r="T335">
            <v>80000</v>
          </cell>
          <cell r="U335">
            <v>10000</v>
          </cell>
          <cell r="V335">
            <v>10000</v>
          </cell>
          <cell r="W335">
            <v>10000</v>
          </cell>
          <cell r="X335">
            <v>10000</v>
          </cell>
          <cell r="Y335">
            <v>120000</v>
          </cell>
          <cell r="Z335">
            <v>424000</v>
          </cell>
          <cell r="AA335">
            <v>106000</v>
          </cell>
          <cell r="AB335">
            <v>384000</v>
          </cell>
          <cell r="AC335">
            <v>134400</v>
          </cell>
          <cell r="AD335">
            <v>141120</v>
          </cell>
          <cell r="AE335">
            <v>148176</v>
          </cell>
          <cell r="AF335">
            <v>423696</v>
          </cell>
        </row>
        <row r="336">
          <cell r="A336" t="str">
            <v>17026141</v>
          </cell>
          <cell r="B336" t="str">
            <v>17026141/22020406</v>
          </cell>
          <cell r="C336" t="str">
            <v>17026141</v>
          </cell>
          <cell r="D336">
            <v>22020406</v>
          </cell>
          <cell r="E336" t="str">
            <v>PPSSC- Schools</v>
          </cell>
          <cell r="F336" t="str">
            <v>CHS AMORKA</v>
          </cell>
          <cell r="J336">
            <v>600000</v>
          </cell>
          <cell r="K336">
            <v>504000</v>
          </cell>
          <cell r="L336">
            <v>10000</v>
          </cell>
          <cell r="M336">
            <v>10000</v>
          </cell>
          <cell r="N336">
            <v>10000</v>
          </cell>
          <cell r="O336">
            <v>10000</v>
          </cell>
          <cell r="P336">
            <v>10000</v>
          </cell>
          <cell r="Q336">
            <v>10000</v>
          </cell>
          <cell r="R336">
            <v>10000</v>
          </cell>
          <cell r="S336">
            <v>10000</v>
          </cell>
          <cell r="T336">
            <v>80000</v>
          </cell>
          <cell r="U336">
            <v>10000</v>
          </cell>
          <cell r="V336">
            <v>10000</v>
          </cell>
          <cell r="W336">
            <v>10000</v>
          </cell>
          <cell r="X336">
            <v>10000</v>
          </cell>
          <cell r="Y336">
            <v>120000</v>
          </cell>
          <cell r="Z336">
            <v>424000</v>
          </cell>
          <cell r="AA336">
            <v>106000</v>
          </cell>
          <cell r="AB336">
            <v>384000</v>
          </cell>
          <cell r="AC336">
            <v>134400</v>
          </cell>
          <cell r="AD336">
            <v>141120</v>
          </cell>
          <cell r="AE336">
            <v>148176</v>
          </cell>
          <cell r="AF336">
            <v>423696</v>
          </cell>
        </row>
        <row r="337">
          <cell r="A337" t="str">
            <v>17026142</v>
          </cell>
          <cell r="B337" t="str">
            <v>17026142/22020406</v>
          </cell>
          <cell r="C337" t="str">
            <v>17026142</v>
          </cell>
          <cell r="D337">
            <v>22020406</v>
          </cell>
          <cell r="E337" t="str">
            <v>PPSSC- Schools</v>
          </cell>
          <cell r="F337" t="str">
            <v>CSS AZIA</v>
          </cell>
          <cell r="J337">
            <v>600000</v>
          </cell>
          <cell r="K337">
            <v>504000</v>
          </cell>
          <cell r="L337">
            <v>10000</v>
          </cell>
          <cell r="M337">
            <v>10000</v>
          </cell>
          <cell r="N337">
            <v>10000</v>
          </cell>
          <cell r="O337">
            <v>10000</v>
          </cell>
          <cell r="P337">
            <v>10000</v>
          </cell>
          <cell r="Q337">
            <v>10000</v>
          </cell>
          <cell r="R337">
            <v>10000</v>
          </cell>
          <cell r="S337">
            <v>10000</v>
          </cell>
          <cell r="T337">
            <v>80000</v>
          </cell>
          <cell r="U337">
            <v>10000</v>
          </cell>
          <cell r="V337">
            <v>10000</v>
          </cell>
          <cell r="W337">
            <v>10000</v>
          </cell>
          <cell r="X337">
            <v>10000</v>
          </cell>
          <cell r="Y337">
            <v>120000</v>
          </cell>
          <cell r="Z337">
            <v>424000</v>
          </cell>
          <cell r="AA337">
            <v>106000</v>
          </cell>
          <cell r="AB337">
            <v>384000</v>
          </cell>
          <cell r="AC337">
            <v>134400</v>
          </cell>
          <cell r="AD337">
            <v>141120</v>
          </cell>
          <cell r="AE337">
            <v>148176</v>
          </cell>
          <cell r="AF337">
            <v>423696</v>
          </cell>
        </row>
        <row r="338">
          <cell r="A338" t="str">
            <v>17026143</v>
          </cell>
          <cell r="B338" t="str">
            <v>17026143/22020406</v>
          </cell>
          <cell r="C338" t="str">
            <v>17026143</v>
          </cell>
          <cell r="D338">
            <v>22020406</v>
          </cell>
          <cell r="E338" t="str">
            <v>PPSSC- Schools</v>
          </cell>
          <cell r="F338" t="str">
            <v>ST. ANTHONY COLLEGE AZIA</v>
          </cell>
          <cell r="J338">
            <v>600000</v>
          </cell>
          <cell r="K338">
            <v>504000</v>
          </cell>
          <cell r="L338">
            <v>10000</v>
          </cell>
          <cell r="M338">
            <v>10000</v>
          </cell>
          <cell r="N338">
            <v>10000</v>
          </cell>
          <cell r="O338">
            <v>10000</v>
          </cell>
          <cell r="P338">
            <v>10000</v>
          </cell>
          <cell r="Q338">
            <v>10000</v>
          </cell>
          <cell r="R338">
            <v>10000</v>
          </cell>
          <cell r="S338">
            <v>10000</v>
          </cell>
          <cell r="T338">
            <v>80000</v>
          </cell>
          <cell r="U338">
            <v>10000</v>
          </cell>
          <cell r="V338">
            <v>10000</v>
          </cell>
          <cell r="W338">
            <v>10000</v>
          </cell>
          <cell r="X338">
            <v>10000</v>
          </cell>
          <cell r="Y338">
            <v>120000</v>
          </cell>
          <cell r="Z338">
            <v>424000</v>
          </cell>
          <cell r="AA338">
            <v>106000</v>
          </cell>
          <cell r="AB338">
            <v>384000</v>
          </cell>
          <cell r="AC338">
            <v>134400</v>
          </cell>
          <cell r="AD338">
            <v>141120</v>
          </cell>
          <cell r="AE338">
            <v>148176</v>
          </cell>
          <cell r="AF338">
            <v>423696</v>
          </cell>
        </row>
        <row r="339">
          <cell r="A339" t="str">
            <v>17026144</v>
          </cell>
          <cell r="B339" t="str">
            <v>17026144/22020406</v>
          </cell>
          <cell r="C339" t="str">
            <v>17026144</v>
          </cell>
          <cell r="D339">
            <v>22020406</v>
          </cell>
          <cell r="E339" t="str">
            <v>PPSSC- Schools</v>
          </cell>
          <cell r="F339" t="str">
            <v>ABBOT BOYS SEC SCH IHIALA</v>
          </cell>
          <cell r="J339">
            <v>600000</v>
          </cell>
          <cell r="K339">
            <v>504000</v>
          </cell>
          <cell r="L339">
            <v>10000</v>
          </cell>
          <cell r="M339">
            <v>10000</v>
          </cell>
          <cell r="N339">
            <v>10000</v>
          </cell>
          <cell r="O339">
            <v>10000</v>
          </cell>
          <cell r="P339">
            <v>10000</v>
          </cell>
          <cell r="Q339">
            <v>10000</v>
          </cell>
          <cell r="R339">
            <v>10000</v>
          </cell>
          <cell r="S339">
            <v>10000</v>
          </cell>
          <cell r="T339">
            <v>80000</v>
          </cell>
          <cell r="U339">
            <v>10000</v>
          </cell>
          <cell r="V339">
            <v>10000</v>
          </cell>
          <cell r="W339">
            <v>10000</v>
          </cell>
          <cell r="X339">
            <v>10000</v>
          </cell>
          <cell r="Y339">
            <v>120000</v>
          </cell>
          <cell r="Z339">
            <v>424000</v>
          </cell>
          <cell r="AA339">
            <v>106000</v>
          </cell>
          <cell r="AB339">
            <v>384000</v>
          </cell>
          <cell r="AC339">
            <v>134400</v>
          </cell>
          <cell r="AD339">
            <v>141120</v>
          </cell>
          <cell r="AE339">
            <v>148176</v>
          </cell>
          <cell r="AF339">
            <v>423696</v>
          </cell>
        </row>
        <row r="340">
          <cell r="A340" t="str">
            <v>17026145</v>
          </cell>
          <cell r="B340" t="str">
            <v>17026145/22020406</v>
          </cell>
          <cell r="C340" t="str">
            <v>17026145</v>
          </cell>
          <cell r="D340">
            <v>22020406</v>
          </cell>
          <cell r="E340" t="str">
            <v>PPSSC- Schools</v>
          </cell>
          <cell r="F340" t="str">
            <v>ABBOT GIRLS SEC SCH IHIALA</v>
          </cell>
          <cell r="J340">
            <v>600000</v>
          </cell>
          <cell r="K340">
            <v>504000</v>
          </cell>
          <cell r="L340">
            <v>10000</v>
          </cell>
          <cell r="M340">
            <v>10000</v>
          </cell>
          <cell r="N340">
            <v>10000</v>
          </cell>
          <cell r="O340">
            <v>10000</v>
          </cell>
          <cell r="P340">
            <v>10000</v>
          </cell>
          <cell r="Q340">
            <v>10000</v>
          </cell>
          <cell r="R340">
            <v>10000</v>
          </cell>
          <cell r="S340">
            <v>10000</v>
          </cell>
          <cell r="T340">
            <v>80000</v>
          </cell>
          <cell r="U340">
            <v>10000</v>
          </cell>
          <cell r="V340">
            <v>10000</v>
          </cell>
          <cell r="W340">
            <v>10000</v>
          </cell>
          <cell r="X340">
            <v>10000</v>
          </cell>
          <cell r="Y340">
            <v>120000</v>
          </cell>
          <cell r="Z340">
            <v>424000</v>
          </cell>
          <cell r="AA340">
            <v>106000</v>
          </cell>
          <cell r="AB340">
            <v>384000</v>
          </cell>
          <cell r="AC340">
            <v>134400</v>
          </cell>
          <cell r="AD340">
            <v>141120</v>
          </cell>
          <cell r="AE340">
            <v>148176</v>
          </cell>
          <cell r="AF340">
            <v>423696</v>
          </cell>
        </row>
        <row r="341">
          <cell r="A341" t="str">
            <v>17026146</v>
          </cell>
          <cell r="B341" t="str">
            <v>17026146/22020406</v>
          </cell>
          <cell r="C341" t="str">
            <v>17026146</v>
          </cell>
          <cell r="D341">
            <v>22020406</v>
          </cell>
          <cell r="E341" t="str">
            <v>PPSSC- Schools</v>
          </cell>
          <cell r="F341" t="str">
            <v>GTC IHIALA</v>
          </cell>
          <cell r="J341">
            <v>600000</v>
          </cell>
          <cell r="K341">
            <v>504000</v>
          </cell>
          <cell r="L341">
            <v>10000</v>
          </cell>
          <cell r="M341">
            <v>10000</v>
          </cell>
          <cell r="N341">
            <v>10000</v>
          </cell>
          <cell r="O341">
            <v>10000</v>
          </cell>
          <cell r="P341">
            <v>10000</v>
          </cell>
          <cell r="Q341">
            <v>10000</v>
          </cell>
          <cell r="R341">
            <v>10000</v>
          </cell>
          <cell r="S341">
            <v>10000</v>
          </cell>
          <cell r="T341">
            <v>80000</v>
          </cell>
          <cell r="U341">
            <v>10000</v>
          </cell>
          <cell r="V341">
            <v>10000</v>
          </cell>
          <cell r="W341">
            <v>10000</v>
          </cell>
          <cell r="X341">
            <v>10000</v>
          </cell>
          <cell r="Y341">
            <v>120000</v>
          </cell>
          <cell r="Z341">
            <v>424000</v>
          </cell>
          <cell r="AA341">
            <v>106000</v>
          </cell>
          <cell r="AB341">
            <v>384000</v>
          </cell>
          <cell r="AC341">
            <v>134400</v>
          </cell>
          <cell r="AD341">
            <v>141120</v>
          </cell>
          <cell r="AE341">
            <v>148176</v>
          </cell>
          <cell r="AF341">
            <v>423696</v>
          </cell>
        </row>
        <row r="342">
          <cell r="A342" t="str">
            <v>17026147</v>
          </cell>
          <cell r="B342" t="str">
            <v>17026147/22020406</v>
          </cell>
          <cell r="C342" t="str">
            <v>17026147</v>
          </cell>
          <cell r="D342">
            <v>22020406</v>
          </cell>
          <cell r="E342" t="str">
            <v>PPSSC- Schools</v>
          </cell>
          <cell r="F342" t="str">
            <v>ST JUDE SEC SCH IHIALA</v>
          </cell>
          <cell r="J342">
            <v>720000</v>
          </cell>
          <cell r="K342">
            <v>604800</v>
          </cell>
          <cell r="L342">
            <v>10000</v>
          </cell>
          <cell r="M342">
            <v>10000</v>
          </cell>
          <cell r="N342">
            <v>10000</v>
          </cell>
          <cell r="O342">
            <v>10000</v>
          </cell>
          <cell r="P342">
            <v>10000</v>
          </cell>
          <cell r="Q342">
            <v>10000</v>
          </cell>
          <cell r="R342">
            <v>10000</v>
          </cell>
          <cell r="S342">
            <v>10000</v>
          </cell>
          <cell r="T342">
            <v>80000</v>
          </cell>
          <cell r="U342">
            <v>10000</v>
          </cell>
          <cell r="V342">
            <v>10000</v>
          </cell>
          <cell r="W342">
            <v>10000</v>
          </cell>
          <cell r="X342">
            <v>10000</v>
          </cell>
          <cell r="Y342">
            <v>120000</v>
          </cell>
          <cell r="Z342">
            <v>524800</v>
          </cell>
          <cell r="AA342">
            <v>131200</v>
          </cell>
          <cell r="AB342">
            <v>484800</v>
          </cell>
          <cell r="AC342">
            <v>134400</v>
          </cell>
          <cell r="AD342">
            <v>141120</v>
          </cell>
          <cell r="AE342">
            <v>148176</v>
          </cell>
          <cell r="AF342">
            <v>423696</v>
          </cell>
        </row>
        <row r="343">
          <cell r="A343" t="str">
            <v>17026148</v>
          </cell>
          <cell r="B343" t="str">
            <v>17026148/22020406</v>
          </cell>
          <cell r="C343" t="str">
            <v>17026148</v>
          </cell>
          <cell r="D343">
            <v>22020406</v>
          </cell>
          <cell r="E343" t="str">
            <v>PPSSC- Schools</v>
          </cell>
          <cell r="F343" t="str">
            <v>CSS ISSEKE</v>
          </cell>
          <cell r="J343">
            <v>600000</v>
          </cell>
          <cell r="K343">
            <v>504000</v>
          </cell>
          <cell r="L343">
            <v>10000</v>
          </cell>
          <cell r="M343">
            <v>10000</v>
          </cell>
          <cell r="N343">
            <v>10000</v>
          </cell>
          <cell r="O343">
            <v>10000</v>
          </cell>
          <cell r="P343">
            <v>10000</v>
          </cell>
          <cell r="Q343">
            <v>10000</v>
          </cell>
          <cell r="R343">
            <v>10000</v>
          </cell>
          <cell r="S343">
            <v>10000</v>
          </cell>
          <cell r="T343">
            <v>80000</v>
          </cell>
          <cell r="U343">
            <v>10000</v>
          </cell>
          <cell r="V343">
            <v>10000</v>
          </cell>
          <cell r="W343">
            <v>10000</v>
          </cell>
          <cell r="X343">
            <v>10000</v>
          </cell>
          <cell r="Y343">
            <v>120000</v>
          </cell>
          <cell r="Z343">
            <v>424000</v>
          </cell>
          <cell r="AA343">
            <v>106000</v>
          </cell>
          <cell r="AB343">
            <v>384000</v>
          </cell>
          <cell r="AC343">
            <v>134400</v>
          </cell>
          <cell r="AD343">
            <v>141120</v>
          </cell>
          <cell r="AE343">
            <v>148176</v>
          </cell>
          <cell r="AF343">
            <v>423696</v>
          </cell>
        </row>
        <row r="344">
          <cell r="A344" t="str">
            <v>17026149</v>
          </cell>
          <cell r="B344" t="str">
            <v>17026149/22020406</v>
          </cell>
          <cell r="C344" t="str">
            <v>17026149</v>
          </cell>
          <cell r="D344">
            <v>22020406</v>
          </cell>
          <cell r="E344" t="str">
            <v>PPSSC- Schools</v>
          </cell>
          <cell r="F344" t="str">
            <v>CSS LILU</v>
          </cell>
          <cell r="J344">
            <v>600000</v>
          </cell>
          <cell r="K344">
            <v>504000</v>
          </cell>
          <cell r="L344">
            <v>10000</v>
          </cell>
          <cell r="M344">
            <v>10000</v>
          </cell>
          <cell r="N344">
            <v>10000</v>
          </cell>
          <cell r="O344">
            <v>10000</v>
          </cell>
          <cell r="P344">
            <v>10000</v>
          </cell>
          <cell r="Q344">
            <v>10000</v>
          </cell>
          <cell r="R344">
            <v>10000</v>
          </cell>
          <cell r="S344">
            <v>10000</v>
          </cell>
          <cell r="T344">
            <v>80000</v>
          </cell>
          <cell r="U344">
            <v>10000</v>
          </cell>
          <cell r="V344">
            <v>10000</v>
          </cell>
          <cell r="W344">
            <v>10000</v>
          </cell>
          <cell r="X344">
            <v>10000</v>
          </cell>
          <cell r="Y344">
            <v>120000</v>
          </cell>
          <cell r="Z344">
            <v>424000</v>
          </cell>
          <cell r="AA344">
            <v>106000</v>
          </cell>
          <cell r="AB344">
            <v>384000</v>
          </cell>
          <cell r="AC344">
            <v>134400</v>
          </cell>
          <cell r="AD344">
            <v>141120</v>
          </cell>
          <cell r="AE344">
            <v>148176</v>
          </cell>
          <cell r="AF344">
            <v>423696</v>
          </cell>
        </row>
        <row r="345">
          <cell r="A345" t="str">
            <v>17026150</v>
          </cell>
          <cell r="B345" t="str">
            <v>17026150/22020406</v>
          </cell>
          <cell r="C345" t="str">
            <v>17026150</v>
          </cell>
          <cell r="D345">
            <v>22020406</v>
          </cell>
          <cell r="E345" t="str">
            <v>PPSSC- Schools</v>
          </cell>
          <cell r="F345" t="str">
            <v>ST. AUGUSTINE COLLEGE MBOSI</v>
          </cell>
          <cell r="J345">
            <v>720000</v>
          </cell>
          <cell r="K345">
            <v>604800</v>
          </cell>
          <cell r="L345">
            <v>10000</v>
          </cell>
          <cell r="M345">
            <v>10000</v>
          </cell>
          <cell r="N345">
            <v>10000</v>
          </cell>
          <cell r="O345">
            <v>10000</v>
          </cell>
          <cell r="P345">
            <v>10000</v>
          </cell>
          <cell r="Q345">
            <v>10000</v>
          </cell>
          <cell r="R345">
            <v>10000</v>
          </cell>
          <cell r="S345">
            <v>10000</v>
          </cell>
          <cell r="T345">
            <v>80000</v>
          </cell>
          <cell r="U345">
            <v>10000</v>
          </cell>
          <cell r="V345">
            <v>10000</v>
          </cell>
          <cell r="W345">
            <v>10000</v>
          </cell>
          <cell r="X345">
            <v>10000</v>
          </cell>
          <cell r="Y345">
            <v>120000</v>
          </cell>
          <cell r="Z345">
            <v>524800</v>
          </cell>
          <cell r="AA345">
            <v>131200</v>
          </cell>
          <cell r="AB345">
            <v>484800</v>
          </cell>
          <cell r="AC345">
            <v>134400</v>
          </cell>
          <cell r="AD345">
            <v>141120</v>
          </cell>
          <cell r="AE345">
            <v>148176</v>
          </cell>
          <cell r="AF345">
            <v>423696</v>
          </cell>
        </row>
        <row r="346">
          <cell r="A346" t="str">
            <v>17026151</v>
          </cell>
          <cell r="B346" t="str">
            <v>17026151/22020406</v>
          </cell>
          <cell r="C346" t="str">
            <v>17026151</v>
          </cell>
          <cell r="D346">
            <v>22020406</v>
          </cell>
          <cell r="E346" t="str">
            <v>PPSSC- Schools</v>
          </cell>
          <cell r="F346" t="str">
            <v>USS OKIJA</v>
          </cell>
          <cell r="J346">
            <v>600000</v>
          </cell>
          <cell r="K346">
            <v>504000</v>
          </cell>
          <cell r="L346">
            <v>10000</v>
          </cell>
          <cell r="M346">
            <v>10000</v>
          </cell>
          <cell r="N346">
            <v>10000</v>
          </cell>
          <cell r="O346">
            <v>10000</v>
          </cell>
          <cell r="P346">
            <v>10000</v>
          </cell>
          <cell r="Q346">
            <v>10000</v>
          </cell>
          <cell r="R346">
            <v>10000</v>
          </cell>
          <cell r="S346">
            <v>10000</v>
          </cell>
          <cell r="T346">
            <v>80000</v>
          </cell>
          <cell r="U346">
            <v>10000</v>
          </cell>
          <cell r="V346">
            <v>10000</v>
          </cell>
          <cell r="W346">
            <v>10000</v>
          </cell>
          <cell r="X346">
            <v>10000</v>
          </cell>
          <cell r="Y346">
            <v>120000</v>
          </cell>
          <cell r="Z346">
            <v>424000</v>
          </cell>
          <cell r="AA346">
            <v>106000</v>
          </cell>
          <cell r="AB346">
            <v>384000</v>
          </cell>
          <cell r="AC346">
            <v>134400</v>
          </cell>
          <cell r="AD346">
            <v>141120</v>
          </cell>
          <cell r="AE346">
            <v>148176</v>
          </cell>
          <cell r="AF346">
            <v>423696</v>
          </cell>
        </row>
        <row r="347">
          <cell r="A347" t="str">
            <v>17026152</v>
          </cell>
          <cell r="B347" t="str">
            <v>17026152/22020406</v>
          </cell>
          <cell r="C347" t="str">
            <v>17026152</v>
          </cell>
          <cell r="D347">
            <v>22020406</v>
          </cell>
          <cell r="E347" t="str">
            <v>PPSSC- Schools</v>
          </cell>
          <cell r="F347" t="str">
            <v>OGS OKIJA</v>
          </cell>
          <cell r="J347">
            <v>720000</v>
          </cell>
          <cell r="K347">
            <v>604800</v>
          </cell>
          <cell r="L347">
            <v>10000</v>
          </cell>
          <cell r="M347">
            <v>10000</v>
          </cell>
          <cell r="N347">
            <v>10000</v>
          </cell>
          <cell r="O347">
            <v>10000</v>
          </cell>
          <cell r="P347">
            <v>10000</v>
          </cell>
          <cell r="Q347">
            <v>10000</v>
          </cell>
          <cell r="R347">
            <v>10000</v>
          </cell>
          <cell r="S347">
            <v>10000</v>
          </cell>
          <cell r="T347">
            <v>80000</v>
          </cell>
          <cell r="U347">
            <v>10000</v>
          </cell>
          <cell r="V347">
            <v>10000</v>
          </cell>
          <cell r="W347">
            <v>10000</v>
          </cell>
          <cell r="X347">
            <v>10000</v>
          </cell>
          <cell r="Y347">
            <v>120000</v>
          </cell>
          <cell r="Z347">
            <v>524800</v>
          </cell>
          <cell r="AA347">
            <v>131200</v>
          </cell>
          <cell r="AB347">
            <v>484800</v>
          </cell>
          <cell r="AC347">
            <v>134400</v>
          </cell>
          <cell r="AD347">
            <v>141120</v>
          </cell>
          <cell r="AE347">
            <v>148176</v>
          </cell>
          <cell r="AF347">
            <v>423696</v>
          </cell>
        </row>
        <row r="348">
          <cell r="A348" t="str">
            <v>17026153</v>
          </cell>
          <cell r="B348" t="str">
            <v>17026153/22020406</v>
          </cell>
          <cell r="C348" t="str">
            <v>17026153</v>
          </cell>
          <cell r="D348">
            <v>22020406</v>
          </cell>
          <cell r="E348" t="str">
            <v>PPSSC- Schools</v>
          </cell>
          <cell r="F348" t="str">
            <v>CSS ORSUMOGHO</v>
          </cell>
          <cell r="J348">
            <v>600000</v>
          </cell>
          <cell r="K348">
            <v>504000</v>
          </cell>
          <cell r="L348">
            <v>10000</v>
          </cell>
          <cell r="M348">
            <v>10000</v>
          </cell>
          <cell r="N348">
            <v>10000</v>
          </cell>
          <cell r="O348">
            <v>10000</v>
          </cell>
          <cell r="P348">
            <v>10000</v>
          </cell>
          <cell r="Q348">
            <v>10000</v>
          </cell>
          <cell r="R348">
            <v>10000</v>
          </cell>
          <cell r="S348">
            <v>10000</v>
          </cell>
          <cell r="T348">
            <v>80000</v>
          </cell>
          <cell r="U348">
            <v>10000</v>
          </cell>
          <cell r="V348">
            <v>10000</v>
          </cell>
          <cell r="W348">
            <v>10000</v>
          </cell>
          <cell r="X348">
            <v>10000</v>
          </cell>
          <cell r="Y348">
            <v>120000</v>
          </cell>
          <cell r="Z348">
            <v>424000</v>
          </cell>
          <cell r="AA348">
            <v>106000</v>
          </cell>
          <cell r="AB348">
            <v>384000</v>
          </cell>
          <cell r="AC348">
            <v>134400</v>
          </cell>
          <cell r="AD348">
            <v>141120</v>
          </cell>
          <cell r="AE348">
            <v>148176</v>
          </cell>
          <cell r="AF348">
            <v>423696</v>
          </cell>
        </row>
        <row r="349">
          <cell r="A349" t="str">
            <v>17026154</v>
          </cell>
          <cell r="B349" t="str">
            <v>17026154/22020406</v>
          </cell>
          <cell r="C349" t="str">
            <v>17026154</v>
          </cell>
          <cell r="D349">
            <v>22020406</v>
          </cell>
          <cell r="E349" t="str">
            <v>PPSSC- Schools</v>
          </cell>
          <cell r="F349" t="str">
            <v>ASSUMPTION GSS ULI</v>
          </cell>
          <cell r="J349">
            <v>600000</v>
          </cell>
          <cell r="K349">
            <v>504000</v>
          </cell>
          <cell r="L349">
            <v>10000</v>
          </cell>
          <cell r="M349">
            <v>10000</v>
          </cell>
          <cell r="N349">
            <v>10000</v>
          </cell>
          <cell r="O349">
            <v>10000</v>
          </cell>
          <cell r="P349">
            <v>10000</v>
          </cell>
          <cell r="Q349">
            <v>10000</v>
          </cell>
          <cell r="R349">
            <v>10000</v>
          </cell>
          <cell r="S349">
            <v>10000</v>
          </cell>
          <cell r="T349">
            <v>80000</v>
          </cell>
          <cell r="U349">
            <v>10000</v>
          </cell>
          <cell r="V349">
            <v>10000</v>
          </cell>
          <cell r="W349">
            <v>10000</v>
          </cell>
          <cell r="X349">
            <v>10000</v>
          </cell>
          <cell r="Y349">
            <v>120000</v>
          </cell>
          <cell r="Z349">
            <v>424000</v>
          </cell>
          <cell r="AA349">
            <v>106000</v>
          </cell>
          <cell r="AB349">
            <v>384000</v>
          </cell>
          <cell r="AC349">
            <v>134400</v>
          </cell>
          <cell r="AD349">
            <v>141120</v>
          </cell>
          <cell r="AE349">
            <v>148176</v>
          </cell>
          <cell r="AF349">
            <v>423696</v>
          </cell>
        </row>
        <row r="350">
          <cell r="A350" t="str">
            <v>17026155</v>
          </cell>
          <cell r="B350" t="str">
            <v>17026155/22020406</v>
          </cell>
          <cell r="C350" t="str">
            <v>17026155</v>
          </cell>
          <cell r="D350">
            <v>22020406</v>
          </cell>
          <cell r="E350" t="str">
            <v>PPSSC- Schools</v>
          </cell>
          <cell r="F350" t="str">
            <v>ULI HIGH SCH ULI</v>
          </cell>
          <cell r="J350">
            <v>600000</v>
          </cell>
          <cell r="K350">
            <v>504000</v>
          </cell>
          <cell r="L350">
            <v>10000</v>
          </cell>
          <cell r="M350">
            <v>10000</v>
          </cell>
          <cell r="N350">
            <v>10000</v>
          </cell>
          <cell r="O350">
            <v>10000</v>
          </cell>
          <cell r="P350">
            <v>10000</v>
          </cell>
          <cell r="Q350">
            <v>10000</v>
          </cell>
          <cell r="R350">
            <v>10000</v>
          </cell>
          <cell r="S350">
            <v>10000</v>
          </cell>
          <cell r="T350">
            <v>80000</v>
          </cell>
          <cell r="U350">
            <v>10000</v>
          </cell>
          <cell r="V350">
            <v>10000</v>
          </cell>
          <cell r="W350">
            <v>10000</v>
          </cell>
          <cell r="X350">
            <v>10000</v>
          </cell>
          <cell r="Y350">
            <v>120000</v>
          </cell>
          <cell r="Z350">
            <v>424000</v>
          </cell>
          <cell r="AA350">
            <v>106000</v>
          </cell>
          <cell r="AB350">
            <v>384000</v>
          </cell>
          <cell r="AC350">
            <v>134400</v>
          </cell>
          <cell r="AD350">
            <v>141120</v>
          </cell>
          <cell r="AE350">
            <v>148176</v>
          </cell>
          <cell r="AF350">
            <v>423696</v>
          </cell>
        </row>
        <row r="351">
          <cell r="A351" t="str">
            <v>17026156</v>
          </cell>
          <cell r="B351" t="str">
            <v>17026156/22020406</v>
          </cell>
          <cell r="C351" t="str">
            <v>17026156</v>
          </cell>
          <cell r="D351">
            <v>22020406</v>
          </cell>
          <cell r="E351" t="str">
            <v>PPSSC- Schools</v>
          </cell>
          <cell r="F351" t="str">
            <v>CSS UMUOMA ULI</v>
          </cell>
          <cell r="J351">
            <v>600000</v>
          </cell>
          <cell r="K351">
            <v>504000</v>
          </cell>
          <cell r="L351">
            <v>10000</v>
          </cell>
          <cell r="M351">
            <v>10000</v>
          </cell>
          <cell r="N351">
            <v>10000</v>
          </cell>
          <cell r="O351">
            <v>10000</v>
          </cell>
          <cell r="P351">
            <v>10000</v>
          </cell>
          <cell r="Q351">
            <v>10000</v>
          </cell>
          <cell r="R351">
            <v>10000</v>
          </cell>
          <cell r="S351">
            <v>10000</v>
          </cell>
          <cell r="T351">
            <v>80000</v>
          </cell>
          <cell r="U351">
            <v>10000</v>
          </cell>
          <cell r="V351">
            <v>10000</v>
          </cell>
          <cell r="W351">
            <v>10000</v>
          </cell>
          <cell r="X351">
            <v>10000</v>
          </cell>
          <cell r="Y351">
            <v>120000</v>
          </cell>
          <cell r="Z351">
            <v>424000</v>
          </cell>
          <cell r="AA351">
            <v>106000</v>
          </cell>
          <cell r="AB351">
            <v>384000</v>
          </cell>
          <cell r="AC351">
            <v>134400</v>
          </cell>
          <cell r="AD351">
            <v>141120</v>
          </cell>
          <cell r="AE351">
            <v>148176</v>
          </cell>
          <cell r="AF351">
            <v>423696</v>
          </cell>
        </row>
        <row r="352">
          <cell r="A352">
            <v>0</v>
          </cell>
          <cell r="B352" t="str">
            <v>/22020406</v>
          </cell>
          <cell r="D352">
            <v>22020406</v>
          </cell>
          <cell r="E352" t="str">
            <v>PPSSC- Schools</v>
          </cell>
          <cell r="F352" t="str">
            <v>EBE UNITY COLLEGE</v>
          </cell>
          <cell r="J352">
            <v>600000</v>
          </cell>
          <cell r="K352">
            <v>504000</v>
          </cell>
          <cell r="L352">
            <v>10000</v>
          </cell>
          <cell r="M352">
            <v>10000</v>
          </cell>
          <cell r="N352">
            <v>10000</v>
          </cell>
          <cell r="O352">
            <v>10000</v>
          </cell>
          <cell r="P352">
            <v>10000</v>
          </cell>
          <cell r="Q352">
            <v>10000</v>
          </cell>
          <cell r="R352">
            <v>10000</v>
          </cell>
          <cell r="S352">
            <v>10000</v>
          </cell>
          <cell r="T352">
            <v>80000</v>
          </cell>
          <cell r="U352">
            <v>10000</v>
          </cell>
          <cell r="V352">
            <v>10000</v>
          </cell>
          <cell r="W352">
            <v>10000</v>
          </cell>
          <cell r="X352">
            <v>10000</v>
          </cell>
          <cell r="Y352">
            <v>120000</v>
          </cell>
          <cell r="Z352">
            <v>424000</v>
          </cell>
          <cell r="AA352">
            <v>106000</v>
          </cell>
          <cell r="AB352">
            <v>384000</v>
          </cell>
          <cell r="AC352">
            <v>134400</v>
          </cell>
          <cell r="AD352">
            <v>141120</v>
          </cell>
          <cell r="AE352">
            <v>148176</v>
          </cell>
          <cell r="AF352">
            <v>423696</v>
          </cell>
        </row>
        <row r="353">
          <cell r="A353" t="str">
            <v>17026157</v>
          </cell>
          <cell r="B353" t="str">
            <v>17026157/22020406</v>
          </cell>
          <cell r="C353" t="str">
            <v>17026157</v>
          </cell>
          <cell r="D353">
            <v>22020406</v>
          </cell>
          <cell r="E353" t="str">
            <v>PPSSC- Schools</v>
          </cell>
          <cell r="F353" t="str">
            <v>NOTRE DAME SEC SCH ABATETE</v>
          </cell>
          <cell r="J353">
            <v>720000</v>
          </cell>
          <cell r="K353">
            <v>604800</v>
          </cell>
          <cell r="L353">
            <v>10000</v>
          </cell>
          <cell r="M353">
            <v>10000</v>
          </cell>
          <cell r="N353">
            <v>10000</v>
          </cell>
          <cell r="O353">
            <v>10000</v>
          </cell>
          <cell r="P353">
            <v>10000</v>
          </cell>
          <cell r="Q353">
            <v>10000</v>
          </cell>
          <cell r="R353">
            <v>10000</v>
          </cell>
          <cell r="S353">
            <v>10000</v>
          </cell>
          <cell r="T353">
            <v>80000</v>
          </cell>
          <cell r="U353">
            <v>10000</v>
          </cell>
          <cell r="V353">
            <v>10000</v>
          </cell>
          <cell r="W353">
            <v>10000</v>
          </cell>
          <cell r="X353">
            <v>10000</v>
          </cell>
          <cell r="Y353">
            <v>120000</v>
          </cell>
          <cell r="Z353">
            <v>524800</v>
          </cell>
          <cell r="AA353">
            <v>131200</v>
          </cell>
          <cell r="AB353">
            <v>484800</v>
          </cell>
          <cell r="AC353">
            <v>134400</v>
          </cell>
          <cell r="AD353">
            <v>141120</v>
          </cell>
          <cell r="AE353">
            <v>148176</v>
          </cell>
          <cell r="AF353">
            <v>423696</v>
          </cell>
        </row>
        <row r="354">
          <cell r="A354" t="str">
            <v>17026158</v>
          </cell>
          <cell r="B354" t="str">
            <v>17026158/22020406</v>
          </cell>
          <cell r="C354" t="str">
            <v>17026158</v>
          </cell>
          <cell r="D354">
            <v>22020406</v>
          </cell>
          <cell r="E354" t="str">
            <v>PPSSC- Schools</v>
          </cell>
          <cell r="F354" t="str">
            <v>ABANNA SEC SCH ABATETE</v>
          </cell>
          <cell r="J354">
            <v>720000</v>
          </cell>
          <cell r="K354">
            <v>604800</v>
          </cell>
          <cell r="L354">
            <v>10000</v>
          </cell>
          <cell r="M354">
            <v>10000</v>
          </cell>
          <cell r="N354">
            <v>10000</v>
          </cell>
          <cell r="O354">
            <v>10000</v>
          </cell>
          <cell r="P354">
            <v>10000</v>
          </cell>
          <cell r="Q354">
            <v>10000</v>
          </cell>
          <cell r="R354">
            <v>10000</v>
          </cell>
          <cell r="S354">
            <v>10000</v>
          </cell>
          <cell r="T354">
            <v>80000</v>
          </cell>
          <cell r="U354">
            <v>10000</v>
          </cell>
          <cell r="V354">
            <v>10000</v>
          </cell>
          <cell r="W354">
            <v>10000</v>
          </cell>
          <cell r="X354">
            <v>10000</v>
          </cell>
          <cell r="Y354">
            <v>120000</v>
          </cell>
          <cell r="Z354">
            <v>524800</v>
          </cell>
          <cell r="AA354">
            <v>131200</v>
          </cell>
          <cell r="AB354">
            <v>484800</v>
          </cell>
          <cell r="AC354">
            <v>134400</v>
          </cell>
          <cell r="AD354">
            <v>141120</v>
          </cell>
          <cell r="AE354">
            <v>148176</v>
          </cell>
          <cell r="AF354">
            <v>423696</v>
          </cell>
        </row>
        <row r="355">
          <cell r="A355" t="str">
            <v>17026159</v>
          </cell>
          <cell r="B355" t="str">
            <v>17026159/22020406</v>
          </cell>
          <cell r="C355" t="str">
            <v>17026159</v>
          </cell>
          <cell r="D355">
            <v>22020406</v>
          </cell>
          <cell r="E355" t="str">
            <v>PPSSC- Schools</v>
          </cell>
          <cell r="F355" t="str">
            <v>CSS EZIOWELLE</v>
          </cell>
          <cell r="J355">
            <v>600000</v>
          </cell>
          <cell r="K355">
            <v>504000</v>
          </cell>
          <cell r="L355">
            <v>10000</v>
          </cell>
          <cell r="M355">
            <v>10000</v>
          </cell>
          <cell r="N355">
            <v>10000</v>
          </cell>
          <cell r="O355">
            <v>10000</v>
          </cell>
          <cell r="P355">
            <v>10000</v>
          </cell>
          <cell r="Q355">
            <v>10000</v>
          </cell>
          <cell r="R355">
            <v>10000</v>
          </cell>
          <cell r="S355">
            <v>10000</v>
          </cell>
          <cell r="T355">
            <v>80000</v>
          </cell>
          <cell r="U355">
            <v>10000</v>
          </cell>
          <cell r="V355">
            <v>10000</v>
          </cell>
          <cell r="W355">
            <v>10000</v>
          </cell>
          <cell r="X355">
            <v>10000</v>
          </cell>
          <cell r="Y355">
            <v>120000</v>
          </cell>
          <cell r="Z355">
            <v>424000</v>
          </cell>
          <cell r="AA355">
            <v>106000</v>
          </cell>
          <cell r="AB355">
            <v>384000</v>
          </cell>
          <cell r="AC355">
            <v>134400</v>
          </cell>
          <cell r="AD355">
            <v>141120</v>
          </cell>
          <cell r="AE355">
            <v>148176</v>
          </cell>
          <cell r="AF355">
            <v>423696</v>
          </cell>
        </row>
        <row r="356">
          <cell r="A356" t="str">
            <v>17026160</v>
          </cell>
          <cell r="B356" t="str">
            <v>17026160/22020406</v>
          </cell>
          <cell r="C356" t="str">
            <v>17026160</v>
          </cell>
          <cell r="D356">
            <v>22020406</v>
          </cell>
          <cell r="E356" t="str">
            <v>PPSSC- Schools</v>
          </cell>
          <cell r="F356" t="str">
            <v>CSS IDEANI</v>
          </cell>
          <cell r="J356">
            <v>600000</v>
          </cell>
          <cell r="K356">
            <v>504000</v>
          </cell>
          <cell r="L356">
            <v>10000</v>
          </cell>
          <cell r="M356">
            <v>10000</v>
          </cell>
          <cell r="N356">
            <v>10000</v>
          </cell>
          <cell r="O356">
            <v>10000</v>
          </cell>
          <cell r="P356">
            <v>10000</v>
          </cell>
          <cell r="Q356">
            <v>10000</v>
          </cell>
          <cell r="R356">
            <v>10000</v>
          </cell>
          <cell r="S356">
            <v>10000</v>
          </cell>
          <cell r="T356">
            <v>80000</v>
          </cell>
          <cell r="U356">
            <v>10000</v>
          </cell>
          <cell r="V356">
            <v>10000</v>
          </cell>
          <cell r="W356">
            <v>10000</v>
          </cell>
          <cell r="X356">
            <v>10000</v>
          </cell>
          <cell r="Y356">
            <v>120000</v>
          </cell>
          <cell r="Z356">
            <v>424000</v>
          </cell>
          <cell r="AA356">
            <v>106000</v>
          </cell>
          <cell r="AB356">
            <v>384000</v>
          </cell>
          <cell r="AC356">
            <v>134400</v>
          </cell>
          <cell r="AD356">
            <v>141120</v>
          </cell>
          <cell r="AE356">
            <v>148176</v>
          </cell>
          <cell r="AF356">
            <v>423696</v>
          </cell>
        </row>
        <row r="357">
          <cell r="A357" t="str">
            <v>17026161</v>
          </cell>
          <cell r="B357" t="str">
            <v>17026161/22020406</v>
          </cell>
          <cell r="C357" t="str">
            <v>17026161</v>
          </cell>
          <cell r="D357">
            <v>22020406</v>
          </cell>
          <cell r="E357" t="str">
            <v>PPSSC- Schools</v>
          </cell>
          <cell r="F357" t="str">
            <v>GTC NKPOR</v>
          </cell>
          <cell r="J357">
            <v>840000</v>
          </cell>
          <cell r="K357">
            <v>705600</v>
          </cell>
          <cell r="L357">
            <v>10000</v>
          </cell>
          <cell r="M357">
            <v>10000</v>
          </cell>
          <cell r="N357">
            <v>10000</v>
          </cell>
          <cell r="O357">
            <v>10000</v>
          </cell>
          <cell r="P357">
            <v>10000</v>
          </cell>
          <cell r="Q357">
            <v>10000</v>
          </cell>
          <cell r="R357">
            <v>10000</v>
          </cell>
          <cell r="S357">
            <v>10000</v>
          </cell>
          <cell r="T357">
            <v>80000</v>
          </cell>
          <cell r="U357">
            <v>10000</v>
          </cell>
          <cell r="V357">
            <v>10000</v>
          </cell>
          <cell r="W357">
            <v>10000</v>
          </cell>
          <cell r="X357">
            <v>10000</v>
          </cell>
          <cell r="Y357">
            <v>120000</v>
          </cell>
          <cell r="Z357">
            <v>625600</v>
          </cell>
          <cell r="AA357">
            <v>156400</v>
          </cell>
          <cell r="AB357">
            <v>585600</v>
          </cell>
          <cell r="AC357">
            <v>134400</v>
          </cell>
          <cell r="AD357">
            <v>141120</v>
          </cell>
          <cell r="AE357">
            <v>148176</v>
          </cell>
          <cell r="AF357">
            <v>423696</v>
          </cell>
        </row>
        <row r="358">
          <cell r="A358" t="str">
            <v>17026162</v>
          </cell>
          <cell r="B358" t="str">
            <v>17026162/22020406</v>
          </cell>
          <cell r="C358" t="str">
            <v>17026162</v>
          </cell>
          <cell r="D358">
            <v>22020406</v>
          </cell>
          <cell r="E358" t="str">
            <v>PPSSC- Schools</v>
          </cell>
          <cell r="F358" t="str">
            <v>URBAN SEC SCH NKPOR</v>
          </cell>
          <cell r="J358">
            <v>1080000</v>
          </cell>
          <cell r="K358">
            <v>907200</v>
          </cell>
          <cell r="L358">
            <v>10000</v>
          </cell>
          <cell r="M358">
            <v>10000</v>
          </cell>
          <cell r="N358">
            <v>10000</v>
          </cell>
          <cell r="O358">
            <v>10000</v>
          </cell>
          <cell r="P358">
            <v>10000</v>
          </cell>
          <cell r="Q358">
            <v>10000</v>
          </cell>
          <cell r="R358">
            <v>10000</v>
          </cell>
          <cell r="S358">
            <v>10000</v>
          </cell>
          <cell r="T358">
            <v>80000</v>
          </cell>
          <cell r="U358">
            <v>10000</v>
          </cell>
          <cell r="V358">
            <v>10000</v>
          </cell>
          <cell r="W358">
            <v>10000</v>
          </cell>
          <cell r="X358">
            <v>10000</v>
          </cell>
          <cell r="Y358">
            <v>120000</v>
          </cell>
          <cell r="Z358">
            <v>827200</v>
          </cell>
          <cell r="AA358">
            <v>206800</v>
          </cell>
          <cell r="AB358">
            <v>787200</v>
          </cell>
          <cell r="AC358">
            <v>134400</v>
          </cell>
          <cell r="AD358">
            <v>141120</v>
          </cell>
          <cell r="AE358">
            <v>148176</v>
          </cell>
          <cell r="AF358">
            <v>423696</v>
          </cell>
        </row>
        <row r="359">
          <cell r="A359" t="str">
            <v>17026163</v>
          </cell>
          <cell r="B359" t="str">
            <v>17026163/22020406</v>
          </cell>
          <cell r="C359" t="str">
            <v>17026163</v>
          </cell>
          <cell r="D359">
            <v>22020406</v>
          </cell>
          <cell r="E359" t="str">
            <v>PPSSC- Schools</v>
          </cell>
          <cell r="F359" t="str">
            <v>CSS OBOSI</v>
          </cell>
          <cell r="J359">
            <v>720000</v>
          </cell>
          <cell r="K359">
            <v>604800</v>
          </cell>
          <cell r="L359">
            <v>10000</v>
          </cell>
          <cell r="M359">
            <v>10000</v>
          </cell>
          <cell r="N359">
            <v>10000</v>
          </cell>
          <cell r="O359">
            <v>10000</v>
          </cell>
          <cell r="P359">
            <v>10000</v>
          </cell>
          <cell r="Q359">
            <v>10000</v>
          </cell>
          <cell r="R359">
            <v>10000</v>
          </cell>
          <cell r="S359">
            <v>10000</v>
          </cell>
          <cell r="T359">
            <v>80000</v>
          </cell>
          <cell r="U359">
            <v>10000</v>
          </cell>
          <cell r="V359">
            <v>10000</v>
          </cell>
          <cell r="W359">
            <v>10000</v>
          </cell>
          <cell r="X359">
            <v>10000</v>
          </cell>
          <cell r="Y359">
            <v>120000</v>
          </cell>
          <cell r="Z359">
            <v>524800</v>
          </cell>
          <cell r="AA359">
            <v>131200</v>
          </cell>
          <cell r="AB359">
            <v>484800</v>
          </cell>
          <cell r="AC359">
            <v>134400</v>
          </cell>
          <cell r="AD359">
            <v>141120</v>
          </cell>
          <cell r="AE359">
            <v>148176</v>
          </cell>
          <cell r="AF359">
            <v>423696</v>
          </cell>
        </row>
        <row r="360">
          <cell r="A360" t="str">
            <v>17026164</v>
          </cell>
          <cell r="B360" t="str">
            <v>17026164/22020406</v>
          </cell>
          <cell r="C360" t="str">
            <v>17026164</v>
          </cell>
          <cell r="D360">
            <v>22020406</v>
          </cell>
          <cell r="E360" t="str">
            <v>PPSSC- Schools</v>
          </cell>
          <cell r="F360" t="str">
            <v>USS OBOSI</v>
          </cell>
          <cell r="J360">
            <v>720000</v>
          </cell>
          <cell r="K360">
            <v>604800</v>
          </cell>
          <cell r="L360">
            <v>10000</v>
          </cell>
          <cell r="M360">
            <v>10000</v>
          </cell>
          <cell r="N360">
            <v>10000</v>
          </cell>
          <cell r="O360">
            <v>10000</v>
          </cell>
          <cell r="P360">
            <v>10000</v>
          </cell>
          <cell r="Q360">
            <v>10000</v>
          </cell>
          <cell r="R360">
            <v>10000</v>
          </cell>
          <cell r="S360">
            <v>10000</v>
          </cell>
          <cell r="T360">
            <v>80000</v>
          </cell>
          <cell r="U360">
            <v>10000</v>
          </cell>
          <cell r="V360">
            <v>10000</v>
          </cell>
          <cell r="W360">
            <v>10000</v>
          </cell>
          <cell r="X360">
            <v>10000</v>
          </cell>
          <cell r="Y360">
            <v>120000</v>
          </cell>
          <cell r="Z360">
            <v>524800</v>
          </cell>
          <cell r="AA360">
            <v>131200</v>
          </cell>
          <cell r="AB360">
            <v>484800</v>
          </cell>
          <cell r="AC360">
            <v>134400</v>
          </cell>
          <cell r="AD360">
            <v>141120</v>
          </cell>
          <cell r="AE360">
            <v>148176</v>
          </cell>
          <cell r="AF360">
            <v>423696</v>
          </cell>
        </row>
        <row r="361">
          <cell r="A361" t="str">
            <v>17026165</v>
          </cell>
          <cell r="B361" t="str">
            <v>17026165/22020406</v>
          </cell>
          <cell r="C361" t="str">
            <v>17026165</v>
          </cell>
          <cell r="D361">
            <v>22020406</v>
          </cell>
          <cell r="E361" t="str">
            <v>PPSSC- Schools</v>
          </cell>
          <cell r="F361" t="str">
            <v>ARCHBISHOP HEEREY TECH COLLEGE OGIDI</v>
          </cell>
          <cell r="J361">
            <v>600000</v>
          </cell>
          <cell r="K361">
            <v>504000</v>
          </cell>
          <cell r="L361">
            <v>10000</v>
          </cell>
          <cell r="M361">
            <v>10000</v>
          </cell>
          <cell r="N361">
            <v>10000</v>
          </cell>
          <cell r="O361">
            <v>10000</v>
          </cell>
          <cell r="P361">
            <v>10000</v>
          </cell>
          <cell r="Q361">
            <v>10000</v>
          </cell>
          <cell r="R361">
            <v>10000</v>
          </cell>
          <cell r="S361">
            <v>10000</v>
          </cell>
          <cell r="T361">
            <v>80000</v>
          </cell>
          <cell r="U361">
            <v>10000</v>
          </cell>
          <cell r="V361">
            <v>10000</v>
          </cell>
          <cell r="W361">
            <v>10000</v>
          </cell>
          <cell r="X361">
            <v>10000</v>
          </cell>
          <cell r="Y361">
            <v>120000</v>
          </cell>
          <cell r="Z361">
            <v>424000</v>
          </cell>
          <cell r="AA361">
            <v>106000</v>
          </cell>
          <cell r="AB361">
            <v>384000</v>
          </cell>
          <cell r="AC361">
            <v>134400</v>
          </cell>
          <cell r="AD361">
            <v>141120</v>
          </cell>
          <cell r="AE361">
            <v>148176</v>
          </cell>
          <cell r="AF361">
            <v>423696</v>
          </cell>
        </row>
        <row r="362">
          <cell r="A362" t="str">
            <v>17026166</v>
          </cell>
          <cell r="B362" t="str">
            <v>17026166/22020406</v>
          </cell>
          <cell r="C362" t="str">
            <v>17026166</v>
          </cell>
          <cell r="D362">
            <v>22020406</v>
          </cell>
          <cell r="E362" t="str">
            <v>PPSSC- Schools</v>
          </cell>
          <cell r="F362" t="str">
            <v>ANGLICAN GSS OGIDI</v>
          </cell>
          <cell r="J362">
            <v>720000</v>
          </cell>
          <cell r="K362">
            <v>604800</v>
          </cell>
          <cell r="L362">
            <v>10000</v>
          </cell>
          <cell r="M362">
            <v>10000</v>
          </cell>
          <cell r="N362">
            <v>10000</v>
          </cell>
          <cell r="O362">
            <v>10000</v>
          </cell>
          <cell r="P362">
            <v>10000</v>
          </cell>
          <cell r="Q362">
            <v>10000</v>
          </cell>
          <cell r="R362">
            <v>10000</v>
          </cell>
          <cell r="S362">
            <v>10000</v>
          </cell>
          <cell r="T362">
            <v>80000</v>
          </cell>
          <cell r="U362">
            <v>10000</v>
          </cell>
          <cell r="V362">
            <v>10000</v>
          </cell>
          <cell r="W362">
            <v>10000</v>
          </cell>
          <cell r="X362">
            <v>10000</v>
          </cell>
          <cell r="Y362">
            <v>120000</v>
          </cell>
          <cell r="Z362">
            <v>524800</v>
          </cell>
          <cell r="AA362">
            <v>131200</v>
          </cell>
          <cell r="AB362">
            <v>484800</v>
          </cell>
          <cell r="AC362">
            <v>134400</v>
          </cell>
          <cell r="AD362">
            <v>141120</v>
          </cell>
          <cell r="AE362">
            <v>148176</v>
          </cell>
          <cell r="AF362">
            <v>423696</v>
          </cell>
        </row>
        <row r="363">
          <cell r="A363" t="str">
            <v>17026167</v>
          </cell>
          <cell r="B363" t="str">
            <v>17026167/22020406</v>
          </cell>
          <cell r="C363" t="str">
            <v>17026167</v>
          </cell>
          <cell r="D363">
            <v>22020406</v>
          </cell>
          <cell r="E363" t="str">
            <v>PPSSC- Schools</v>
          </cell>
          <cell r="F363" t="str">
            <v>CSS ORAUKWU</v>
          </cell>
          <cell r="J363">
            <v>600000</v>
          </cell>
          <cell r="K363">
            <v>504000</v>
          </cell>
          <cell r="L363">
            <v>10000</v>
          </cell>
          <cell r="M363">
            <v>10000</v>
          </cell>
          <cell r="N363">
            <v>10000</v>
          </cell>
          <cell r="O363">
            <v>10000</v>
          </cell>
          <cell r="P363">
            <v>10000</v>
          </cell>
          <cell r="Q363">
            <v>10000</v>
          </cell>
          <cell r="R363">
            <v>10000</v>
          </cell>
          <cell r="S363">
            <v>10000</v>
          </cell>
          <cell r="T363">
            <v>80000</v>
          </cell>
          <cell r="U363">
            <v>10000</v>
          </cell>
          <cell r="V363">
            <v>10000</v>
          </cell>
          <cell r="W363">
            <v>10000</v>
          </cell>
          <cell r="X363">
            <v>10000</v>
          </cell>
          <cell r="Y363">
            <v>120000</v>
          </cell>
          <cell r="Z363">
            <v>424000</v>
          </cell>
          <cell r="AA363">
            <v>106000</v>
          </cell>
          <cell r="AB363">
            <v>384000</v>
          </cell>
          <cell r="AC363">
            <v>134400</v>
          </cell>
          <cell r="AD363">
            <v>141120</v>
          </cell>
          <cell r="AE363">
            <v>148176</v>
          </cell>
          <cell r="AF363">
            <v>423696</v>
          </cell>
        </row>
        <row r="364">
          <cell r="A364" t="str">
            <v>17026168</v>
          </cell>
          <cell r="B364" t="str">
            <v>17026168/22020406</v>
          </cell>
          <cell r="C364" t="str">
            <v>17026168</v>
          </cell>
          <cell r="D364">
            <v>22020406</v>
          </cell>
          <cell r="E364" t="str">
            <v>PPSSC- Schools</v>
          </cell>
          <cell r="F364" t="str">
            <v>OGS ORAUKWU</v>
          </cell>
          <cell r="J364">
            <v>600000</v>
          </cell>
          <cell r="K364">
            <v>504000</v>
          </cell>
          <cell r="L364">
            <v>10000</v>
          </cell>
          <cell r="M364">
            <v>10000</v>
          </cell>
          <cell r="N364">
            <v>10000</v>
          </cell>
          <cell r="O364">
            <v>10000</v>
          </cell>
          <cell r="P364">
            <v>10000</v>
          </cell>
          <cell r="Q364">
            <v>10000</v>
          </cell>
          <cell r="R364">
            <v>10000</v>
          </cell>
          <cell r="S364">
            <v>10000</v>
          </cell>
          <cell r="T364">
            <v>80000</v>
          </cell>
          <cell r="U364">
            <v>10000</v>
          </cell>
          <cell r="V364">
            <v>10000</v>
          </cell>
          <cell r="W364">
            <v>10000</v>
          </cell>
          <cell r="X364">
            <v>10000</v>
          </cell>
          <cell r="Y364">
            <v>120000</v>
          </cell>
          <cell r="Z364">
            <v>424000</v>
          </cell>
          <cell r="AA364">
            <v>106000</v>
          </cell>
          <cell r="AB364">
            <v>384000</v>
          </cell>
          <cell r="AC364">
            <v>134400</v>
          </cell>
          <cell r="AD364">
            <v>141120</v>
          </cell>
          <cell r="AE364">
            <v>148176</v>
          </cell>
          <cell r="AF364">
            <v>423696</v>
          </cell>
        </row>
        <row r="365">
          <cell r="A365" t="str">
            <v>17026169</v>
          </cell>
          <cell r="B365" t="str">
            <v>17026169/22020406</v>
          </cell>
          <cell r="C365" t="str">
            <v>17026169</v>
          </cell>
          <cell r="D365">
            <v>22020406</v>
          </cell>
          <cell r="E365" t="str">
            <v>PPSSC- Schools</v>
          </cell>
          <cell r="F365" t="str">
            <v>CSS UKE</v>
          </cell>
          <cell r="J365">
            <v>720000</v>
          </cell>
          <cell r="K365">
            <v>604800</v>
          </cell>
          <cell r="L365">
            <v>10000</v>
          </cell>
          <cell r="M365">
            <v>10000</v>
          </cell>
          <cell r="N365">
            <v>10000</v>
          </cell>
          <cell r="O365">
            <v>10000</v>
          </cell>
          <cell r="P365">
            <v>10000</v>
          </cell>
          <cell r="Q365">
            <v>10000</v>
          </cell>
          <cell r="R365">
            <v>10000</v>
          </cell>
          <cell r="S365">
            <v>10000</v>
          </cell>
          <cell r="T365">
            <v>80000</v>
          </cell>
          <cell r="U365">
            <v>10000</v>
          </cell>
          <cell r="V365">
            <v>10000</v>
          </cell>
          <cell r="W365">
            <v>10000</v>
          </cell>
          <cell r="X365">
            <v>10000</v>
          </cell>
          <cell r="Y365">
            <v>120000</v>
          </cell>
          <cell r="Z365">
            <v>524800</v>
          </cell>
          <cell r="AA365">
            <v>131200</v>
          </cell>
          <cell r="AB365">
            <v>484800</v>
          </cell>
          <cell r="AC365">
            <v>134400</v>
          </cell>
          <cell r="AD365">
            <v>141120</v>
          </cell>
          <cell r="AE365">
            <v>148176</v>
          </cell>
          <cell r="AF365">
            <v>423696</v>
          </cell>
        </row>
        <row r="366">
          <cell r="A366" t="str">
            <v>17026170</v>
          </cell>
          <cell r="B366" t="str">
            <v>17026170/22020406</v>
          </cell>
          <cell r="C366" t="str">
            <v>17026170</v>
          </cell>
          <cell r="D366">
            <v>22020406</v>
          </cell>
          <cell r="E366" t="str">
            <v>PPSSC- Schools</v>
          </cell>
          <cell r="F366" t="str">
            <v>MATER AMABILIS SEC SCH UMUOJI</v>
          </cell>
          <cell r="J366">
            <v>720000</v>
          </cell>
          <cell r="K366">
            <v>604800</v>
          </cell>
          <cell r="L366">
            <v>10000</v>
          </cell>
          <cell r="M366">
            <v>10000</v>
          </cell>
          <cell r="N366">
            <v>10000</v>
          </cell>
          <cell r="O366">
            <v>10000</v>
          </cell>
          <cell r="P366">
            <v>10000</v>
          </cell>
          <cell r="Q366">
            <v>10000</v>
          </cell>
          <cell r="R366">
            <v>10000</v>
          </cell>
          <cell r="S366">
            <v>10000</v>
          </cell>
          <cell r="T366">
            <v>80000</v>
          </cell>
          <cell r="U366">
            <v>10000</v>
          </cell>
          <cell r="V366">
            <v>10000</v>
          </cell>
          <cell r="W366">
            <v>10000</v>
          </cell>
          <cell r="X366">
            <v>10000</v>
          </cell>
          <cell r="Y366">
            <v>120000</v>
          </cell>
          <cell r="Z366">
            <v>524800</v>
          </cell>
          <cell r="AA366">
            <v>131200</v>
          </cell>
          <cell r="AB366">
            <v>484800</v>
          </cell>
          <cell r="AC366">
            <v>134400</v>
          </cell>
          <cell r="AD366">
            <v>141120</v>
          </cell>
          <cell r="AE366">
            <v>148176</v>
          </cell>
          <cell r="AF366">
            <v>423696</v>
          </cell>
        </row>
        <row r="367">
          <cell r="A367" t="str">
            <v>17026171</v>
          </cell>
          <cell r="B367" t="str">
            <v>17026171/22020406</v>
          </cell>
          <cell r="C367" t="str">
            <v>17026171</v>
          </cell>
          <cell r="D367">
            <v>22020406</v>
          </cell>
          <cell r="E367" t="str">
            <v>PPSSC- Schools</v>
          </cell>
          <cell r="F367" t="str">
            <v>CSS UMUOJI</v>
          </cell>
          <cell r="J367">
            <v>840000</v>
          </cell>
          <cell r="K367">
            <v>705600</v>
          </cell>
          <cell r="L367">
            <v>10000</v>
          </cell>
          <cell r="M367">
            <v>10000</v>
          </cell>
          <cell r="N367">
            <v>10000</v>
          </cell>
          <cell r="O367">
            <v>10000</v>
          </cell>
          <cell r="P367">
            <v>10000</v>
          </cell>
          <cell r="Q367">
            <v>10000</v>
          </cell>
          <cell r="R367">
            <v>10000</v>
          </cell>
          <cell r="S367">
            <v>10000</v>
          </cell>
          <cell r="T367">
            <v>80000</v>
          </cell>
          <cell r="U367">
            <v>10000</v>
          </cell>
          <cell r="V367">
            <v>10000</v>
          </cell>
          <cell r="W367">
            <v>10000</v>
          </cell>
          <cell r="X367">
            <v>10000</v>
          </cell>
          <cell r="Y367">
            <v>120000</v>
          </cell>
          <cell r="Z367">
            <v>625600</v>
          </cell>
          <cell r="AA367">
            <v>156400</v>
          </cell>
          <cell r="AB367">
            <v>585600</v>
          </cell>
          <cell r="AC367">
            <v>134400</v>
          </cell>
          <cell r="AD367">
            <v>141120</v>
          </cell>
          <cell r="AE367">
            <v>148176</v>
          </cell>
          <cell r="AF367">
            <v>423696</v>
          </cell>
        </row>
        <row r="368">
          <cell r="A368" t="str">
            <v>17026172</v>
          </cell>
          <cell r="B368" t="str">
            <v>17026172/22020406</v>
          </cell>
          <cell r="C368" t="str">
            <v>17026172</v>
          </cell>
          <cell r="D368">
            <v>22020406</v>
          </cell>
          <cell r="E368" t="str">
            <v>PPSSC- Schools</v>
          </cell>
          <cell r="F368" t="str">
            <v>AWADA SEC SCH OBOSI</v>
          </cell>
          <cell r="J368">
            <v>960000</v>
          </cell>
          <cell r="K368">
            <v>806400</v>
          </cell>
          <cell r="L368">
            <v>10000</v>
          </cell>
          <cell r="M368">
            <v>10000</v>
          </cell>
          <cell r="N368">
            <v>10000</v>
          </cell>
          <cell r="O368">
            <v>10000</v>
          </cell>
          <cell r="P368">
            <v>10000</v>
          </cell>
          <cell r="Q368">
            <v>10000</v>
          </cell>
          <cell r="R368">
            <v>10000</v>
          </cell>
          <cell r="S368">
            <v>10000</v>
          </cell>
          <cell r="T368">
            <v>80000</v>
          </cell>
          <cell r="U368">
            <v>10000</v>
          </cell>
          <cell r="V368">
            <v>10000</v>
          </cell>
          <cell r="W368">
            <v>10000</v>
          </cell>
          <cell r="X368">
            <v>10000</v>
          </cell>
          <cell r="Y368">
            <v>120000</v>
          </cell>
          <cell r="Z368">
            <v>726400</v>
          </cell>
          <cell r="AA368">
            <v>181600</v>
          </cell>
          <cell r="AB368">
            <v>686400</v>
          </cell>
          <cell r="AC368">
            <v>134400</v>
          </cell>
          <cell r="AD368">
            <v>141120</v>
          </cell>
          <cell r="AE368">
            <v>148176</v>
          </cell>
          <cell r="AF368">
            <v>423696</v>
          </cell>
        </row>
        <row r="369">
          <cell r="A369" t="str">
            <v>17026173</v>
          </cell>
          <cell r="B369" t="str">
            <v>17026173/22020406</v>
          </cell>
          <cell r="C369" t="str">
            <v>17026173</v>
          </cell>
          <cell r="D369">
            <v>22020406</v>
          </cell>
          <cell r="E369" t="str">
            <v>PPSSC- Schools</v>
          </cell>
          <cell r="F369" t="str">
            <v>ST JOHN SEC SCH AWKU-UKWU</v>
          </cell>
          <cell r="J369">
            <v>600000</v>
          </cell>
          <cell r="K369">
            <v>504000</v>
          </cell>
          <cell r="L369">
            <v>10000</v>
          </cell>
          <cell r="M369">
            <v>10000</v>
          </cell>
          <cell r="N369">
            <v>10000</v>
          </cell>
          <cell r="O369">
            <v>10000</v>
          </cell>
          <cell r="P369">
            <v>10000</v>
          </cell>
          <cell r="Q369">
            <v>10000</v>
          </cell>
          <cell r="R369">
            <v>10000</v>
          </cell>
          <cell r="S369">
            <v>10000</v>
          </cell>
          <cell r="T369">
            <v>80000</v>
          </cell>
          <cell r="U369">
            <v>10000</v>
          </cell>
          <cell r="V369">
            <v>10000</v>
          </cell>
          <cell r="W369">
            <v>10000</v>
          </cell>
          <cell r="X369">
            <v>10000</v>
          </cell>
          <cell r="Y369">
            <v>120000</v>
          </cell>
          <cell r="Z369">
            <v>424000</v>
          </cell>
          <cell r="AA369">
            <v>106000</v>
          </cell>
          <cell r="AB369">
            <v>384000</v>
          </cell>
          <cell r="AC369">
            <v>134400</v>
          </cell>
          <cell r="AD369">
            <v>141120</v>
          </cell>
          <cell r="AE369">
            <v>148176</v>
          </cell>
          <cell r="AF369">
            <v>423696</v>
          </cell>
        </row>
        <row r="370">
          <cell r="A370" t="str">
            <v>17026174</v>
          </cell>
          <cell r="B370" t="str">
            <v>17026174/22020406</v>
          </cell>
          <cell r="C370" t="str">
            <v>17026174</v>
          </cell>
          <cell r="D370">
            <v>22020406</v>
          </cell>
          <cell r="E370" t="str">
            <v>PPSSC- Schools</v>
          </cell>
          <cell r="F370" t="str">
            <v>ST. JOHN SCI &amp; TECH COLLEGE ALOR</v>
          </cell>
          <cell r="J370">
            <v>720000</v>
          </cell>
          <cell r="K370">
            <v>604800</v>
          </cell>
          <cell r="L370">
            <v>10000</v>
          </cell>
          <cell r="M370">
            <v>10000</v>
          </cell>
          <cell r="N370">
            <v>10000</v>
          </cell>
          <cell r="O370">
            <v>10000</v>
          </cell>
          <cell r="P370">
            <v>10000</v>
          </cell>
          <cell r="Q370">
            <v>10000</v>
          </cell>
          <cell r="R370">
            <v>10000</v>
          </cell>
          <cell r="S370">
            <v>10000</v>
          </cell>
          <cell r="T370">
            <v>80000</v>
          </cell>
          <cell r="U370">
            <v>10000</v>
          </cell>
          <cell r="V370">
            <v>10000</v>
          </cell>
          <cell r="W370">
            <v>10000</v>
          </cell>
          <cell r="X370">
            <v>10000</v>
          </cell>
          <cell r="Y370">
            <v>120000</v>
          </cell>
          <cell r="Z370">
            <v>524800</v>
          </cell>
          <cell r="AA370">
            <v>131200</v>
          </cell>
          <cell r="AB370">
            <v>484800</v>
          </cell>
          <cell r="AC370">
            <v>134400</v>
          </cell>
          <cell r="AD370">
            <v>141120</v>
          </cell>
          <cell r="AE370">
            <v>148176</v>
          </cell>
          <cell r="AF370">
            <v>423696</v>
          </cell>
        </row>
        <row r="371">
          <cell r="A371" t="str">
            <v>17026175</v>
          </cell>
          <cell r="B371" t="str">
            <v>17026175/22020406</v>
          </cell>
          <cell r="C371" t="str">
            <v>17026175</v>
          </cell>
          <cell r="D371">
            <v>22020406</v>
          </cell>
          <cell r="E371" t="str">
            <v>PPSSC- Schools</v>
          </cell>
          <cell r="F371" t="str">
            <v>GSS ALOR</v>
          </cell>
          <cell r="J371">
            <v>600000</v>
          </cell>
          <cell r="K371">
            <v>504000</v>
          </cell>
          <cell r="L371">
            <v>10000</v>
          </cell>
          <cell r="M371">
            <v>10000</v>
          </cell>
          <cell r="N371">
            <v>10000</v>
          </cell>
          <cell r="O371">
            <v>10000</v>
          </cell>
          <cell r="P371">
            <v>10000</v>
          </cell>
          <cell r="Q371">
            <v>10000</v>
          </cell>
          <cell r="R371">
            <v>10000</v>
          </cell>
          <cell r="S371">
            <v>10000</v>
          </cell>
          <cell r="T371">
            <v>80000</v>
          </cell>
          <cell r="U371">
            <v>10000</v>
          </cell>
          <cell r="V371">
            <v>10000</v>
          </cell>
          <cell r="W371">
            <v>10000</v>
          </cell>
          <cell r="X371">
            <v>10000</v>
          </cell>
          <cell r="Y371">
            <v>120000</v>
          </cell>
          <cell r="Z371">
            <v>424000</v>
          </cell>
          <cell r="AA371">
            <v>106000</v>
          </cell>
          <cell r="AB371">
            <v>384000</v>
          </cell>
          <cell r="AC371">
            <v>134400</v>
          </cell>
          <cell r="AD371">
            <v>141120</v>
          </cell>
          <cell r="AE371">
            <v>148176</v>
          </cell>
          <cell r="AF371">
            <v>423696</v>
          </cell>
        </row>
        <row r="372">
          <cell r="A372" t="str">
            <v>17026176</v>
          </cell>
          <cell r="B372" t="str">
            <v>17026176/22020406</v>
          </cell>
          <cell r="C372" t="str">
            <v>17026176</v>
          </cell>
          <cell r="D372">
            <v>22020406</v>
          </cell>
          <cell r="E372" t="str">
            <v>PPSSC- Schools</v>
          </cell>
          <cell r="F372" t="str">
            <v>GSS AWKA-ETITI</v>
          </cell>
          <cell r="J372">
            <v>840000</v>
          </cell>
          <cell r="K372">
            <v>705600</v>
          </cell>
          <cell r="L372">
            <v>10000</v>
          </cell>
          <cell r="M372">
            <v>10000</v>
          </cell>
          <cell r="N372">
            <v>10000</v>
          </cell>
          <cell r="O372">
            <v>10000</v>
          </cell>
          <cell r="P372">
            <v>10000</v>
          </cell>
          <cell r="Q372">
            <v>10000</v>
          </cell>
          <cell r="R372">
            <v>10000</v>
          </cell>
          <cell r="S372">
            <v>10000</v>
          </cell>
          <cell r="T372">
            <v>80000</v>
          </cell>
          <cell r="U372">
            <v>10000</v>
          </cell>
          <cell r="V372">
            <v>10000</v>
          </cell>
          <cell r="W372">
            <v>10000</v>
          </cell>
          <cell r="X372">
            <v>10000</v>
          </cell>
          <cell r="Y372">
            <v>120000</v>
          </cell>
          <cell r="Z372">
            <v>625600</v>
          </cell>
          <cell r="AA372">
            <v>156400</v>
          </cell>
          <cell r="AB372">
            <v>585600</v>
          </cell>
          <cell r="AC372">
            <v>134400</v>
          </cell>
          <cell r="AD372">
            <v>141120</v>
          </cell>
          <cell r="AE372">
            <v>148176</v>
          </cell>
          <cell r="AF372">
            <v>423696</v>
          </cell>
        </row>
        <row r="373">
          <cell r="A373" t="str">
            <v>17026177</v>
          </cell>
          <cell r="B373" t="str">
            <v>17026177/22020406</v>
          </cell>
          <cell r="C373" t="str">
            <v>17026177</v>
          </cell>
          <cell r="D373">
            <v>22020406</v>
          </cell>
          <cell r="E373" t="str">
            <v>PPSSC- Schools</v>
          </cell>
          <cell r="F373" t="str">
            <v>ST. JOSEPH SEC SCH AWKA-ETITI</v>
          </cell>
          <cell r="J373">
            <v>600000</v>
          </cell>
          <cell r="K373">
            <v>504000</v>
          </cell>
          <cell r="L373">
            <v>10000</v>
          </cell>
          <cell r="M373">
            <v>10000</v>
          </cell>
          <cell r="N373">
            <v>10000</v>
          </cell>
          <cell r="O373">
            <v>10000</v>
          </cell>
          <cell r="P373">
            <v>10000</v>
          </cell>
          <cell r="Q373">
            <v>10000</v>
          </cell>
          <cell r="R373">
            <v>10000</v>
          </cell>
          <cell r="S373">
            <v>10000</v>
          </cell>
          <cell r="T373">
            <v>80000</v>
          </cell>
          <cell r="U373">
            <v>10000</v>
          </cell>
          <cell r="V373">
            <v>10000</v>
          </cell>
          <cell r="W373">
            <v>10000</v>
          </cell>
          <cell r="X373">
            <v>10000</v>
          </cell>
          <cell r="Y373">
            <v>120000</v>
          </cell>
          <cell r="Z373">
            <v>424000</v>
          </cell>
          <cell r="AA373">
            <v>106000</v>
          </cell>
          <cell r="AB373">
            <v>384000</v>
          </cell>
          <cell r="AC373">
            <v>134400</v>
          </cell>
          <cell r="AD373">
            <v>141120</v>
          </cell>
          <cell r="AE373">
            <v>148176</v>
          </cell>
          <cell r="AF373">
            <v>423696</v>
          </cell>
        </row>
        <row r="374">
          <cell r="A374" t="str">
            <v>17026178</v>
          </cell>
          <cell r="B374" t="str">
            <v>17026178/22020406</v>
          </cell>
          <cell r="C374" t="str">
            <v>17026178</v>
          </cell>
          <cell r="D374">
            <v>22020406</v>
          </cell>
          <cell r="E374" t="str">
            <v>PPSSC- Schools</v>
          </cell>
          <cell r="F374" t="str">
            <v>OUR LADYS SEC SCH NNOBI</v>
          </cell>
          <cell r="J374">
            <v>720000</v>
          </cell>
          <cell r="K374">
            <v>604800</v>
          </cell>
          <cell r="L374">
            <v>10000</v>
          </cell>
          <cell r="M374">
            <v>10000</v>
          </cell>
          <cell r="N374">
            <v>10000</v>
          </cell>
          <cell r="O374">
            <v>10000</v>
          </cell>
          <cell r="P374">
            <v>10000</v>
          </cell>
          <cell r="Q374">
            <v>10000</v>
          </cell>
          <cell r="R374">
            <v>10000</v>
          </cell>
          <cell r="S374">
            <v>10000</v>
          </cell>
          <cell r="T374">
            <v>80000</v>
          </cell>
          <cell r="U374">
            <v>10000</v>
          </cell>
          <cell r="V374">
            <v>10000</v>
          </cell>
          <cell r="W374">
            <v>10000</v>
          </cell>
          <cell r="X374">
            <v>10000</v>
          </cell>
          <cell r="Y374">
            <v>120000</v>
          </cell>
          <cell r="Z374">
            <v>524800</v>
          </cell>
          <cell r="AA374">
            <v>131200</v>
          </cell>
          <cell r="AB374">
            <v>484800</v>
          </cell>
          <cell r="AC374">
            <v>134400</v>
          </cell>
          <cell r="AD374">
            <v>141120</v>
          </cell>
          <cell r="AE374">
            <v>148176</v>
          </cell>
          <cell r="AF374">
            <v>423696</v>
          </cell>
        </row>
        <row r="375">
          <cell r="A375" t="str">
            <v>17026179</v>
          </cell>
          <cell r="B375" t="str">
            <v>17026179/22020406</v>
          </cell>
          <cell r="C375" t="str">
            <v>17026179</v>
          </cell>
          <cell r="D375">
            <v>22020406</v>
          </cell>
          <cell r="E375" t="str">
            <v>PPSSC- Schools</v>
          </cell>
          <cell r="F375" t="str">
            <v>CSS NNOBI</v>
          </cell>
          <cell r="J375">
            <v>600000</v>
          </cell>
          <cell r="K375">
            <v>504000</v>
          </cell>
          <cell r="L375">
            <v>10000</v>
          </cell>
          <cell r="M375">
            <v>10000</v>
          </cell>
          <cell r="N375">
            <v>10000</v>
          </cell>
          <cell r="O375">
            <v>10000</v>
          </cell>
          <cell r="P375">
            <v>10000</v>
          </cell>
          <cell r="Q375">
            <v>10000</v>
          </cell>
          <cell r="R375">
            <v>10000</v>
          </cell>
          <cell r="S375">
            <v>10000</v>
          </cell>
          <cell r="T375">
            <v>80000</v>
          </cell>
          <cell r="U375">
            <v>10000</v>
          </cell>
          <cell r="V375">
            <v>10000</v>
          </cell>
          <cell r="W375">
            <v>10000</v>
          </cell>
          <cell r="X375">
            <v>10000</v>
          </cell>
          <cell r="Y375">
            <v>120000</v>
          </cell>
          <cell r="Z375">
            <v>424000</v>
          </cell>
          <cell r="AA375">
            <v>106000</v>
          </cell>
          <cell r="AB375">
            <v>384000</v>
          </cell>
          <cell r="AC375">
            <v>134400</v>
          </cell>
          <cell r="AD375">
            <v>141120</v>
          </cell>
          <cell r="AE375">
            <v>148176</v>
          </cell>
          <cell r="AF375">
            <v>423696</v>
          </cell>
        </row>
        <row r="376">
          <cell r="A376" t="str">
            <v>17026180</v>
          </cell>
          <cell r="B376" t="str">
            <v>17026180/22020406</v>
          </cell>
          <cell r="C376" t="str">
            <v>17026180</v>
          </cell>
          <cell r="D376">
            <v>22020406</v>
          </cell>
          <cell r="E376" t="str">
            <v>PPSSC- Schools</v>
          </cell>
          <cell r="F376" t="str">
            <v>CSS NNOKWA</v>
          </cell>
          <cell r="J376">
            <v>600000</v>
          </cell>
          <cell r="K376">
            <v>504000</v>
          </cell>
          <cell r="L376">
            <v>10000</v>
          </cell>
          <cell r="M376">
            <v>10000</v>
          </cell>
          <cell r="N376">
            <v>10000</v>
          </cell>
          <cell r="O376">
            <v>10000</v>
          </cell>
          <cell r="P376">
            <v>10000</v>
          </cell>
          <cell r="Q376">
            <v>10000</v>
          </cell>
          <cell r="R376">
            <v>10000</v>
          </cell>
          <cell r="S376">
            <v>10000</v>
          </cell>
          <cell r="T376">
            <v>80000</v>
          </cell>
          <cell r="U376">
            <v>10000</v>
          </cell>
          <cell r="V376">
            <v>10000</v>
          </cell>
          <cell r="W376">
            <v>10000</v>
          </cell>
          <cell r="X376">
            <v>10000</v>
          </cell>
          <cell r="Y376">
            <v>120000</v>
          </cell>
          <cell r="Z376">
            <v>424000</v>
          </cell>
          <cell r="AA376">
            <v>106000</v>
          </cell>
          <cell r="AB376">
            <v>384000</v>
          </cell>
          <cell r="AC376">
            <v>134400</v>
          </cell>
          <cell r="AD376">
            <v>141120</v>
          </cell>
          <cell r="AE376">
            <v>148176</v>
          </cell>
          <cell r="AF376">
            <v>423696</v>
          </cell>
        </row>
        <row r="377">
          <cell r="A377" t="str">
            <v>17026181</v>
          </cell>
          <cell r="B377" t="str">
            <v>17026181/22020406</v>
          </cell>
          <cell r="C377" t="str">
            <v>17026181</v>
          </cell>
          <cell r="D377">
            <v>22020406</v>
          </cell>
          <cell r="E377" t="str">
            <v>PPSSC- Schools</v>
          </cell>
          <cell r="F377" t="str">
            <v>USS NNOKWA</v>
          </cell>
          <cell r="J377">
            <v>720000</v>
          </cell>
          <cell r="K377">
            <v>604800</v>
          </cell>
          <cell r="L377">
            <v>10000</v>
          </cell>
          <cell r="M377">
            <v>10000</v>
          </cell>
          <cell r="N377">
            <v>10000</v>
          </cell>
          <cell r="O377">
            <v>10000</v>
          </cell>
          <cell r="P377">
            <v>10000</v>
          </cell>
          <cell r="Q377">
            <v>10000</v>
          </cell>
          <cell r="R377">
            <v>10000</v>
          </cell>
          <cell r="S377">
            <v>10000</v>
          </cell>
          <cell r="T377">
            <v>80000</v>
          </cell>
          <cell r="U377">
            <v>10000</v>
          </cell>
          <cell r="V377">
            <v>10000</v>
          </cell>
          <cell r="W377">
            <v>10000</v>
          </cell>
          <cell r="X377">
            <v>10000</v>
          </cell>
          <cell r="Y377">
            <v>120000</v>
          </cell>
          <cell r="Z377">
            <v>524800</v>
          </cell>
          <cell r="AA377">
            <v>131200</v>
          </cell>
          <cell r="AB377">
            <v>484800</v>
          </cell>
          <cell r="AC377">
            <v>134400</v>
          </cell>
          <cell r="AD377">
            <v>141120</v>
          </cell>
          <cell r="AE377">
            <v>148176</v>
          </cell>
          <cell r="AF377">
            <v>423696</v>
          </cell>
        </row>
        <row r="378">
          <cell r="A378" t="str">
            <v>17026182</v>
          </cell>
          <cell r="B378" t="str">
            <v>17026182/22020406</v>
          </cell>
          <cell r="C378" t="str">
            <v>17026182</v>
          </cell>
          <cell r="D378">
            <v>22020406</v>
          </cell>
          <cell r="E378" t="str">
            <v>PPSSC- Schools</v>
          </cell>
          <cell r="F378" t="str">
            <v>GSS OBA</v>
          </cell>
          <cell r="J378">
            <v>720000</v>
          </cell>
          <cell r="K378">
            <v>604800</v>
          </cell>
          <cell r="L378">
            <v>10000</v>
          </cell>
          <cell r="M378">
            <v>10000</v>
          </cell>
          <cell r="N378">
            <v>10000</v>
          </cell>
          <cell r="O378">
            <v>10000</v>
          </cell>
          <cell r="P378">
            <v>10000</v>
          </cell>
          <cell r="Q378">
            <v>10000</v>
          </cell>
          <cell r="R378">
            <v>10000</v>
          </cell>
          <cell r="S378">
            <v>10000</v>
          </cell>
          <cell r="T378">
            <v>80000</v>
          </cell>
          <cell r="U378">
            <v>10000</v>
          </cell>
          <cell r="V378">
            <v>10000</v>
          </cell>
          <cell r="W378">
            <v>10000</v>
          </cell>
          <cell r="X378">
            <v>10000</v>
          </cell>
          <cell r="Y378">
            <v>120000</v>
          </cell>
          <cell r="Z378">
            <v>524800</v>
          </cell>
          <cell r="AA378">
            <v>131200</v>
          </cell>
          <cell r="AB378">
            <v>484800</v>
          </cell>
          <cell r="AC378">
            <v>134400</v>
          </cell>
          <cell r="AD378">
            <v>141120</v>
          </cell>
          <cell r="AE378">
            <v>148176</v>
          </cell>
          <cell r="AF378">
            <v>423696</v>
          </cell>
        </row>
        <row r="379">
          <cell r="A379" t="str">
            <v>17026183</v>
          </cell>
          <cell r="B379" t="str">
            <v>17026183/22020406</v>
          </cell>
          <cell r="C379" t="str">
            <v>17026183</v>
          </cell>
          <cell r="D379">
            <v>22020406</v>
          </cell>
          <cell r="E379" t="str">
            <v>PPSSC- Schools</v>
          </cell>
          <cell r="F379" t="str">
            <v>MOLSS OBA</v>
          </cell>
          <cell r="J379">
            <v>720000</v>
          </cell>
          <cell r="K379">
            <v>604800</v>
          </cell>
          <cell r="L379">
            <v>10000</v>
          </cell>
          <cell r="M379">
            <v>10000</v>
          </cell>
          <cell r="N379">
            <v>10000</v>
          </cell>
          <cell r="O379">
            <v>10000</v>
          </cell>
          <cell r="P379">
            <v>10000</v>
          </cell>
          <cell r="Q379">
            <v>10000</v>
          </cell>
          <cell r="R379">
            <v>10000</v>
          </cell>
          <cell r="S379">
            <v>10000</v>
          </cell>
          <cell r="T379">
            <v>80000</v>
          </cell>
          <cell r="U379">
            <v>10000</v>
          </cell>
          <cell r="V379">
            <v>10000</v>
          </cell>
          <cell r="W379">
            <v>10000</v>
          </cell>
          <cell r="X379">
            <v>10000</v>
          </cell>
          <cell r="Y379">
            <v>120000</v>
          </cell>
          <cell r="Z379">
            <v>524800</v>
          </cell>
          <cell r="AA379">
            <v>131200</v>
          </cell>
          <cell r="AB379">
            <v>484800</v>
          </cell>
          <cell r="AC379">
            <v>134400</v>
          </cell>
          <cell r="AD379">
            <v>141120</v>
          </cell>
          <cell r="AE379">
            <v>148176</v>
          </cell>
          <cell r="AF379">
            <v>423696</v>
          </cell>
        </row>
        <row r="380">
          <cell r="A380" t="str">
            <v>17026184</v>
          </cell>
          <cell r="B380" t="str">
            <v>17026184/22020406</v>
          </cell>
          <cell r="C380" t="str">
            <v>17026184</v>
          </cell>
          <cell r="D380">
            <v>22020406</v>
          </cell>
          <cell r="E380" t="str">
            <v>PPSSC- Schools</v>
          </cell>
          <cell r="F380" t="str">
            <v>BSS OJOTO</v>
          </cell>
          <cell r="J380">
            <v>600000</v>
          </cell>
          <cell r="K380">
            <v>504000</v>
          </cell>
          <cell r="L380">
            <v>10000</v>
          </cell>
          <cell r="M380">
            <v>10000</v>
          </cell>
          <cell r="N380">
            <v>10000</v>
          </cell>
          <cell r="O380">
            <v>10000</v>
          </cell>
          <cell r="P380">
            <v>10000</v>
          </cell>
          <cell r="Q380">
            <v>10000</v>
          </cell>
          <cell r="R380">
            <v>10000</v>
          </cell>
          <cell r="S380">
            <v>10000</v>
          </cell>
          <cell r="T380">
            <v>80000</v>
          </cell>
          <cell r="U380">
            <v>10000</v>
          </cell>
          <cell r="V380">
            <v>10000</v>
          </cell>
          <cell r="W380">
            <v>10000</v>
          </cell>
          <cell r="X380">
            <v>10000</v>
          </cell>
          <cell r="Y380">
            <v>120000</v>
          </cell>
          <cell r="Z380">
            <v>424000</v>
          </cell>
          <cell r="AA380">
            <v>106000</v>
          </cell>
          <cell r="AB380">
            <v>384000</v>
          </cell>
          <cell r="AC380">
            <v>134400</v>
          </cell>
          <cell r="AD380">
            <v>141120</v>
          </cell>
          <cell r="AE380">
            <v>148176</v>
          </cell>
          <cell r="AF380">
            <v>423696</v>
          </cell>
        </row>
        <row r="381">
          <cell r="A381" t="str">
            <v>17026185</v>
          </cell>
          <cell r="B381" t="str">
            <v>17026185/22020406</v>
          </cell>
          <cell r="C381" t="str">
            <v>17026185</v>
          </cell>
          <cell r="D381">
            <v>22020406</v>
          </cell>
          <cell r="E381" t="str">
            <v>PPSSC- Schools</v>
          </cell>
          <cell r="F381" t="str">
            <v>GSS OJOTO</v>
          </cell>
          <cell r="J381">
            <v>600000</v>
          </cell>
          <cell r="K381">
            <v>504000</v>
          </cell>
          <cell r="L381">
            <v>10000</v>
          </cell>
          <cell r="M381">
            <v>10000</v>
          </cell>
          <cell r="N381">
            <v>10000</v>
          </cell>
          <cell r="O381">
            <v>10000</v>
          </cell>
          <cell r="P381">
            <v>10000</v>
          </cell>
          <cell r="Q381">
            <v>10000</v>
          </cell>
          <cell r="R381">
            <v>10000</v>
          </cell>
          <cell r="S381">
            <v>10000</v>
          </cell>
          <cell r="T381">
            <v>80000</v>
          </cell>
          <cell r="U381">
            <v>10000</v>
          </cell>
          <cell r="V381">
            <v>10000</v>
          </cell>
          <cell r="W381">
            <v>10000</v>
          </cell>
          <cell r="X381">
            <v>10000</v>
          </cell>
          <cell r="Y381">
            <v>120000</v>
          </cell>
          <cell r="Z381">
            <v>424000</v>
          </cell>
          <cell r="AA381">
            <v>106000</v>
          </cell>
          <cell r="AB381">
            <v>384000</v>
          </cell>
          <cell r="AC381">
            <v>134400</v>
          </cell>
          <cell r="AD381">
            <v>141120</v>
          </cell>
          <cell r="AE381">
            <v>148176</v>
          </cell>
          <cell r="AF381">
            <v>423696</v>
          </cell>
        </row>
        <row r="382">
          <cell r="A382" t="str">
            <v>17026186</v>
          </cell>
          <cell r="B382" t="str">
            <v>17026186/22020406</v>
          </cell>
          <cell r="C382" t="str">
            <v>17026186</v>
          </cell>
          <cell r="D382">
            <v>22020406</v>
          </cell>
          <cell r="E382" t="str">
            <v>PPSSC- Schools</v>
          </cell>
          <cell r="F382" t="str">
            <v>CSS AWKUZU</v>
          </cell>
          <cell r="J382">
            <v>600000</v>
          </cell>
          <cell r="K382">
            <v>504000</v>
          </cell>
          <cell r="L382">
            <v>10000</v>
          </cell>
          <cell r="M382">
            <v>10000</v>
          </cell>
          <cell r="N382">
            <v>10000</v>
          </cell>
          <cell r="O382">
            <v>10000</v>
          </cell>
          <cell r="P382">
            <v>10000</v>
          </cell>
          <cell r="Q382">
            <v>10000</v>
          </cell>
          <cell r="R382">
            <v>10000</v>
          </cell>
          <cell r="S382">
            <v>10000</v>
          </cell>
          <cell r="T382">
            <v>80000</v>
          </cell>
          <cell r="U382">
            <v>10000</v>
          </cell>
          <cell r="V382">
            <v>10000</v>
          </cell>
          <cell r="W382">
            <v>10000</v>
          </cell>
          <cell r="X382">
            <v>10000</v>
          </cell>
          <cell r="Y382">
            <v>120000</v>
          </cell>
          <cell r="Z382">
            <v>424000</v>
          </cell>
          <cell r="AA382">
            <v>106000</v>
          </cell>
          <cell r="AB382">
            <v>384000</v>
          </cell>
          <cell r="AC382">
            <v>134400</v>
          </cell>
          <cell r="AD382">
            <v>141120</v>
          </cell>
          <cell r="AE382">
            <v>148176</v>
          </cell>
          <cell r="AF382">
            <v>423696</v>
          </cell>
        </row>
        <row r="383">
          <cell r="A383" t="str">
            <v>17026187</v>
          </cell>
          <cell r="B383" t="str">
            <v>17026187/22020406</v>
          </cell>
          <cell r="C383" t="str">
            <v>17026187</v>
          </cell>
          <cell r="D383">
            <v>22020406</v>
          </cell>
          <cell r="E383" t="str">
            <v>PPSSC- Schools</v>
          </cell>
          <cell r="F383" t="str">
            <v>USS AWKUZU</v>
          </cell>
          <cell r="J383">
            <v>600000</v>
          </cell>
          <cell r="K383">
            <v>504000</v>
          </cell>
          <cell r="L383">
            <v>10000</v>
          </cell>
          <cell r="M383">
            <v>10000</v>
          </cell>
          <cell r="N383">
            <v>10000</v>
          </cell>
          <cell r="O383">
            <v>10000</v>
          </cell>
          <cell r="P383">
            <v>10000</v>
          </cell>
          <cell r="Q383">
            <v>10000</v>
          </cell>
          <cell r="R383">
            <v>10000</v>
          </cell>
          <cell r="S383">
            <v>10000</v>
          </cell>
          <cell r="T383">
            <v>80000</v>
          </cell>
          <cell r="U383">
            <v>10000</v>
          </cell>
          <cell r="V383">
            <v>10000</v>
          </cell>
          <cell r="W383">
            <v>10000</v>
          </cell>
          <cell r="X383">
            <v>10000</v>
          </cell>
          <cell r="Y383">
            <v>120000</v>
          </cell>
          <cell r="Z383">
            <v>424000</v>
          </cell>
          <cell r="AA383">
            <v>106000</v>
          </cell>
          <cell r="AB383">
            <v>384000</v>
          </cell>
          <cell r="AC383">
            <v>134400</v>
          </cell>
          <cell r="AD383">
            <v>141120</v>
          </cell>
          <cell r="AE383">
            <v>148176</v>
          </cell>
          <cell r="AF383">
            <v>423696</v>
          </cell>
        </row>
        <row r="384">
          <cell r="A384" t="str">
            <v>17026188</v>
          </cell>
          <cell r="B384" t="str">
            <v>17026188/22020406</v>
          </cell>
          <cell r="C384" t="str">
            <v>17026188</v>
          </cell>
          <cell r="D384">
            <v>22020406</v>
          </cell>
          <cell r="E384" t="str">
            <v>PPSSC- Schools</v>
          </cell>
          <cell r="F384" t="str">
            <v>MCSS NKWELLE EZUNAKA</v>
          </cell>
          <cell r="J384">
            <v>600000</v>
          </cell>
          <cell r="K384">
            <v>504000</v>
          </cell>
          <cell r="L384">
            <v>10000</v>
          </cell>
          <cell r="M384">
            <v>10000</v>
          </cell>
          <cell r="N384">
            <v>10000</v>
          </cell>
          <cell r="O384">
            <v>10000</v>
          </cell>
          <cell r="P384">
            <v>10000</v>
          </cell>
          <cell r="Q384">
            <v>10000</v>
          </cell>
          <cell r="R384">
            <v>10000</v>
          </cell>
          <cell r="S384">
            <v>10000</v>
          </cell>
          <cell r="T384">
            <v>80000</v>
          </cell>
          <cell r="U384">
            <v>10000</v>
          </cell>
          <cell r="V384">
            <v>10000</v>
          </cell>
          <cell r="W384">
            <v>10000</v>
          </cell>
          <cell r="X384">
            <v>10000</v>
          </cell>
          <cell r="Y384">
            <v>120000</v>
          </cell>
          <cell r="Z384">
            <v>424000</v>
          </cell>
          <cell r="AA384">
            <v>106000</v>
          </cell>
          <cell r="AB384">
            <v>384000</v>
          </cell>
          <cell r="AC384">
            <v>134400</v>
          </cell>
          <cell r="AD384">
            <v>141120</v>
          </cell>
          <cell r="AE384">
            <v>148176</v>
          </cell>
          <cell r="AF384">
            <v>423696</v>
          </cell>
        </row>
        <row r="385">
          <cell r="A385" t="str">
            <v>17026189</v>
          </cell>
          <cell r="B385" t="str">
            <v>17026189/22020406</v>
          </cell>
          <cell r="C385" t="str">
            <v>17026189</v>
          </cell>
          <cell r="D385">
            <v>22020406</v>
          </cell>
          <cell r="E385" t="str">
            <v>PPSSC- Schools</v>
          </cell>
          <cell r="F385" t="str">
            <v>CHS NKWELLE EZUNAKA</v>
          </cell>
          <cell r="J385">
            <v>840000</v>
          </cell>
          <cell r="K385">
            <v>705600</v>
          </cell>
          <cell r="L385">
            <v>10000</v>
          </cell>
          <cell r="M385">
            <v>10000</v>
          </cell>
          <cell r="N385">
            <v>10000</v>
          </cell>
          <cell r="O385">
            <v>10000</v>
          </cell>
          <cell r="P385">
            <v>10000</v>
          </cell>
          <cell r="Q385">
            <v>10000</v>
          </cell>
          <cell r="R385">
            <v>10000</v>
          </cell>
          <cell r="S385">
            <v>10000</v>
          </cell>
          <cell r="T385">
            <v>80000</v>
          </cell>
          <cell r="U385">
            <v>10000</v>
          </cell>
          <cell r="V385">
            <v>10000</v>
          </cell>
          <cell r="W385">
            <v>10000</v>
          </cell>
          <cell r="X385">
            <v>10000</v>
          </cell>
          <cell r="Y385">
            <v>120000</v>
          </cell>
          <cell r="Z385">
            <v>625600</v>
          </cell>
          <cell r="AA385">
            <v>156400</v>
          </cell>
          <cell r="AB385">
            <v>585600</v>
          </cell>
          <cell r="AC385">
            <v>134400</v>
          </cell>
          <cell r="AD385">
            <v>141120</v>
          </cell>
          <cell r="AE385">
            <v>148176</v>
          </cell>
          <cell r="AF385">
            <v>423696</v>
          </cell>
        </row>
        <row r="386">
          <cell r="A386" t="str">
            <v>17026190</v>
          </cell>
          <cell r="B386" t="str">
            <v>17026190/22020406</v>
          </cell>
          <cell r="C386" t="str">
            <v>17026190</v>
          </cell>
          <cell r="D386">
            <v>22020406</v>
          </cell>
          <cell r="E386" t="str">
            <v>PPSSC- Schools</v>
          </cell>
          <cell r="F386" t="str">
            <v>BSS NTEJE</v>
          </cell>
          <cell r="J386">
            <v>600000</v>
          </cell>
          <cell r="K386">
            <v>504000</v>
          </cell>
          <cell r="L386">
            <v>10000</v>
          </cell>
          <cell r="M386">
            <v>10000</v>
          </cell>
          <cell r="N386">
            <v>10000</v>
          </cell>
          <cell r="O386">
            <v>10000</v>
          </cell>
          <cell r="P386">
            <v>10000</v>
          </cell>
          <cell r="Q386">
            <v>10000</v>
          </cell>
          <cell r="R386">
            <v>10000</v>
          </cell>
          <cell r="S386">
            <v>10000</v>
          </cell>
          <cell r="T386">
            <v>80000</v>
          </cell>
          <cell r="U386">
            <v>10000</v>
          </cell>
          <cell r="V386">
            <v>10000</v>
          </cell>
          <cell r="W386">
            <v>10000</v>
          </cell>
          <cell r="X386">
            <v>10000</v>
          </cell>
          <cell r="Y386">
            <v>120000</v>
          </cell>
          <cell r="Z386">
            <v>424000</v>
          </cell>
          <cell r="AA386">
            <v>106000</v>
          </cell>
          <cell r="AB386">
            <v>384000</v>
          </cell>
          <cell r="AC386">
            <v>134400</v>
          </cell>
          <cell r="AD386">
            <v>141120</v>
          </cell>
          <cell r="AE386">
            <v>148176</v>
          </cell>
          <cell r="AF386">
            <v>423696</v>
          </cell>
        </row>
        <row r="387">
          <cell r="A387" t="str">
            <v>17026191</v>
          </cell>
          <cell r="B387" t="str">
            <v>17026191/22020406</v>
          </cell>
          <cell r="C387" t="str">
            <v>17026191</v>
          </cell>
          <cell r="D387">
            <v>22020406</v>
          </cell>
          <cell r="E387" t="str">
            <v>PPSSC- Schools</v>
          </cell>
          <cell r="F387" t="str">
            <v>NEW ERA SEC SCH NTEJE</v>
          </cell>
          <cell r="J387">
            <v>720000</v>
          </cell>
          <cell r="K387">
            <v>604800</v>
          </cell>
          <cell r="L387">
            <v>10000</v>
          </cell>
          <cell r="M387">
            <v>10000</v>
          </cell>
          <cell r="N387">
            <v>10000</v>
          </cell>
          <cell r="O387">
            <v>10000</v>
          </cell>
          <cell r="P387">
            <v>10000</v>
          </cell>
          <cell r="Q387">
            <v>10000</v>
          </cell>
          <cell r="R387">
            <v>10000</v>
          </cell>
          <cell r="S387">
            <v>10000</v>
          </cell>
          <cell r="T387">
            <v>80000</v>
          </cell>
          <cell r="U387">
            <v>10000</v>
          </cell>
          <cell r="V387">
            <v>10000</v>
          </cell>
          <cell r="W387">
            <v>10000</v>
          </cell>
          <cell r="X387">
            <v>10000</v>
          </cell>
          <cell r="Y387">
            <v>120000</v>
          </cell>
          <cell r="Z387">
            <v>524800</v>
          </cell>
          <cell r="AA387">
            <v>131200</v>
          </cell>
          <cell r="AB387">
            <v>484800</v>
          </cell>
          <cell r="AC387">
            <v>134400</v>
          </cell>
          <cell r="AD387">
            <v>141120</v>
          </cell>
          <cell r="AE387">
            <v>148176</v>
          </cell>
          <cell r="AF387">
            <v>423696</v>
          </cell>
        </row>
        <row r="388">
          <cell r="A388" t="str">
            <v>17026192</v>
          </cell>
          <cell r="B388" t="str">
            <v>17026192/22020406</v>
          </cell>
          <cell r="C388" t="str">
            <v>17026192</v>
          </cell>
          <cell r="D388">
            <v>22020406</v>
          </cell>
          <cell r="E388" t="str">
            <v>PPSSC- Schools</v>
          </cell>
          <cell r="F388" t="str">
            <v>CAVE CITY SEC SCH OGBUNIKE</v>
          </cell>
          <cell r="J388">
            <v>960000</v>
          </cell>
          <cell r="K388">
            <v>806400</v>
          </cell>
          <cell r="L388">
            <v>10000</v>
          </cell>
          <cell r="M388">
            <v>10000</v>
          </cell>
          <cell r="N388">
            <v>10000</v>
          </cell>
          <cell r="O388">
            <v>10000</v>
          </cell>
          <cell r="P388">
            <v>10000</v>
          </cell>
          <cell r="Q388">
            <v>10000</v>
          </cell>
          <cell r="R388">
            <v>10000</v>
          </cell>
          <cell r="S388">
            <v>10000</v>
          </cell>
          <cell r="T388">
            <v>80000</v>
          </cell>
          <cell r="U388">
            <v>10000</v>
          </cell>
          <cell r="V388">
            <v>10000</v>
          </cell>
          <cell r="W388">
            <v>10000</v>
          </cell>
          <cell r="X388">
            <v>10000</v>
          </cell>
          <cell r="Y388">
            <v>120000</v>
          </cell>
          <cell r="Z388">
            <v>726400</v>
          </cell>
          <cell r="AA388">
            <v>181600</v>
          </cell>
          <cell r="AB388">
            <v>686400</v>
          </cell>
          <cell r="AC388">
            <v>134400</v>
          </cell>
          <cell r="AD388">
            <v>141120</v>
          </cell>
          <cell r="AE388">
            <v>148176</v>
          </cell>
          <cell r="AF388">
            <v>423696</v>
          </cell>
        </row>
        <row r="389">
          <cell r="A389" t="str">
            <v>17026193</v>
          </cell>
          <cell r="B389" t="str">
            <v>17026193/22020406</v>
          </cell>
          <cell r="C389" t="str">
            <v>17026193</v>
          </cell>
          <cell r="D389">
            <v>22020406</v>
          </cell>
          <cell r="E389" t="str">
            <v>PPSSC- Schools</v>
          </cell>
          <cell r="F389" t="str">
            <v>ST. MONICA COLLEGE OGBUNIKE</v>
          </cell>
          <cell r="J389">
            <v>840000</v>
          </cell>
          <cell r="K389">
            <v>705600</v>
          </cell>
          <cell r="L389">
            <v>10000</v>
          </cell>
          <cell r="M389">
            <v>10000</v>
          </cell>
          <cell r="N389">
            <v>10000</v>
          </cell>
          <cell r="O389">
            <v>10000</v>
          </cell>
          <cell r="P389">
            <v>10000</v>
          </cell>
          <cell r="Q389">
            <v>10000</v>
          </cell>
          <cell r="R389">
            <v>10000</v>
          </cell>
          <cell r="S389">
            <v>10000</v>
          </cell>
          <cell r="T389">
            <v>80000</v>
          </cell>
          <cell r="U389">
            <v>10000</v>
          </cell>
          <cell r="V389">
            <v>10000</v>
          </cell>
          <cell r="W389">
            <v>10000</v>
          </cell>
          <cell r="X389">
            <v>10000</v>
          </cell>
          <cell r="Y389">
            <v>120000</v>
          </cell>
          <cell r="Z389">
            <v>625600</v>
          </cell>
          <cell r="AA389">
            <v>156400</v>
          </cell>
          <cell r="AB389">
            <v>585600</v>
          </cell>
          <cell r="AC389">
            <v>134400</v>
          </cell>
          <cell r="AD389">
            <v>141120</v>
          </cell>
          <cell r="AE389">
            <v>148176</v>
          </cell>
          <cell r="AF389">
            <v>423696</v>
          </cell>
        </row>
        <row r="390">
          <cell r="A390" t="str">
            <v>17026194</v>
          </cell>
          <cell r="B390" t="str">
            <v>17026194/22020406</v>
          </cell>
          <cell r="C390" t="str">
            <v>17026194</v>
          </cell>
          <cell r="D390">
            <v>22020406</v>
          </cell>
          <cell r="E390" t="str">
            <v>PPSSC- Schools</v>
          </cell>
          <cell r="F390" t="str">
            <v>PSS UMUNYA</v>
          </cell>
          <cell r="J390">
            <v>600000</v>
          </cell>
          <cell r="K390">
            <v>504000</v>
          </cell>
          <cell r="L390">
            <v>10000</v>
          </cell>
          <cell r="M390">
            <v>10000</v>
          </cell>
          <cell r="N390">
            <v>10000</v>
          </cell>
          <cell r="O390">
            <v>10000</v>
          </cell>
          <cell r="P390">
            <v>10000</v>
          </cell>
          <cell r="Q390">
            <v>10000</v>
          </cell>
          <cell r="R390">
            <v>10000</v>
          </cell>
          <cell r="S390">
            <v>10000</v>
          </cell>
          <cell r="T390">
            <v>80000</v>
          </cell>
          <cell r="U390">
            <v>10000</v>
          </cell>
          <cell r="V390">
            <v>10000</v>
          </cell>
          <cell r="W390">
            <v>10000</v>
          </cell>
          <cell r="X390">
            <v>10000</v>
          </cell>
          <cell r="Y390">
            <v>120000</v>
          </cell>
          <cell r="Z390">
            <v>424000</v>
          </cell>
          <cell r="AA390">
            <v>106000</v>
          </cell>
          <cell r="AB390">
            <v>384000</v>
          </cell>
          <cell r="AC390">
            <v>134400</v>
          </cell>
          <cell r="AD390">
            <v>141120</v>
          </cell>
          <cell r="AE390">
            <v>148176</v>
          </cell>
          <cell r="AF390">
            <v>423696</v>
          </cell>
        </row>
        <row r="391">
          <cell r="A391" t="str">
            <v>17026195</v>
          </cell>
          <cell r="B391" t="str">
            <v>17026195/22020406</v>
          </cell>
          <cell r="C391" t="str">
            <v>17026195</v>
          </cell>
          <cell r="D391">
            <v>22020406</v>
          </cell>
          <cell r="E391" t="str">
            <v>PPSSC- Schools</v>
          </cell>
          <cell r="F391" t="str">
            <v>CSS UMUNYA</v>
          </cell>
          <cell r="J391">
            <v>600000</v>
          </cell>
          <cell r="K391">
            <v>504000</v>
          </cell>
          <cell r="L391">
            <v>10000</v>
          </cell>
          <cell r="M391">
            <v>10000</v>
          </cell>
          <cell r="N391">
            <v>10000</v>
          </cell>
          <cell r="O391">
            <v>10000</v>
          </cell>
          <cell r="P391">
            <v>10000</v>
          </cell>
          <cell r="Q391">
            <v>10000</v>
          </cell>
          <cell r="R391">
            <v>10000</v>
          </cell>
          <cell r="S391">
            <v>10000</v>
          </cell>
          <cell r="T391">
            <v>80000</v>
          </cell>
          <cell r="U391">
            <v>10000</v>
          </cell>
          <cell r="V391">
            <v>10000</v>
          </cell>
          <cell r="W391">
            <v>10000</v>
          </cell>
          <cell r="X391">
            <v>10000</v>
          </cell>
          <cell r="Y391">
            <v>120000</v>
          </cell>
          <cell r="Z391">
            <v>424000</v>
          </cell>
          <cell r="AA391">
            <v>106000</v>
          </cell>
          <cell r="AB391">
            <v>384000</v>
          </cell>
          <cell r="AC391">
            <v>134400</v>
          </cell>
          <cell r="AD391">
            <v>141120</v>
          </cell>
          <cell r="AE391">
            <v>148176</v>
          </cell>
          <cell r="AF391">
            <v>423696</v>
          </cell>
        </row>
        <row r="392">
          <cell r="A392" t="str">
            <v>17026196</v>
          </cell>
          <cell r="B392" t="str">
            <v>17026196/22020406</v>
          </cell>
          <cell r="C392" t="str">
            <v>17026196</v>
          </cell>
          <cell r="D392">
            <v>22020406</v>
          </cell>
          <cell r="E392" t="str">
            <v>PPSSC- Schools</v>
          </cell>
          <cell r="F392" t="str">
            <v>WEC AWKUZU</v>
          </cell>
          <cell r="J392">
            <v>600000</v>
          </cell>
          <cell r="K392">
            <v>504000</v>
          </cell>
          <cell r="L392">
            <v>10000</v>
          </cell>
          <cell r="M392">
            <v>10000</v>
          </cell>
          <cell r="N392">
            <v>10000</v>
          </cell>
          <cell r="O392">
            <v>10000</v>
          </cell>
          <cell r="P392">
            <v>10000</v>
          </cell>
          <cell r="Q392">
            <v>10000</v>
          </cell>
          <cell r="R392">
            <v>10000</v>
          </cell>
          <cell r="S392">
            <v>10000</v>
          </cell>
          <cell r="T392">
            <v>80000</v>
          </cell>
          <cell r="U392">
            <v>10000</v>
          </cell>
          <cell r="V392">
            <v>10000</v>
          </cell>
          <cell r="W392">
            <v>10000</v>
          </cell>
          <cell r="X392">
            <v>10000</v>
          </cell>
          <cell r="Y392">
            <v>120000</v>
          </cell>
          <cell r="Z392">
            <v>424000</v>
          </cell>
          <cell r="AA392">
            <v>106000</v>
          </cell>
          <cell r="AB392">
            <v>384000</v>
          </cell>
          <cell r="AC392">
            <v>134400</v>
          </cell>
          <cell r="AD392">
            <v>141120</v>
          </cell>
          <cell r="AE392">
            <v>148176</v>
          </cell>
          <cell r="AF392">
            <v>423696</v>
          </cell>
        </row>
        <row r="393">
          <cell r="A393" t="str">
            <v>17026197</v>
          </cell>
          <cell r="B393" t="str">
            <v>17026197/22020406</v>
          </cell>
          <cell r="C393" t="str">
            <v>17026197</v>
          </cell>
          <cell r="D393">
            <v>22020406</v>
          </cell>
          <cell r="E393" t="str">
            <v>PPSSC- Schools</v>
          </cell>
          <cell r="F393" t="str">
            <v>DMGS ONITSHA</v>
          </cell>
          <cell r="J393">
            <v>840000</v>
          </cell>
          <cell r="K393">
            <v>705600</v>
          </cell>
          <cell r="L393">
            <v>10000</v>
          </cell>
          <cell r="M393">
            <v>10000</v>
          </cell>
          <cell r="N393">
            <v>10000</v>
          </cell>
          <cell r="O393">
            <v>10000</v>
          </cell>
          <cell r="P393">
            <v>10000</v>
          </cell>
          <cell r="Q393">
            <v>10000</v>
          </cell>
          <cell r="R393">
            <v>10000</v>
          </cell>
          <cell r="S393">
            <v>10000</v>
          </cell>
          <cell r="T393">
            <v>80000</v>
          </cell>
          <cell r="U393">
            <v>10000</v>
          </cell>
          <cell r="V393">
            <v>10000</v>
          </cell>
          <cell r="W393">
            <v>10000</v>
          </cell>
          <cell r="X393">
            <v>10000</v>
          </cell>
          <cell r="Y393">
            <v>120000</v>
          </cell>
          <cell r="Z393">
            <v>625600</v>
          </cell>
          <cell r="AA393">
            <v>156400</v>
          </cell>
          <cell r="AB393">
            <v>585600</v>
          </cell>
          <cell r="AC393">
            <v>134400</v>
          </cell>
          <cell r="AD393">
            <v>141120</v>
          </cell>
          <cell r="AE393">
            <v>148176</v>
          </cell>
          <cell r="AF393">
            <v>423696</v>
          </cell>
        </row>
        <row r="394">
          <cell r="A394" t="str">
            <v>17026198</v>
          </cell>
          <cell r="B394" t="str">
            <v>17026198/22020406</v>
          </cell>
          <cell r="C394" t="str">
            <v>17026198</v>
          </cell>
          <cell r="D394">
            <v>22020406</v>
          </cell>
          <cell r="E394" t="str">
            <v>PPSSC- Schools</v>
          </cell>
          <cell r="F394" t="str">
            <v>AGSS ONITSHA</v>
          </cell>
          <cell r="J394">
            <v>960000</v>
          </cell>
          <cell r="K394">
            <v>806400</v>
          </cell>
          <cell r="L394">
            <v>10000</v>
          </cell>
          <cell r="M394">
            <v>10000</v>
          </cell>
          <cell r="N394">
            <v>10000</v>
          </cell>
          <cell r="O394">
            <v>10000</v>
          </cell>
          <cell r="P394">
            <v>10000</v>
          </cell>
          <cell r="Q394">
            <v>10000</v>
          </cell>
          <cell r="R394">
            <v>10000</v>
          </cell>
          <cell r="S394">
            <v>10000</v>
          </cell>
          <cell r="T394">
            <v>80000</v>
          </cell>
          <cell r="U394">
            <v>10000</v>
          </cell>
          <cell r="V394">
            <v>10000</v>
          </cell>
          <cell r="W394">
            <v>10000</v>
          </cell>
          <cell r="X394">
            <v>10000</v>
          </cell>
          <cell r="Y394">
            <v>120000</v>
          </cell>
          <cell r="Z394">
            <v>726400</v>
          </cell>
          <cell r="AA394">
            <v>181600</v>
          </cell>
          <cell r="AB394">
            <v>686400</v>
          </cell>
          <cell r="AC394">
            <v>134400</v>
          </cell>
          <cell r="AD394">
            <v>141120</v>
          </cell>
          <cell r="AE394">
            <v>148176</v>
          </cell>
          <cell r="AF394">
            <v>423696</v>
          </cell>
        </row>
        <row r="395">
          <cell r="A395" t="str">
            <v>17026199</v>
          </cell>
          <cell r="B395" t="str">
            <v>17026199/22020406</v>
          </cell>
          <cell r="C395" t="str">
            <v>17026199</v>
          </cell>
          <cell r="D395">
            <v>22020406</v>
          </cell>
          <cell r="E395" t="str">
            <v>PPSSC- Schools</v>
          </cell>
          <cell r="F395" t="str">
            <v>QRC ONITSHA</v>
          </cell>
          <cell r="J395">
            <v>1080000</v>
          </cell>
          <cell r="K395">
            <v>907200</v>
          </cell>
          <cell r="L395">
            <v>10000</v>
          </cell>
          <cell r="M395">
            <v>10000</v>
          </cell>
          <cell r="N395">
            <v>10000</v>
          </cell>
          <cell r="O395">
            <v>10000</v>
          </cell>
          <cell r="P395">
            <v>10000</v>
          </cell>
          <cell r="Q395">
            <v>10000</v>
          </cell>
          <cell r="R395">
            <v>10000</v>
          </cell>
          <cell r="S395">
            <v>10000</v>
          </cell>
          <cell r="T395">
            <v>80000</v>
          </cell>
          <cell r="U395">
            <v>10000</v>
          </cell>
          <cell r="V395">
            <v>10000</v>
          </cell>
          <cell r="W395">
            <v>10000</v>
          </cell>
          <cell r="X395">
            <v>10000</v>
          </cell>
          <cell r="Y395">
            <v>120000</v>
          </cell>
          <cell r="Z395">
            <v>827200</v>
          </cell>
          <cell r="AA395">
            <v>206800</v>
          </cell>
          <cell r="AB395">
            <v>787200</v>
          </cell>
          <cell r="AC395">
            <v>134400</v>
          </cell>
          <cell r="AD395">
            <v>141120</v>
          </cell>
          <cell r="AE395">
            <v>148176</v>
          </cell>
          <cell r="AF395">
            <v>423696</v>
          </cell>
        </row>
        <row r="396">
          <cell r="A396" t="str">
            <v>17026200</v>
          </cell>
          <cell r="B396" t="str">
            <v>17026200/22020406</v>
          </cell>
          <cell r="C396" t="str">
            <v>17026200</v>
          </cell>
          <cell r="D396">
            <v>22020406</v>
          </cell>
          <cell r="E396" t="str">
            <v>PPSSC- Schools</v>
          </cell>
          <cell r="F396" t="str">
            <v>ADO GSS ONITSHA</v>
          </cell>
          <cell r="J396">
            <v>960000</v>
          </cell>
          <cell r="K396">
            <v>806400</v>
          </cell>
          <cell r="L396">
            <v>10000</v>
          </cell>
          <cell r="M396">
            <v>10000</v>
          </cell>
          <cell r="N396">
            <v>10000</v>
          </cell>
          <cell r="O396">
            <v>10000</v>
          </cell>
          <cell r="P396">
            <v>10000</v>
          </cell>
          <cell r="Q396">
            <v>10000</v>
          </cell>
          <cell r="R396">
            <v>10000</v>
          </cell>
          <cell r="S396">
            <v>10000</v>
          </cell>
          <cell r="T396">
            <v>80000</v>
          </cell>
          <cell r="U396">
            <v>10000</v>
          </cell>
          <cell r="V396">
            <v>10000</v>
          </cell>
          <cell r="W396">
            <v>10000</v>
          </cell>
          <cell r="X396">
            <v>10000</v>
          </cell>
          <cell r="Y396">
            <v>120000</v>
          </cell>
          <cell r="Z396">
            <v>726400</v>
          </cell>
          <cell r="AA396">
            <v>181600</v>
          </cell>
          <cell r="AB396">
            <v>686400</v>
          </cell>
          <cell r="AC396">
            <v>134400</v>
          </cell>
          <cell r="AD396">
            <v>141120</v>
          </cell>
          <cell r="AE396">
            <v>148176</v>
          </cell>
          <cell r="AF396">
            <v>423696</v>
          </cell>
        </row>
        <row r="397">
          <cell r="A397" t="str">
            <v>17026201</v>
          </cell>
          <cell r="B397" t="str">
            <v>17026201/22020406</v>
          </cell>
          <cell r="C397" t="str">
            <v>17026201</v>
          </cell>
          <cell r="D397">
            <v>22020406</v>
          </cell>
          <cell r="E397" t="str">
            <v>PPSSC- Schools</v>
          </cell>
          <cell r="F397" t="str">
            <v>ST. CHARLES COLLEGE ONITSHA</v>
          </cell>
          <cell r="J397">
            <v>960000</v>
          </cell>
          <cell r="K397">
            <v>806400</v>
          </cell>
          <cell r="L397">
            <v>10000</v>
          </cell>
          <cell r="M397">
            <v>10000</v>
          </cell>
          <cell r="N397">
            <v>10000</v>
          </cell>
          <cell r="O397">
            <v>10000</v>
          </cell>
          <cell r="P397">
            <v>10000</v>
          </cell>
          <cell r="Q397">
            <v>10000</v>
          </cell>
          <cell r="R397">
            <v>10000</v>
          </cell>
          <cell r="S397">
            <v>10000</v>
          </cell>
          <cell r="T397">
            <v>80000</v>
          </cell>
          <cell r="U397">
            <v>10000</v>
          </cell>
          <cell r="V397">
            <v>10000</v>
          </cell>
          <cell r="W397">
            <v>10000</v>
          </cell>
          <cell r="X397">
            <v>10000</v>
          </cell>
          <cell r="Y397">
            <v>120000</v>
          </cell>
          <cell r="Z397">
            <v>726400</v>
          </cell>
          <cell r="AA397">
            <v>181600</v>
          </cell>
          <cell r="AB397">
            <v>686400</v>
          </cell>
          <cell r="AC397">
            <v>134400</v>
          </cell>
          <cell r="AD397">
            <v>141120</v>
          </cell>
          <cell r="AE397">
            <v>148176</v>
          </cell>
          <cell r="AF397">
            <v>423696</v>
          </cell>
        </row>
        <row r="398">
          <cell r="A398" t="str">
            <v>17026202</v>
          </cell>
          <cell r="B398" t="str">
            <v>17026202/22020406</v>
          </cell>
          <cell r="C398" t="str">
            <v>17026202</v>
          </cell>
          <cell r="D398">
            <v>22020406</v>
          </cell>
          <cell r="E398" t="str">
            <v>PPSSC- Schools</v>
          </cell>
          <cell r="F398" t="str">
            <v>EASTERN ACADEMY COLLEGE</v>
          </cell>
          <cell r="J398">
            <v>1080000</v>
          </cell>
          <cell r="K398">
            <v>907200</v>
          </cell>
          <cell r="L398">
            <v>10000</v>
          </cell>
          <cell r="M398">
            <v>10000</v>
          </cell>
          <cell r="N398">
            <v>10000</v>
          </cell>
          <cell r="O398">
            <v>10000</v>
          </cell>
          <cell r="P398">
            <v>10000</v>
          </cell>
          <cell r="Q398">
            <v>10000</v>
          </cell>
          <cell r="R398">
            <v>10000</v>
          </cell>
          <cell r="S398">
            <v>10000</v>
          </cell>
          <cell r="T398">
            <v>80000</v>
          </cell>
          <cell r="U398">
            <v>10000</v>
          </cell>
          <cell r="V398">
            <v>10000</v>
          </cell>
          <cell r="W398">
            <v>10000</v>
          </cell>
          <cell r="X398">
            <v>10000</v>
          </cell>
          <cell r="Y398">
            <v>120000</v>
          </cell>
          <cell r="Z398">
            <v>827200</v>
          </cell>
          <cell r="AA398">
            <v>206800</v>
          </cell>
          <cell r="AB398">
            <v>787200</v>
          </cell>
          <cell r="AC398">
            <v>134400</v>
          </cell>
          <cell r="AD398">
            <v>141120</v>
          </cell>
          <cell r="AE398">
            <v>148176</v>
          </cell>
          <cell r="AF398">
            <v>423696</v>
          </cell>
        </row>
        <row r="399">
          <cell r="A399" t="str">
            <v>17026203</v>
          </cell>
          <cell r="B399" t="str">
            <v>17026203/22020406</v>
          </cell>
          <cell r="C399" t="str">
            <v>17026203</v>
          </cell>
          <cell r="D399">
            <v>22020406</v>
          </cell>
          <cell r="E399" t="str">
            <v>PPSSC- Schools</v>
          </cell>
          <cell r="F399" t="str">
            <v>NEW ERA SEC SCH ONITSHA</v>
          </cell>
          <cell r="J399">
            <v>1080000</v>
          </cell>
          <cell r="K399">
            <v>907200</v>
          </cell>
          <cell r="L399">
            <v>10000</v>
          </cell>
          <cell r="M399">
            <v>10000</v>
          </cell>
          <cell r="N399">
            <v>10000</v>
          </cell>
          <cell r="O399">
            <v>10000</v>
          </cell>
          <cell r="P399">
            <v>10000</v>
          </cell>
          <cell r="Q399">
            <v>10000</v>
          </cell>
          <cell r="R399">
            <v>10000</v>
          </cell>
          <cell r="S399">
            <v>10000</v>
          </cell>
          <cell r="T399">
            <v>80000</v>
          </cell>
          <cell r="U399">
            <v>10000</v>
          </cell>
          <cell r="V399">
            <v>10000</v>
          </cell>
          <cell r="W399">
            <v>10000</v>
          </cell>
          <cell r="X399">
            <v>10000</v>
          </cell>
          <cell r="Y399">
            <v>120000</v>
          </cell>
          <cell r="Z399">
            <v>827200</v>
          </cell>
          <cell r="AA399">
            <v>206800</v>
          </cell>
          <cell r="AB399">
            <v>787200</v>
          </cell>
          <cell r="AC399">
            <v>134400</v>
          </cell>
          <cell r="AD399">
            <v>141120</v>
          </cell>
          <cell r="AE399">
            <v>148176</v>
          </cell>
          <cell r="AF399">
            <v>423696</v>
          </cell>
        </row>
        <row r="400">
          <cell r="A400" t="str">
            <v>17026204</v>
          </cell>
          <cell r="B400" t="str">
            <v>17026204/22020406</v>
          </cell>
          <cell r="C400" t="str">
            <v>17026204</v>
          </cell>
          <cell r="D400">
            <v>22020406</v>
          </cell>
          <cell r="E400" t="str">
            <v>PPSSC- Schools</v>
          </cell>
          <cell r="F400" t="str">
            <v>INLAND GSS ONITSHA</v>
          </cell>
          <cell r="J400">
            <v>1080000</v>
          </cell>
          <cell r="K400">
            <v>907200</v>
          </cell>
          <cell r="L400">
            <v>10000</v>
          </cell>
          <cell r="M400">
            <v>10000</v>
          </cell>
          <cell r="N400">
            <v>10000</v>
          </cell>
          <cell r="O400">
            <v>10000</v>
          </cell>
          <cell r="P400">
            <v>10000</v>
          </cell>
          <cell r="Q400">
            <v>10000</v>
          </cell>
          <cell r="R400">
            <v>10000</v>
          </cell>
          <cell r="S400">
            <v>10000</v>
          </cell>
          <cell r="T400">
            <v>80000</v>
          </cell>
          <cell r="U400">
            <v>10000</v>
          </cell>
          <cell r="V400">
            <v>10000</v>
          </cell>
          <cell r="W400">
            <v>10000</v>
          </cell>
          <cell r="X400">
            <v>10000</v>
          </cell>
          <cell r="Y400">
            <v>120000</v>
          </cell>
          <cell r="Z400">
            <v>827200</v>
          </cell>
          <cell r="AA400">
            <v>206800</v>
          </cell>
          <cell r="AB400">
            <v>787200</v>
          </cell>
          <cell r="AC400">
            <v>134400</v>
          </cell>
          <cell r="AD400">
            <v>141120</v>
          </cell>
          <cell r="AE400">
            <v>148176</v>
          </cell>
          <cell r="AF400">
            <v>423696</v>
          </cell>
        </row>
        <row r="401">
          <cell r="A401" t="str">
            <v>17026205</v>
          </cell>
          <cell r="B401" t="str">
            <v>17026205/22020406</v>
          </cell>
          <cell r="C401" t="str">
            <v>17026205</v>
          </cell>
          <cell r="D401">
            <v>22020406</v>
          </cell>
          <cell r="E401" t="str">
            <v>PPSSC- Schools</v>
          </cell>
          <cell r="F401" t="str">
            <v>WASHINGTON MSS ONITSHA</v>
          </cell>
          <cell r="J401">
            <v>960000</v>
          </cell>
          <cell r="K401">
            <v>806400</v>
          </cell>
          <cell r="L401">
            <v>10000</v>
          </cell>
          <cell r="M401">
            <v>10000</v>
          </cell>
          <cell r="N401">
            <v>10000</v>
          </cell>
          <cell r="O401">
            <v>10000</v>
          </cell>
          <cell r="P401">
            <v>10000</v>
          </cell>
          <cell r="Q401">
            <v>10000</v>
          </cell>
          <cell r="R401">
            <v>10000</v>
          </cell>
          <cell r="S401">
            <v>10000</v>
          </cell>
          <cell r="T401">
            <v>80000</v>
          </cell>
          <cell r="U401">
            <v>10000</v>
          </cell>
          <cell r="V401">
            <v>10000</v>
          </cell>
          <cell r="W401">
            <v>10000</v>
          </cell>
          <cell r="X401">
            <v>10000</v>
          </cell>
          <cell r="Y401">
            <v>120000</v>
          </cell>
          <cell r="Z401">
            <v>726400</v>
          </cell>
          <cell r="AA401">
            <v>181600</v>
          </cell>
          <cell r="AB401">
            <v>686400</v>
          </cell>
          <cell r="AC401">
            <v>134400</v>
          </cell>
          <cell r="AD401">
            <v>141120</v>
          </cell>
          <cell r="AE401">
            <v>148176</v>
          </cell>
          <cell r="AF401">
            <v>423696</v>
          </cell>
        </row>
        <row r="402">
          <cell r="A402" t="str">
            <v>17026206</v>
          </cell>
          <cell r="B402" t="str">
            <v>17026206/22020406</v>
          </cell>
          <cell r="C402" t="str">
            <v>17026206</v>
          </cell>
          <cell r="D402">
            <v>22020406</v>
          </cell>
          <cell r="E402" t="str">
            <v>PPSSC- Schools</v>
          </cell>
          <cell r="F402" t="str">
            <v>PATTERSON MEM. GRAM.SCH ONITSHA</v>
          </cell>
          <cell r="J402">
            <v>720000</v>
          </cell>
          <cell r="K402">
            <v>604800</v>
          </cell>
          <cell r="L402">
            <v>10000</v>
          </cell>
          <cell r="M402">
            <v>10000</v>
          </cell>
          <cell r="N402">
            <v>10000</v>
          </cell>
          <cell r="O402">
            <v>10000</v>
          </cell>
          <cell r="P402">
            <v>10000</v>
          </cell>
          <cell r="Q402">
            <v>10000</v>
          </cell>
          <cell r="R402">
            <v>10000</v>
          </cell>
          <cell r="S402">
            <v>10000</v>
          </cell>
          <cell r="T402">
            <v>80000</v>
          </cell>
          <cell r="U402">
            <v>10000</v>
          </cell>
          <cell r="V402">
            <v>10000</v>
          </cell>
          <cell r="W402">
            <v>10000</v>
          </cell>
          <cell r="X402">
            <v>10000</v>
          </cell>
          <cell r="Y402">
            <v>120000</v>
          </cell>
          <cell r="Z402">
            <v>524800</v>
          </cell>
          <cell r="AA402">
            <v>131200</v>
          </cell>
          <cell r="AB402">
            <v>484800</v>
          </cell>
          <cell r="AC402">
            <v>134400</v>
          </cell>
          <cell r="AD402">
            <v>141120</v>
          </cell>
          <cell r="AE402">
            <v>148176</v>
          </cell>
          <cell r="AF402">
            <v>423696</v>
          </cell>
        </row>
        <row r="403">
          <cell r="A403" t="str">
            <v>17026207</v>
          </cell>
          <cell r="B403" t="str">
            <v>17026207/22020406</v>
          </cell>
          <cell r="C403" t="str">
            <v>17026207</v>
          </cell>
          <cell r="D403">
            <v>22020406</v>
          </cell>
          <cell r="E403" t="str">
            <v>PPSSC- Schools</v>
          </cell>
          <cell r="F403" t="str">
            <v>PRINCE MEM. HIGH SCH ONITSHA</v>
          </cell>
          <cell r="J403">
            <v>960000</v>
          </cell>
          <cell r="K403">
            <v>806400</v>
          </cell>
          <cell r="L403">
            <v>10000</v>
          </cell>
          <cell r="M403">
            <v>10000</v>
          </cell>
          <cell r="N403">
            <v>10000</v>
          </cell>
          <cell r="O403">
            <v>10000</v>
          </cell>
          <cell r="P403">
            <v>10000</v>
          </cell>
          <cell r="Q403">
            <v>10000</v>
          </cell>
          <cell r="R403">
            <v>10000</v>
          </cell>
          <cell r="S403">
            <v>10000</v>
          </cell>
          <cell r="T403">
            <v>80000</v>
          </cell>
          <cell r="U403">
            <v>10000</v>
          </cell>
          <cell r="V403">
            <v>10000</v>
          </cell>
          <cell r="W403">
            <v>10000</v>
          </cell>
          <cell r="X403">
            <v>10000</v>
          </cell>
          <cell r="Y403">
            <v>120000</v>
          </cell>
          <cell r="Z403">
            <v>726400</v>
          </cell>
          <cell r="AA403">
            <v>181600</v>
          </cell>
          <cell r="AB403">
            <v>686400</v>
          </cell>
          <cell r="AC403">
            <v>134400</v>
          </cell>
          <cell r="AD403">
            <v>141120</v>
          </cell>
          <cell r="AE403">
            <v>148176</v>
          </cell>
          <cell r="AF403">
            <v>423696</v>
          </cell>
        </row>
        <row r="404">
          <cell r="A404" t="str">
            <v>17026208</v>
          </cell>
          <cell r="B404" t="str">
            <v>17026208/22020406</v>
          </cell>
          <cell r="C404" t="str">
            <v>17026208</v>
          </cell>
          <cell r="D404">
            <v>22020406</v>
          </cell>
          <cell r="E404" t="str">
            <v>PPSSC- Schools</v>
          </cell>
          <cell r="F404" t="str">
            <v xml:space="preserve">ARMY DAY SEC SCH ONITSHA </v>
          </cell>
          <cell r="J404">
            <v>1080000</v>
          </cell>
          <cell r="K404">
            <v>907200</v>
          </cell>
          <cell r="L404">
            <v>10000</v>
          </cell>
          <cell r="M404">
            <v>10000</v>
          </cell>
          <cell r="N404">
            <v>10000</v>
          </cell>
          <cell r="O404">
            <v>10000</v>
          </cell>
          <cell r="P404">
            <v>10000</v>
          </cell>
          <cell r="Q404">
            <v>10000</v>
          </cell>
          <cell r="R404">
            <v>10000</v>
          </cell>
          <cell r="S404">
            <v>10000</v>
          </cell>
          <cell r="T404">
            <v>80000</v>
          </cell>
          <cell r="U404">
            <v>10000</v>
          </cell>
          <cell r="V404">
            <v>10000</v>
          </cell>
          <cell r="W404">
            <v>10000</v>
          </cell>
          <cell r="X404">
            <v>10000</v>
          </cell>
          <cell r="Y404">
            <v>120000</v>
          </cell>
          <cell r="Z404">
            <v>827200</v>
          </cell>
          <cell r="AA404">
            <v>206800</v>
          </cell>
          <cell r="AB404">
            <v>787200</v>
          </cell>
          <cell r="AC404">
            <v>134400</v>
          </cell>
          <cell r="AD404">
            <v>141120</v>
          </cell>
          <cell r="AE404">
            <v>148176</v>
          </cell>
          <cell r="AF404">
            <v>423696</v>
          </cell>
        </row>
        <row r="405">
          <cell r="A405" t="str">
            <v>17026209</v>
          </cell>
          <cell r="B405" t="str">
            <v>17026209/22020406</v>
          </cell>
          <cell r="C405" t="str">
            <v>17026209</v>
          </cell>
          <cell r="D405">
            <v>22020406</v>
          </cell>
          <cell r="E405" t="str">
            <v>PPSSC- Schools</v>
          </cell>
          <cell r="F405" t="str">
            <v>METROPOLITAN COLLEGE ONITSHA</v>
          </cell>
          <cell r="J405">
            <v>720000</v>
          </cell>
          <cell r="K405">
            <v>604800</v>
          </cell>
          <cell r="L405">
            <v>10000</v>
          </cell>
          <cell r="M405">
            <v>10000</v>
          </cell>
          <cell r="N405">
            <v>10000</v>
          </cell>
          <cell r="O405">
            <v>10000</v>
          </cell>
          <cell r="P405">
            <v>10000</v>
          </cell>
          <cell r="Q405">
            <v>10000</v>
          </cell>
          <cell r="R405">
            <v>10000</v>
          </cell>
          <cell r="S405">
            <v>10000</v>
          </cell>
          <cell r="T405">
            <v>80000</v>
          </cell>
          <cell r="U405">
            <v>10000</v>
          </cell>
          <cell r="V405">
            <v>10000</v>
          </cell>
          <cell r="W405">
            <v>10000</v>
          </cell>
          <cell r="X405">
            <v>10000</v>
          </cell>
          <cell r="Y405">
            <v>120000</v>
          </cell>
          <cell r="Z405">
            <v>524800</v>
          </cell>
          <cell r="AA405">
            <v>131200</v>
          </cell>
          <cell r="AB405">
            <v>484800</v>
          </cell>
          <cell r="AC405">
            <v>134400</v>
          </cell>
          <cell r="AD405">
            <v>141120</v>
          </cell>
          <cell r="AE405">
            <v>148176</v>
          </cell>
          <cell r="AF405">
            <v>423696</v>
          </cell>
        </row>
        <row r="406">
          <cell r="A406" t="str">
            <v>17026210</v>
          </cell>
          <cell r="B406" t="str">
            <v>17026210/22020406</v>
          </cell>
          <cell r="C406" t="str">
            <v>17026210</v>
          </cell>
          <cell r="D406">
            <v>22020406</v>
          </cell>
          <cell r="E406" t="str">
            <v>PPSSC- Schools</v>
          </cell>
          <cell r="F406" t="str">
            <v>GTC ONITSHA</v>
          </cell>
          <cell r="J406">
            <v>960000</v>
          </cell>
          <cell r="K406">
            <v>806400</v>
          </cell>
          <cell r="L406">
            <v>10000</v>
          </cell>
          <cell r="M406">
            <v>10000</v>
          </cell>
          <cell r="N406">
            <v>10000</v>
          </cell>
          <cell r="O406">
            <v>10000</v>
          </cell>
          <cell r="P406">
            <v>10000</v>
          </cell>
          <cell r="Q406">
            <v>10000</v>
          </cell>
          <cell r="R406">
            <v>10000</v>
          </cell>
          <cell r="S406">
            <v>10000</v>
          </cell>
          <cell r="T406">
            <v>80000</v>
          </cell>
          <cell r="U406">
            <v>10000</v>
          </cell>
          <cell r="V406">
            <v>10000</v>
          </cell>
          <cell r="W406">
            <v>10000</v>
          </cell>
          <cell r="X406">
            <v>10000</v>
          </cell>
          <cell r="Y406">
            <v>120000</v>
          </cell>
          <cell r="Z406">
            <v>726400</v>
          </cell>
          <cell r="AA406">
            <v>181600</v>
          </cell>
          <cell r="AB406">
            <v>686400</v>
          </cell>
          <cell r="AC406">
            <v>134400</v>
          </cell>
          <cell r="AD406">
            <v>141120</v>
          </cell>
          <cell r="AE406">
            <v>148176</v>
          </cell>
          <cell r="AF406">
            <v>423696</v>
          </cell>
        </row>
        <row r="407">
          <cell r="A407" t="str">
            <v>17026211</v>
          </cell>
          <cell r="B407" t="str">
            <v>17026211/22020406</v>
          </cell>
          <cell r="C407" t="str">
            <v>17026211</v>
          </cell>
          <cell r="D407">
            <v>22020406</v>
          </cell>
          <cell r="E407" t="str">
            <v>PPSSC- Schools</v>
          </cell>
          <cell r="F407" t="str">
            <v>ONITSHA HIGH SCH ONITSHA</v>
          </cell>
          <cell r="J407">
            <v>960000</v>
          </cell>
          <cell r="K407">
            <v>806400</v>
          </cell>
          <cell r="L407">
            <v>10000</v>
          </cell>
          <cell r="M407">
            <v>10000</v>
          </cell>
          <cell r="N407">
            <v>10000</v>
          </cell>
          <cell r="O407">
            <v>10000</v>
          </cell>
          <cell r="P407">
            <v>10000</v>
          </cell>
          <cell r="Q407">
            <v>10000</v>
          </cell>
          <cell r="R407">
            <v>10000</v>
          </cell>
          <cell r="S407">
            <v>10000</v>
          </cell>
          <cell r="T407">
            <v>80000</v>
          </cell>
          <cell r="U407">
            <v>10000</v>
          </cell>
          <cell r="V407">
            <v>10000</v>
          </cell>
          <cell r="W407">
            <v>10000</v>
          </cell>
          <cell r="X407">
            <v>10000</v>
          </cell>
          <cell r="Y407">
            <v>120000</v>
          </cell>
          <cell r="Z407">
            <v>726400</v>
          </cell>
          <cell r="AA407">
            <v>181600</v>
          </cell>
          <cell r="AB407">
            <v>686400</v>
          </cell>
          <cell r="AC407">
            <v>134400</v>
          </cell>
          <cell r="AD407">
            <v>141120</v>
          </cell>
          <cell r="AE407">
            <v>148176</v>
          </cell>
          <cell r="AF407">
            <v>423696</v>
          </cell>
        </row>
        <row r="408">
          <cell r="A408" t="str">
            <v>17026212</v>
          </cell>
          <cell r="B408" t="str">
            <v>17026212/22020406</v>
          </cell>
          <cell r="C408" t="str">
            <v>17026212</v>
          </cell>
          <cell r="D408">
            <v>22020406</v>
          </cell>
          <cell r="E408" t="str">
            <v>PPSSC- Schools</v>
          </cell>
          <cell r="F408" t="str">
            <v>OUR LADYS HIGH SCH ONITSHA</v>
          </cell>
          <cell r="J408">
            <v>720000</v>
          </cell>
          <cell r="K408">
            <v>604800</v>
          </cell>
          <cell r="L408">
            <v>10000</v>
          </cell>
          <cell r="M408">
            <v>10000</v>
          </cell>
          <cell r="N408">
            <v>10000</v>
          </cell>
          <cell r="O408">
            <v>10000</v>
          </cell>
          <cell r="P408">
            <v>10000</v>
          </cell>
          <cell r="Q408">
            <v>10000</v>
          </cell>
          <cell r="R408">
            <v>10000</v>
          </cell>
          <cell r="S408">
            <v>10000</v>
          </cell>
          <cell r="T408">
            <v>80000</v>
          </cell>
          <cell r="U408">
            <v>10000</v>
          </cell>
          <cell r="V408">
            <v>10000</v>
          </cell>
          <cell r="W408">
            <v>10000</v>
          </cell>
          <cell r="X408">
            <v>10000</v>
          </cell>
          <cell r="Y408">
            <v>120000</v>
          </cell>
          <cell r="Z408">
            <v>524800</v>
          </cell>
          <cell r="AA408">
            <v>131200</v>
          </cell>
          <cell r="AB408">
            <v>484800</v>
          </cell>
          <cell r="AC408">
            <v>134400</v>
          </cell>
          <cell r="AD408">
            <v>141120</v>
          </cell>
          <cell r="AE408">
            <v>148176</v>
          </cell>
          <cell r="AF408">
            <v>423696</v>
          </cell>
        </row>
        <row r="409">
          <cell r="A409" t="str">
            <v>17026213</v>
          </cell>
          <cell r="B409" t="str">
            <v>17026213/22020406</v>
          </cell>
          <cell r="C409" t="str">
            <v>17026213</v>
          </cell>
          <cell r="D409">
            <v>22020406</v>
          </cell>
          <cell r="E409" t="str">
            <v>PPSSC- Schools</v>
          </cell>
          <cell r="F409" t="str">
            <v>CKC ONITSHA</v>
          </cell>
          <cell r="J409">
            <v>1080000</v>
          </cell>
          <cell r="K409">
            <v>907200</v>
          </cell>
          <cell r="L409">
            <v>10000</v>
          </cell>
          <cell r="M409">
            <v>10000</v>
          </cell>
          <cell r="N409">
            <v>10000</v>
          </cell>
          <cell r="O409">
            <v>10000</v>
          </cell>
          <cell r="P409">
            <v>10000</v>
          </cell>
          <cell r="Q409">
            <v>10000</v>
          </cell>
          <cell r="R409">
            <v>10000</v>
          </cell>
          <cell r="S409">
            <v>10000</v>
          </cell>
          <cell r="T409">
            <v>80000</v>
          </cell>
          <cell r="U409">
            <v>10000</v>
          </cell>
          <cell r="V409">
            <v>10000</v>
          </cell>
          <cell r="W409">
            <v>10000</v>
          </cell>
          <cell r="X409">
            <v>10000</v>
          </cell>
          <cell r="Y409">
            <v>120000</v>
          </cell>
          <cell r="Z409">
            <v>827200</v>
          </cell>
          <cell r="AA409">
            <v>206800</v>
          </cell>
          <cell r="AB409">
            <v>787200</v>
          </cell>
          <cell r="AC409">
            <v>134400</v>
          </cell>
          <cell r="AD409">
            <v>141120</v>
          </cell>
          <cell r="AE409">
            <v>148176</v>
          </cell>
          <cell r="AF409">
            <v>423696</v>
          </cell>
        </row>
        <row r="410">
          <cell r="A410" t="str">
            <v>17026214</v>
          </cell>
          <cell r="B410" t="str">
            <v>17026214/22020406</v>
          </cell>
          <cell r="C410" t="str">
            <v>17026214</v>
          </cell>
          <cell r="D410">
            <v>22020406</v>
          </cell>
          <cell r="E410" t="str">
            <v>PPSSC- Schools</v>
          </cell>
          <cell r="F410" t="str">
            <v>MODEBE MSS ONITSHA</v>
          </cell>
          <cell r="J410">
            <v>1080000</v>
          </cell>
          <cell r="K410">
            <v>907200</v>
          </cell>
          <cell r="L410">
            <v>10000</v>
          </cell>
          <cell r="M410">
            <v>10000</v>
          </cell>
          <cell r="N410">
            <v>10000</v>
          </cell>
          <cell r="O410">
            <v>10000</v>
          </cell>
          <cell r="P410">
            <v>10000</v>
          </cell>
          <cell r="Q410">
            <v>10000</v>
          </cell>
          <cell r="R410">
            <v>10000</v>
          </cell>
          <cell r="S410">
            <v>10000</v>
          </cell>
          <cell r="T410">
            <v>80000</v>
          </cell>
          <cell r="U410">
            <v>10000</v>
          </cell>
          <cell r="V410">
            <v>10000</v>
          </cell>
          <cell r="W410">
            <v>10000</v>
          </cell>
          <cell r="X410">
            <v>10000</v>
          </cell>
          <cell r="Y410">
            <v>120000</v>
          </cell>
          <cell r="Z410">
            <v>827200</v>
          </cell>
          <cell r="AA410">
            <v>206800</v>
          </cell>
          <cell r="AB410">
            <v>787200</v>
          </cell>
          <cell r="AC410">
            <v>134400</v>
          </cell>
          <cell r="AD410">
            <v>141120</v>
          </cell>
          <cell r="AE410">
            <v>148176</v>
          </cell>
          <cell r="AF410">
            <v>423696</v>
          </cell>
        </row>
        <row r="411">
          <cell r="A411" t="str">
            <v>17026215</v>
          </cell>
          <cell r="B411" t="str">
            <v>17026215/22020406</v>
          </cell>
          <cell r="C411" t="str">
            <v>17026215</v>
          </cell>
          <cell r="D411">
            <v>22020406</v>
          </cell>
          <cell r="E411" t="str">
            <v>PPSSC- Schools</v>
          </cell>
          <cell r="F411" t="str">
            <v>METU MSS ONITSHA</v>
          </cell>
          <cell r="J411">
            <v>840000</v>
          </cell>
          <cell r="K411">
            <v>705600</v>
          </cell>
          <cell r="L411">
            <v>10000</v>
          </cell>
          <cell r="M411">
            <v>10000</v>
          </cell>
          <cell r="N411">
            <v>10000</v>
          </cell>
          <cell r="O411">
            <v>10000</v>
          </cell>
          <cell r="P411">
            <v>10000</v>
          </cell>
          <cell r="Q411">
            <v>10000</v>
          </cell>
          <cell r="R411">
            <v>10000</v>
          </cell>
          <cell r="S411">
            <v>10000</v>
          </cell>
          <cell r="T411">
            <v>80000</v>
          </cell>
          <cell r="U411">
            <v>10000</v>
          </cell>
          <cell r="V411">
            <v>10000</v>
          </cell>
          <cell r="W411">
            <v>10000</v>
          </cell>
          <cell r="X411">
            <v>10000</v>
          </cell>
          <cell r="Y411">
            <v>120000</v>
          </cell>
          <cell r="Z411">
            <v>625600</v>
          </cell>
          <cell r="AA411">
            <v>156400</v>
          </cell>
          <cell r="AB411">
            <v>585600</v>
          </cell>
          <cell r="AC411">
            <v>134400</v>
          </cell>
          <cell r="AD411">
            <v>141120</v>
          </cell>
          <cell r="AE411">
            <v>148176</v>
          </cell>
          <cell r="AF411">
            <v>423696</v>
          </cell>
        </row>
        <row r="412">
          <cell r="A412" t="str">
            <v>17026216</v>
          </cell>
          <cell r="B412" t="str">
            <v>17026216/22020406</v>
          </cell>
          <cell r="C412" t="str">
            <v>17026216</v>
          </cell>
          <cell r="D412">
            <v>22020406</v>
          </cell>
          <cell r="E412" t="str">
            <v>PPSSC- Schools</v>
          </cell>
          <cell r="F412" t="str">
            <v>URBAN GIRLS SEC SCH ONITSHA</v>
          </cell>
          <cell r="J412">
            <v>1200000</v>
          </cell>
          <cell r="K412">
            <v>1008000</v>
          </cell>
          <cell r="L412">
            <v>10000</v>
          </cell>
          <cell r="M412">
            <v>10000</v>
          </cell>
          <cell r="N412">
            <v>10000</v>
          </cell>
          <cell r="O412">
            <v>10000</v>
          </cell>
          <cell r="P412">
            <v>10000</v>
          </cell>
          <cell r="Q412">
            <v>10000</v>
          </cell>
          <cell r="R412">
            <v>10000</v>
          </cell>
          <cell r="S412">
            <v>10000</v>
          </cell>
          <cell r="T412">
            <v>80000</v>
          </cell>
          <cell r="U412">
            <v>10000</v>
          </cell>
          <cell r="V412">
            <v>10000</v>
          </cell>
          <cell r="W412">
            <v>10000</v>
          </cell>
          <cell r="X412">
            <v>10000</v>
          </cell>
          <cell r="Y412">
            <v>120000</v>
          </cell>
          <cell r="Z412">
            <v>928000</v>
          </cell>
          <cell r="AA412">
            <v>232000</v>
          </cell>
          <cell r="AB412">
            <v>888000</v>
          </cell>
          <cell r="AC412">
            <v>134400</v>
          </cell>
          <cell r="AD412">
            <v>141120</v>
          </cell>
          <cell r="AE412">
            <v>148176</v>
          </cell>
          <cell r="AF412">
            <v>423696</v>
          </cell>
        </row>
        <row r="413">
          <cell r="A413" t="str">
            <v>17026217</v>
          </cell>
          <cell r="B413" t="str">
            <v>17026217/22020406</v>
          </cell>
          <cell r="C413" t="str">
            <v>17026217</v>
          </cell>
          <cell r="D413">
            <v>22020406</v>
          </cell>
          <cell r="E413" t="str">
            <v>PPSSC- Schools</v>
          </cell>
          <cell r="F413" t="str">
            <v>URBAN BOYS SEC SCH ONITSHA</v>
          </cell>
          <cell r="J413">
            <v>840000</v>
          </cell>
          <cell r="K413">
            <v>705600</v>
          </cell>
          <cell r="L413">
            <v>10000</v>
          </cell>
          <cell r="M413">
            <v>10000</v>
          </cell>
          <cell r="N413">
            <v>10000</v>
          </cell>
          <cell r="O413">
            <v>10000</v>
          </cell>
          <cell r="P413">
            <v>10000</v>
          </cell>
          <cell r="Q413">
            <v>10000</v>
          </cell>
          <cell r="R413">
            <v>10000</v>
          </cell>
          <cell r="S413">
            <v>10000</v>
          </cell>
          <cell r="T413">
            <v>80000</v>
          </cell>
          <cell r="U413">
            <v>10000</v>
          </cell>
          <cell r="V413">
            <v>10000</v>
          </cell>
          <cell r="W413">
            <v>10000</v>
          </cell>
          <cell r="X413">
            <v>10000</v>
          </cell>
          <cell r="Y413">
            <v>120000</v>
          </cell>
          <cell r="Z413">
            <v>625600</v>
          </cell>
          <cell r="AA413">
            <v>156400</v>
          </cell>
          <cell r="AB413">
            <v>585600</v>
          </cell>
          <cell r="AC413">
            <v>134400</v>
          </cell>
          <cell r="AD413">
            <v>141120</v>
          </cell>
          <cell r="AE413">
            <v>148176</v>
          </cell>
          <cell r="AF413">
            <v>423696</v>
          </cell>
        </row>
        <row r="414">
          <cell r="A414" t="str">
            <v>17026218</v>
          </cell>
          <cell r="B414" t="str">
            <v>17026218/22020406</v>
          </cell>
          <cell r="C414" t="str">
            <v>17026218</v>
          </cell>
          <cell r="D414">
            <v>22020406</v>
          </cell>
          <cell r="E414" t="str">
            <v>PPSSC- Schools</v>
          </cell>
          <cell r="F414" t="str">
            <v>SPECIAL SCH FOR DEAF &amp; DUMB ONITSHA</v>
          </cell>
          <cell r="J414">
            <v>600000</v>
          </cell>
          <cell r="K414">
            <v>504000</v>
          </cell>
          <cell r="L414">
            <v>10000</v>
          </cell>
          <cell r="M414">
            <v>10000</v>
          </cell>
          <cell r="N414">
            <v>10000</v>
          </cell>
          <cell r="O414">
            <v>10000</v>
          </cell>
          <cell r="P414">
            <v>10000</v>
          </cell>
          <cell r="Q414">
            <v>10000</v>
          </cell>
          <cell r="R414">
            <v>10000</v>
          </cell>
          <cell r="S414">
            <v>10000</v>
          </cell>
          <cell r="T414">
            <v>80000</v>
          </cell>
          <cell r="U414">
            <v>10000</v>
          </cell>
          <cell r="V414">
            <v>10000</v>
          </cell>
          <cell r="W414">
            <v>10000</v>
          </cell>
          <cell r="X414">
            <v>10000</v>
          </cell>
          <cell r="Y414">
            <v>120000</v>
          </cell>
          <cell r="Z414">
            <v>424000</v>
          </cell>
          <cell r="AA414">
            <v>106000</v>
          </cell>
          <cell r="AB414">
            <v>384000</v>
          </cell>
          <cell r="AC414">
            <v>134400</v>
          </cell>
          <cell r="AD414">
            <v>141120</v>
          </cell>
          <cell r="AE414">
            <v>148176</v>
          </cell>
          <cell r="AF414">
            <v>423696</v>
          </cell>
        </row>
        <row r="415">
          <cell r="A415" t="str">
            <v>17026219</v>
          </cell>
          <cell r="B415" t="str">
            <v>17026219/22020406</v>
          </cell>
          <cell r="C415" t="str">
            <v>17026219</v>
          </cell>
          <cell r="D415">
            <v>22020406</v>
          </cell>
          <cell r="E415" t="str">
            <v>PPSSC- Schools</v>
          </cell>
          <cell r="F415" t="str">
            <v>OGBARU HIGH SCH OGBARU</v>
          </cell>
          <cell r="J415">
            <v>600000</v>
          </cell>
          <cell r="K415">
            <v>504000</v>
          </cell>
          <cell r="L415">
            <v>10000</v>
          </cell>
          <cell r="M415">
            <v>10000</v>
          </cell>
          <cell r="N415">
            <v>10000</v>
          </cell>
          <cell r="O415">
            <v>10000</v>
          </cell>
          <cell r="P415">
            <v>10000</v>
          </cell>
          <cell r="Q415">
            <v>10000</v>
          </cell>
          <cell r="R415">
            <v>10000</v>
          </cell>
          <cell r="S415">
            <v>10000</v>
          </cell>
          <cell r="T415">
            <v>80000</v>
          </cell>
          <cell r="U415">
            <v>10000</v>
          </cell>
          <cell r="V415">
            <v>10000</v>
          </cell>
          <cell r="W415">
            <v>10000</v>
          </cell>
          <cell r="X415">
            <v>10000</v>
          </cell>
          <cell r="Y415">
            <v>120000</v>
          </cell>
          <cell r="Z415">
            <v>424000</v>
          </cell>
          <cell r="AA415">
            <v>106000</v>
          </cell>
          <cell r="AB415">
            <v>384000</v>
          </cell>
          <cell r="AC415">
            <v>134400</v>
          </cell>
          <cell r="AD415">
            <v>141120</v>
          </cell>
          <cell r="AE415">
            <v>148176</v>
          </cell>
          <cell r="AF415">
            <v>423696</v>
          </cell>
        </row>
        <row r="416">
          <cell r="A416" t="str">
            <v>17026220</v>
          </cell>
          <cell r="B416" t="str">
            <v>17026220/22020406</v>
          </cell>
          <cell r="C416" t="str">
            <v>17026220</v>
          </cell>
          <cell r="D416">
            <v>22020406</v>
          </cell>
          <cell r="E416" t="str">
            <v>PPSSC- Schools</v>
          </cell>
          <cell r="F416" t="str">
            <v>IDEKE GSS IDEKE</v>
          </cell>
          <cell r="J416">
            <v>840000</v>
          </cell>
          <cell r="K416">
            <v>705600</v>
          </cell>
          <cell r="L416">
            <v>10000</v>
          </cell>
          <cell r="M416">
            <v>10000</v>
          </cell>
          <cell r="N416">
            <v>10000</v>
          </cell>
          <cell r="O416">
            <v>10000</v>
          </cell>
          <cell r="P416">
            <v>10000</v>
          </cell>
          <cell r="Q416">
            <v>10000</v>
          </cell>
          <cell r="R416">
            <v>10000</v>
          </cell>
          <cell r="S416">
            <v>10000</v>
          </cell>
          <cell r="T416">
            <v>80000</v>
          </cell>
          <cell r="U416">
            <v>10000</v>
          </cell>
          <cell r="V416">
            <v>10000</v>
          </cell>
          <cell r="W416">
            <v>10000</v>
          </cell>
          <cell r="X416">
            <v>10000</v>
          </cell>
          <cell r="Y416">
            <v>120000</v>
          </cell>
          <cell r="Z416">
            <v>625600</v>
          </cell>
          <cell r="AA416">
            <v>156400</v>
          </cell>
          <cell r="AB416">
            <v>585600</v>
          </cell>
          <cell r="AC416">
            <v>134400</v>
          </cell>
          <cell r="AD416">
            <v>141120</v>
          </cell>
          <cell r="AE416">
            <v>148176</v>
          </cell>
          <cell r="AF416">
            <v>423696</v>
          </cell>
        </row>
        <row r="417">
          <cell r="A417" t="str">
            <v>17026221</v>
          </cell>
          <cell r="B417" t="str">
            <v>17026221/22020406</v>
          </cell>
          <cell r="C417" t="str">
            <v>17026221</v>
          </cell>
          <cell r="D417">
            <v>22020406</v>
          </cell>
          <cell r="E417" t="str">
            <v>PPSSC- Schools</v>
          </cell>
          <cell r="F417" t="str">
            <v>UCGSS OKPOKO</v>
          </cell>
          <cell r="J417">
            <v>840000</v>
          </cell>
          <cell r="K417">
            <v>705600</v>
          </cell>
          <cell r="L417">
            <v>10000</v>
          </cell>
          <cell r="M417">
            <v>10000</v>
          </cell>
          <cell r="N417">
            <v>10000</v>
          </cell>
          <cell r="O417">
            <v>10000</v>
          </cell>
          <cell r="P417">
            <v>10000</v>
          </cell>
          <cell r="Q417">
            <v>10000</v>
          </cell>
          <cell r="R417">
            <v>10000</v>
          </cell>
          <cell r="S417">
            <v>10000</v>
          </cell>
          <cell r="T417">
            <v>80000</v>
          </cell>
          <cell r="U417">
            <v>10000</v>
          </cell>
          <cell r="V417">
            <v>10000</v>
          </cell>
          <cell r="W417">
            <v>10000</v>
          </cell>
          <cell r="X417">
            <v>10000</v>
          </cell>
          <cell r="Y417">
            <v>120000</v>
          </cell>
          <cell r="Z417">
            <v>625600</v>
          </cell>
          <cell r="AA417">
            <v>156400</v>
          </cell>
          <cell r="AB417">
            <v>585600</v>
          </cell>
          <cell r="AC417">
            <v>134400</v>
          </cell>
          <cell r="AD417">
            <v>141120</v>
          </cell>
          <cell r="AE417">
            <v>148176</v>
          </cell>
          <cell r="AF417">
            <v>423696</v>
          </cell>
        </row>
        <row r="418">
          <cell r="A418" t="str">
            <v>17026222</v>
          </cell>
          <cell r="B418" t="str">
            <v>17026222/22020406</v>
          </cell>
          <cell r="C418" t="str">
            <v>17026222</v>
          </cell>
          <cell r="D418">
            <v>22020406</v>
          </cell>
          <cell r="E418" t="str">
            <v>PPSSC- Schools</v>
          </cell>
          <cell r="F418" t="str">
            <v>CBSS OKPOKO</v>
          </cell>
          <cell r="J418">
            <v>600000</v>
          </cell>
          <cell r="K418">
            <v>504000</v>
          </cell>
          <cell r="L418">
            <v>10000</v>
          </cell>
          <cell r="M418">
            <v>10000</v>
          </cell>
          <cell r="N418">
            <v>10000</v>
          </cell>
          <cell r="O418">
            <v>10000</v>
          </cell>
          <cell r="P418">
            <v>10000</v>
          </cell>
          <cell r="Q418">
            <v>10000</v>
          </cell>
          <cell r="R418">
            <v>10000</v>
          </cell>
          <cell r="S418">
            <v>10000</v>
          </cell>
          <cell r="T418">
            <v>80000</v>
          </cell>
          <cell r="U418">
            <v>10000</v>
          </cell>
          <cell r="V418">
            <v>10000</v>
          </cell>
          <cell r="W418">
            <v>10000</v>
          </cell>
          <cell r="X418">
            <v>10000</v>
          </cell>
          <cell r="Y418">
            <v>120000</v>
          </cell>
          <cell r="Z418">
            <v>424000</v>
          </cell>
          <cell r="AA418">
            <v>106000</v>
          </cell>
          <cell r="AB418">
            <v>384000</v>
          </cell>
          <cell r="AC418">
            <v>134400</v>
          </cell>
          <cell r="AD418">
            <v>141120</v>
          </cell>
          <cell r="AE418">
            <v>148176</v>
          </cell>
          <cell r="AF418">
            <v>423696</v>
          </cell>
        </row>
        <row r="419">
          <cell r="A419" t="str">
            <v>17026223</v>
          </cell>
          <cell r="B419" t="str">
            <v>17026223/22020406</v>
          </cell>
          <cell r="C419" t="str">
            <v>17026223</v>
          </cell>
          <cell r="D419">
            <v>22020406</v>
          </cell>
          <cell r="E419" t="str">
            <v>PPSSC- Schools</v>
          </cell>
          <cell r="F419" t="str">
            <v>CHS OKPOKO</v>
          </cell>
          <cell r="J419">
            <v>600000</v>
          </cell>
          <cell r="K419">
            <v>504000</v>
          </cell>
          <cell r="L419">
            <v>10000</v>
          </cell>
          <cell r="M419">
            <v>10000</v>
          </cell>
          <cell r="N419">
            <v>10000</v>
          </cell>
          <cell r="O419">
            <v>10000</v>
          </cell>
          <cell r="P419">
            <v>10000</v>
          </cell>
          <cell r="Q419">
            <v>10000</v>
          </cell>
          <cell r="R419">
            <v>10000</v>
          </cell>
          <cell r="S419">
            <v>10000</v>
          </cell>
          <cell r="T419">
            <v>80000</v>
          </cell>
          <cell r="U419">
            <v>10000</v>
          </cell>
          <cell r="V419">
            <v>10000</v>
          </cell>
          <cell r="W419">
            <v>10000</v>
          </cell>
          <cell r="X419">
            <v>10000</v>
          </cell>
          <cell r="Y419">
            <v>120000</v>
          </cell>
          <cell r="Z419">
            <v>424000</v>
          </cell>
          <cell r="AA419">
            <v>106000</v>
          </cell>
          <cell r="AB419">
            <v>384000</v>
          </cell>
          <cell r="AC419">
            <v>134400</v>
          </cell>
          <cell r="AD419">
            <v>141120</v>
          </cell>
          <cell r="AE419">
            <v>148176</v>
          </cell>
          <cell r="AF419">
            <v>423696</v>
          </cell>
        </row>
        <row r="420">
          <cell r="A420" t="str">
            <v>17026224</v>
          </cell>
          <cell r="B420" t="str">
            <v>17026224/22020406</v>
          </cell>
          <cell r="C420" t="str">
            <v>17026224</v>
          </cell>
          <cell r="D420">
            <v>22020406</v>
          </cell>
          <cell r="E420" t="str">
            <v>PPSSC- Schools</v>
          </cell>
          <cell r="F420" t="str">
            <v>CSS ATANI</v>
          </cell>
          <cell r="J420">
            <v>600000</v>
          </cell>
          <cell r="K420">
            <v>504000</v>
          </cell>
          <cell r="L420">
            <v>10000</v>
          </cell>
          <cell r="M420">
            <v>10000</v>
          </cell>
          <cell r="N420">
            <v>10000</v>
          </cell>
          <cell r="O420">
            <v>10000</v>
          </cell>
          <cell r="P420">
            <v>10000</v>
          </cell>
          <cell r="Q420">
            <v>10000</v>
          </cell>
          <cell r="R420">
            <v>10000</v>
          </cell>
          <cell r="S420">
            <v>10000</v>
          </cell>
          <cell r="T420">
            <v>80000</v>
          </cell>
          <cell r="U420">
            <v>10000</v>
          </cell>
          <cell r="V420">
            <v>10000</v>
          </cell>
          <cell r="W420">
            <v>10000</v>
          </cell>
          <cell r="X420">
            <v>10000</v>
          </cell>
          <cell r="Y420">
            <v>120000</v>
          </cell>
          <cell r="Z420">
            <v>424000</v>
          </cell>
          <cell r="AA420">
            <v>106000</v>
          </cell>
          <cell r="AB420">
            <v>384000</v>
          </cell>
          <cell r="AC420">
            <v>134400</v>
          </cell>
          <cell r="AD420">
            <v>141120</v>
          </cell>
          <cell r="AE420">
            <v>148176</v>
          </cell>
          <cell r="AF420">
            <v>423696</v>
          </cell>
        </row>
        <row r="421">
          <cell r="A421" t="str">
            <v>17026225</v>
          </cell>
          <cell r="B421" t="str">
            <v>17026225/22020406</v>
          </cell>
          <cell r="C421" t="str">
            <v>17026225</v>
          </cell>
          <cell r="D421">
            <v>22020406</v>
          </cell>
          <cell r="E421" t="str">
            <v>PPSSC- Schools</v>
          </cell>
          <cell r="F421" t="str">
            <v>GTC OSSOMALA</v>
          </cell>
          <cell r="J421">
            <v>720000</v>
          </cell>
          <cell r="K421">
            <v>604800</v>
          </cell>
          <cell r="L421">
            <v>10000</v>
          </cell>
          <cell r="M421">
            <v>10000</v>
          </cell>
          <cell r="N421">
            <v>10000</v>
          </cell>
          <cell r="O421">
            <v>10000</v>
          </cell>
          <cell r="P421">
            <v>10000</v>
          </cell>
          <cell r="Q421">
            <v>10000</v>
          </cell>
          <cell r="R421">
            <v>10000</v>
          </cell>
          <cell r="S421">
            <v>10000</v>
          </cell>
          <cell r="T421">
            <v>80000</v>
          </cell>
          <cell r="U421">
            <v>10000</v>
          </cell>
          <cell r="V421">
            <v>10000</v>
          </cell>
          <cell r="W421">
            <v>10000</v>
          </cell>
          <cell r="X421">
            <v>10000</v>
          </cell>
          <cell r="Y421">
            <v>120000</v>
          </cell>
          <cell r="Z421">
            <v>524800</v>
          </cell>
          <cell r="AA421">
            <v>131200</v>
          </cell>
          <cell r="AB421">
            <v>484800</v>
          </cell>
          <cell r="AC421">
            <v>134400</v>
          </cell>
          <cell r="AD421">
            <v>141120</v>
          </cell>
          <cell r="AE421">
            <v>148176</v>
          </cell>
          <cell r="AF421">
            <v>423696</v>
          </cell>
        </row>
        <row r="422">
          <cell r="A422" t="str">
            <v>17026226</v>
          </cell>
          <cell r="B422" t="str">
            <v>17026226/22020406</v>
          </cell>
          <cell r="C422" t="str">
            <v>17026226</v>
          </cell>
          <cell r="D422">
            <v>22020406</v>
          </cell>
          <cell r="E422" t="str">
            <v>PPSSC- Schools</v>
          </cell>
          <cell r="F422" t="str">
            <v>CSS IYIOWA ODEKPE</v>
          </cell>
          <cell r="J422">
            <v>720000</v>
          </cell>
          <cell r="K422">
            <v>604800</v>
          </cell>
          <cell r="L422">
            <v>10000</v>
          </cell>
          <cell r="M422">
            <v>10000</v>
          </cell>
          <cell r="N422">
            <v>10000</v>
          </cell>
          <cell r="O422">
            <v>10000</v>
          </cell>
          <cell r="P422">
            <v>10000</v>
          </cell>
          <cell r="Q422">
            <v>10000</v>
          </cell>
          <cell r="R422">
            <v>10000</v>
          </cell>
          <cell r="S422">
            <v>10000</v>
          </cell>
          <cell r="T422">
            <v>80000</v>
          </cell>
          <cell r="U422">
            <v>10000</v>
          </cell>
          <cell r="V422">
            <v>10000</v>
          </cell>
          <cell r="W422">
            <v>10000</v>
          </cell>
          <cell r="X422">
            <v>10000</v>
          </cell>
          <cell r="Y422">
            <v>120000</v>
          </cell>
          <cell r="Z422">
            <v>524800</v>
          </cell>
          <cell r="AA422">
            <v>131200</v>
          </cell>
          <cell r="AB422">
            <v>484800</v>
          </cell>
          <cell r="AC422">
            <v>134400</v>
          </cell>
          <cell r="AD422">
            <v>141120</v>
          </cell>
          <cell r="AE422">
            <v>148176</v>
          </cell>
          <cell r="AF422">
            <v>423696</v>
          </cell>
        </row>
        <row r="423">
          <cell r="A423" t="str">
            <v>17026227</v>
          </cell>
          <cell r="B423" t="str">
            <v>17026227/22020406</v>
          </cell>
          <cell r="C423" t="str">
            <v>17026227</v>
          </cell>
          <cell r="D423">
            <v>22020406</v>
          </cell>
          <cell r="E423" t="str">
            <v>PPSSC- Schools</v>
          </cell>
          <cell r="F423" t="str">
            <v>JOSEPHINE ODUAH MSS AKILI-OZIZOR</v>
          </cell>
          <cell r="J423">
            <v>600000</v>
          </cell>
          <cell r="K423">
            <v>504000</v>
          </cell>
          <cell r="L423">
            <v>10000</v>
          </cell>
          <cell r="M423">
            <v>10000</v>
          </cell>
          <cell r="N423">
            <v>10000</v>
          </cell>
          <cell r="O423">
            <v>10000</v>
          </cell>
          <cell r="P423">
            <v>10000</v>
          </cell>
          <cell r="Q423">
            <v>10000</v>
          </cell>
          <cell r="R423">
            <v>10000</v>
          </cell>
          <cell r="S423">
            <v>10000</v>
          </cell>
          <cell r="T423">
            <v>80000</v>
          </cell>
          <cell r="U423">
            <v>10000</v>
          </cell>
          <cell r="V423">
            <v>10000</v>
          </cell>
          <cell r="W423">
            <v>10000</v>
          </cell>
          <cell r="X423">
            <v>10000</v>
          </cell>
          <cell r="Y423">
            <v>120000</v>
          </cell>
          <cell r="Z423">
            <v>424000</v>
          </cell>
          <cell r="AA423">
            <v>106000</v>
          </cell>
          <cell r="AB423">
            <v>384000</v>
          </cell>
          <cell r="AC423">
            <v>134400</v>
          </cell>
          <cell r="AD423">
            <v>141120</v>
          </cell>
          <cell r="AE423">
            <v>148176</v>
          </cell>
          <cell r="AF423">
            <v>423696</v>
          </cell>
        </row>
        <row r="424">
          <cell r="A424" t="str">
            <v>17026228</v>
          </cell>
          <cell r="B424" t="str">
            <v>17026228/22020406</v>
          </cell>
          <cell r="C424" t="str">
            <v>17026228</v>
          </cell>
          <cell r="D424">
            <v>22020406</v>
          </cell>
          <cell r="E424" t="str">
            <v>PPSSC- Schools</v>
          </cell>
          <cell r="F424" t="str">
            <v>CSS OGWUANIOCHA</v>
          </cell>
          <cell r="J424">
            <v>600000</v>
          </cell>
          <cell r="K424">
            <v>504000</v>
          </cell>
          <cell r="L424">
            <v>10000</v>
          </cell>
          <cell r="M424">
            <v>10000</v>
          </cell>
          <cell r="N424">
            <v>10000</v>
          </cell>
          <cell r="O424">
            <v>10000</v>
          </cell>
          <cell r="P424">
            <v>10000</v>
          </cell>
          <cell r="Q424">
            <v>10000</v>
          </cell>
          <cell r="R424">
            <v>10000</v>
          </cell>
          <cell r="S424">
            <v>10000</v>
          </cell>
          <cell r="T424">
            <v>80000</v>
          </cell>
          <cell r="U424">
            <v>10000</v>
          </cell>
          <cell r="V424">
            <v>10000</v>
          </cell>
          <cell r="W424">
            <v>10000</v>
          </cell>
          <cell r="X424">
            <v>10000</v>
          </cell>
          <cell r="Y424">
            <v>120000</v>
          </cell>
          <cell r="Z424">
            <v>424000</v>
          </cell>
          <cell r="AA424">
            <v>106000</v>
          </cell>
          <cell r="AB424">
            <v>384000</v>
          </cell>
          <cell r="AC424">
            <v>134400</v>
          </cell>
          <cell r="AD424">
            <v>141120</v>
          </cell>
          <cell r="AE424">
            <v>148176</v>
          </cell>
          <cell r="AF424">
            <v>423696</v>
          </cell>
        </row>
        <row r="425">
          <cell r="A425">
            <v>0</v>
          </cell>
          <cell r="B425" t="str">
            <v>/22020406</v>
          </cell>
          <cell r="D425">
            <v>22020406</v>
          </cell>
          <cell r="E425" t="str">
            <v>PPSSC- Schools</v>
          </cell>
          <cell r="F425" t="str">
            <v>ANTHONY OBAZE MSS OCHUCHE</v>
          </cell>
          <cell r="J425">
            <v>600000</v>
          </cell>
          <cell r="K425">
            <v>504000</v>
          </cell>
          <cell r="L425">
            <v>10000</v>
          </cell>
          <cell r="M425">
            <v>10000</v>
          </cell>
          <cell r="N425">
            <v>10000</v>
          </cell>
          <cell r="O425">
            <v>10000</v>
          </cell>
          <cell r="P425">
            <v>10000</v>
          </cell>
          <cell r="Q425">
            <v>10000</v>
          </cell>
          <cell r="R425">
            <v>10000</v>
          </cell>
          <cell r="S425">
            <v>10000</v>
          </cell>
          <cell r="T425">
            <v>80000</v>
          </cell>
          <cell r="U425">
            <v>10000</v>
          </cell>
          <cell r="V425">
            <v>10000</v>
          </cell>
          <cell r="W425">
            <v>10000</v>
          </cell>
          <cell r="X425">
            <v>10000</v>
          </cell>
          <cell r="Y425">
            <v>120000</v>
          </cell>
          <cell r="Z425">
            <v>424000</v>
          </cell>
          <cell r="AA425">
            <v>106000</v>
          </cell>
          <cell r="AB425">
            <v>384000</v>
          </cell>
          <cell r="AC425">
            <v>134400</v>
          </cell>
          <cell r="AD425">
            <v>141120</v>
          </cell>
          <cell r="AE425">
            <v>148176</v>
          </cell>
          <cell r="AF425">
            <v>423696</v>
          </cell>
        </row>
        <row r="426">
          <cell r="A426" t="str">
            <v>17026229</v>
          </cell>
          <cell r="B426" t="str">
            <v>17026229/22020406</v>
          </cell>
          <cell r="C426" t="str">
            <v>17026229</v>
          </cell>
          <cell r="D426">
            <v>22020406</v>
          </cell>
          <cell r="E426" t="str">
            <v>PPSSC- Schools</v>
          </cell>
          <cell r="F426" t="str">
            <v>FR. JOE MHS AGULERI</v>
          </cell>
          <cell r="J426">
            <v>600000</v>
          </cell>
          <cell r="K426">
            <v>504000</v>
          </cell>
          <cell r="L426">
            <v>10000</v>
          </cell>
          <cell r="M426">
            <v>10000</v>
          </cell>
          <cell r="N426">
            <v>10000</v>
          </cell>
          <cell r="O426">
            <v>10000</v>
          </cell>
          <cell r="P426">
            <v>10000</v>
          </cell>
          <cell r="Q426">
            <v>10000</v>
          </cell>
          <cell r="R426">
            <v>10000</v>
          </cell>
          <cell r="S426">
            <v>10000</v>
          </cell>
          <cell r="T426">
            <v>80000</v>
          </cell>
          <cell r="U426">
            <v>10000</v>
          </cell>
          <cell r="V426">
            <v>10000</v>
          </cell>
          <cell r="W426">
            <v>10000</v>
          </cell>
          <cell r="X426">
            <v>10000</v>
          </cell>
          <cell r="Y426">
            <v>120000</v>
          </cell>
          <cell r="Z426">
            <v>424000</v>
          </cell>
          <cell r="AA426">
            <v>106000</v>
          </cell>
          <cell r="AB426">
            <v>384000</v>
          </cell>
          <cell r="AC426">
            <v>134400</v>
          </cell>
          <cell r="AD426">
            <v>141120</v>
          </cell>
          <cell r="AE426">
            <v>148176</v>
          </cell>
          <cell r="AF426">
            <v>423696</v>
          </cell>
        </row>
        <row r="427">
          <cell r="A427" t="str">
            <v>17026230</v>
          </cell>
          <cell r="B427" t="str">
            <v>17026230/22020406</v>
          </cell>
          <cell r="C427" t="str">
            <v>17026230</v>
          </cell>
          <cell r="D427">
            <v>22020406</v>
          </cell>
          <cell r="E427" t="str">
            <v>PPSSC- Schools</v>
          </cell>
          <cell r="F427" t="str">
            <v>COL MIKE ATTAH SEC SCH AGULERI</v>
          </cell>
          <cell r="J427">
            <v>600000</v>
          </cell>
          <cell r="K427">
            <v>504000</v>
          </cell>
          <cell r="L427">
            <v>10000</v>
          </cell>
          <cell r="M427">
            <v>10000</v>
          </cell>
          <cell r="N427">
            <v>10000</v>
          </cell>
          <cell r="O427">
            <v>10000</v>
          </cell>
          <cell r="P427">
            <v>10000</v>
          </cell>
          <cell r="Q427">
            <v>10000</v>
          </cell>
          <cell r="R427">
            <v>10000</v>
          </cell>
          <cell r="S427">
            <v>10000</v>
          </cell>
          <cell r="T427">
            <v>80000</v>
          </cell>
          <cell r="U427">
            <v>10000</v>
          </cell>
          <cell r="V427">
            <v>10000</v>
          </cell>
          <cell r="W427">
            <v>10000</v>
          </cell>
          <cell r="X427">
            <v>10000</v>
          </cell>
          <cell r="Y427">
            <v>120000</v>
          </cell>
          <cell r="Z427">
            <v>424000</v>
          </cell>
          <cell r="AA427">
            <v>106000</v>
          </cell>
          <cell r="AB427">
            <v>384000</v>
          </cell>
          <cell r="AC427">
            <v>134400</v>
          </cell>
          <cell r="AD427">
            <v>141120</v>
          </cell>
          <cell r="AE427">
            <v>148176</v>
          </cell>
          <cell r="AF427">
            <v>423696</v>
          </cell>
        </row>
        <row r="428">
          <cell r="A428" t="str">
            <v>17026231</v>
          </cell>
          <cell r="B428" t="str">
            <v>17026231/22020406</v>
          </cell>
          <cell r="C428" t="str">
            <v>17026231</v>
          </cell>
          <cell r="D428">
            <v>22020406</v>
          </cell>
          <cell r="E428" t="str">
            <v>PPSSC- Schools</v>
          </cell>
          <cell r="F428" t="str">
            <v>JUSTICE CHINWEUBA MSS AGULERI</v>
          </cell>
          <cell r="J428">
            <v>720000</v>
          </cell>
          <cell r="K428">
            <v>604800</v>
          </cell>
          <cell r="L428">
            <v>10000</v>
          </cell>
          <cell r="M428">
            <v>10000</v>
          </cell>
          <cell r="N428">
            <v>10000</v>
          </cell>
          <cell r="O428">
            <v>10000</v>
          </cell>
          <cell r="P428">
            <v>10000</v>
          </cell>
          <cell r="Q428">
            <v>10000</v>
          </cell>
          <cell r="R428">
            <v>10000</v>
          </cell>
          <cell r="S428">
            <v>10000</v>
          </cell>
          <cell r="T428">
            <v>80000</v>
          </cell>
          <cell r="U428">
            <v>10000</v>
          </cell>
          <cell r="V428">
            <v>10000</v>
          </cell>
          <cell r="W428">
            <v>10000</v>
          </cell>
          <cell r="X428">
            <v>10000</v>
          </cell>
          <cell r="Y428">
            <v>120000</v>
          </cell>
          <cell r="Z428">
            <v>524800</v>
          </cell>
          <cell r="AA428">
            <v>131200</v>
          </cell>
          <cell r="AB428">
            <v>484800</v>
          </cell>
          <cell r="AC428">
            <v>134400</v>
          </cell>
          <cell r="AD428">
            <v>141120</v>
          </cell>
          <cell r="AE428">
            <v>148176</v>
          </cell>
          <cell r="AF428">
            <v>423696</v>
          </cell>
        </row>
        <row r="429">
          <cell r="A429" t="str">
            <v>17026232</v>
          </cell>
          <cell r="B429" t="str">
            <v>17026232/22020406</v>
          </cell>
          <cell r="C429" t="str">
            <v>17026232</v>
          </cell>
          <cell r="D429">
            <v>22020406</v>
          </cell>
          <cell r="E429" t="str">
            <v>PPSSC- Schools</v>
          </cell>
          <cell r="F429" t="str">
            <v>CSS UMUOBA ANAM</v>
          </cell>
          <cell r="J429">
            <v>600000</v>
          </cell>
          <cell r="K429">
            <v>504000</v>
          </cell>
          <cell r="L429">
            <v>10000</v>
          </cell>
          <cell r="M429">
            <v>10000</v>
          </cell>
          <cell r="N429">
            <v>10000</v>
          </cell>
          <cell r="O429">
            <v>10000</v>
          </cell>
          <cell r="P429">
            <v>10000</v>
          </cell>
          <cell r="Q429">
            <v>10000</v>
          </cell>
          <cell r="R429">
            <v>10000</v>
          </cell>
          <cell r="S429">
            <v>10000</v>
          </cell>
          <cell r="T429">
            <v>80000</v>
          </cell>
          <cell r="U429">
            <v>10000</v>
          </cell>
          <cell r="V429">
            <v>10000</v>
          </cell>
          <cell r="W429">
            <v>10000</v>
          </cell>
          <cell r="X429">
            <v>10000</v>
          </cell>
          <cell r="Y429">
            <v>120000</v>
          </cell>
          <cell r="Z429">
            <v>424000</v>
          </cell>
          <cell r="AA429">
            <v>106000</v>
          </cell>
          <cell r="AB429">
            <v>384000</v>
          </cell>
          <cell r="AC429">
            <v>134400</v>
          </cell>
          <cell r="AD429">
            <v>141120</v>
          </cell>
          <cell r="AE429">
            <v>148176</v>
          </cell>
          <cell r="AF429">
            <v>423696</v>
          </cell>
        </row>
        <row r="430">
          <cell r="A430" t="str">
            <v>17026233</v>
          </cell>
          <cell r="B430" t="str">
            <v>17026233/22020406</v>
          </cell>
          <cell r="C430" t="str">
            <v>17026233</v>
          </cell>
          <cell r="D430">
            <v>22020406</v>
          </cell>
          <cell r="E430" t="str">
            <v>PPSSC- Schools</v>
          </cell>
          <cell r="F430" t="str">
            <v>GTC UMUERI</v>
          </cell>
          <cell r="J430">
            <v>600000</v>
          </cell>
          <cell r="K430">
            <v>504000</v>
          </cell>
          <cell r="L430">
            <v>10000</v>
          </cell>
          <cell r="M430">
            <v>10000</v>
          </cell>
          <cell r="N430">
            <v>10000</v>
          </cell>
          <cell r="O430">
            <v>10000</v>
          </cell>
          <cell r="P430">
            <v>10000</v>
          </cell>
          <cell r="Q430">
            <v>10000</v>
          </cell>
          <cell r="R430">
            <v>10000</v>
          </cell>
          <cell r="S430">
            <v>10000</v>
          </cell>
          <cell r="T430">
            <v>80000</v>
          </cell>
          <cell r="U430">
            <v>10000</v>
          </cell>
          <cell r="V430">
            <v>10000</v>
          </cell>
          <cell r="W430">
            <v>10000</v>
          </cell>
          <cell r="X430">
            <v>10000</v>
          </cell>
          <cell r="Y430">
            <v>120000</v>
          </cell>
          <cell r="Z430">
            <v>424000</v>
          </cell>
          <cell r="AA430">
            <v>106000</v>
          </cell>
          <cell r="AB430">
            <v>384000</v>
          </cell>
          <cell r="AC430">
            <v>134400</v>
          </cell>
          <cell r="AD430">
            <v>141120</v>
          </cell>
          <cell r="AE430">
            <v>148176</v>
          </cell>
          <cell r="AF430">
            <v>423696</v>
          </cell>
        </row>
        <row r="431">
          <cell r="A431" t="str">
            <v>17026234</v>
          </cell>
          <cell r="B431" t="str">
            <v>17026234/22020406</v>
          </cell>
          <cell r="C431" t="str">
            <v>17026234</v>
          </cell>
          <cell r="D431">
            <v>22020406</v>
          </cell>
          <cell r="E431" t="str">
            <v>PPSSC- Schools</v>
          </cell>
          <cell r="F431" t="str">
            <v>STELLA MARIS</v>
          </cell>
          <cell r="J431">
            <v>600000</v>
          </cell>
          <cell r="K431">
            <v>504000</v>
          </cell>
          <cell r="L431">
            <v>10000</v>
          </cell>
          <cell r="M431">
            <v>10000</v>
          </cell>
          <cell r="N431">
            <v>10000</v>
          </cell>
          <cell r="O431">
            <v>10000</v>
          </cell>
          <cell r="P431">
            <v>10000</v>
          </cell>
          <cell r="Q431">
            <v>10000</v>
          </cell>
          <cell r="R431">
            <v>10000</v>
          </cell>
          <cell r="S431">
            <v>10000</v>
          </cell>
          <cell r="T431">
            <v>80000</v>
          </cell>
          <cell r="U431">
            <v>10000</v>
          </cell>
          <cell r="V431">
            <v>10000</v>
          </cell>
          <cell r="W431">
            <v>10000</v>
          </cell>
          <cell r="X431">
            <v>10000</v>
          </cell>
          <cell r="Y431">
            <v>120000</v>
          </cell>
          <cell r="Z431">
            <v>424000</v>
          </cell>
          <cell r="AA431">
            <v>106000</v>
          </cell>
          <cell r="AB431">
            <v>384000</v>
          </cell>
          <cell r="AC431">
            <v>134400</v>
          </cell>
          <cell r="AD431">
            <v>141120</v>
          </cell>
          <cell r="AE431">
            <v>148176</v>
          </cell>
          <cell r="AF431">
            <v>423696</v>
          </cell>
        </row>
        <row r="432">
          <cell r="A432" t="str">
            <v>17026235</v>
          </cell>
          <cell r="B432" t="str">
            <v>17026235/22020406</v>
          </cell>
          <cell r="C432" t="str">
            <v>17026235</v>
          </cell>
          <cell r="D432">
            <v>22020406</v>
          </cell>
          <cell r="E432" t="str">
            <v>PPSSC- Schools</v>
          </cell>
          <cell r="F432" t="str">
            <v>CSS IFITE-UMUERI</v>
          </cell>
          <cell r="J432">
            <v>600000</v>
          </cell>
          <cell r="K432">
            <v>504000</v>
          </cell>
          <cell r="L432">
            <v>10000</v>
          </cell>
          <cell r="M432">
            <v>10000</v>
          </cell>
          <cell r="N432">
            <v>10000</v>
          </cell>
          <cell r="O432">
            <v>10000</v>
          </cell>
          <cell r="P432">
            <v>10000</v>
          </cell>
          <cell r="Q432">
            <v>10000</v>
          </cell>
          <cell r="R432">
            <v>10000</v>
          </cell>
          <cell r="S432">
            <v>10000</v>
          </cell>
          <cell r="T432">
            <v>80000</v>
          </cell>
          <cell r="U432">
            <v>10000</v>
          </cell>
          <cell r="V432">
            <v>10000</v>
          </cell>
          <cell r="W432">
            <v>10000</v>
          </cell>
          <cell r="X432">
            <v>10000</v>
          </cell>
          <cell r="Y432">
            <v>120000</v>
          </cell>
          <cell r="Z432">
            <v>424000</v>
          </cell>
          <cell r="AA432">
            <v>106000</v>
          </cell>
          <cell r="AB432">
            <v>384000</v>
          </cell>
          <cell r="AC432">
            <v>134400</v>
          </cell>
          <cell r="AD432">
            <v>141120</v>
          </cell>
          <cell r="AE432">
            <v>148176</v>
          </cell>
          <cell r="AF432">
            <v>423696</v>
          </cell>
        </row>
        <row r="433">
          <cell r="A433" t="str">
            <v>17026236</v>
          </cell>
          <cell r="B433" t="str">
            <v>17026236/22020406</v>
          </cell>
          <cell r="C433" t="str">
            <v>17026236</v>
          </cell>
          <cell r="D433">
            <v>22020406</v>
          </cell>
          <cell r="E433" t="str">
            <v>PPSSC- Schools</v>
          </cell>
          <cell r="F433" t="str">
            <v>CSS IGBARIAM</v>
          </cell>
          <cell r="J433">
            <v>600000</v>
          </cell>
          <cell r="K433">
            <v>504000</v>
          </cell>
          <cell r="L433">
            <v>10000</v>
          </cell>
          <cell r="M433">
            <v>10000</v>
          </cell>
          <cell r="N433">
            <v>10000</v>
          </cell>
          <cell r="O433">
            <v>10000</v>
          </cell>
          <cell r="P433">
            <v>10000</v>
          </cell>
          <cell r="Q433">
            <v>10000</v>
          </cell>
          <cell r="R433">
            <v>10000</v>
          </cell>
          <cell r="S433">
            <v>10000</v>
          </cell>
          <cell r="T433">
            <v>80000</v>
          </cell>
          <cell r="U433">
            <v>10000</v>
          </cell>
          <cell r="V433">
            <v>10000</v>
          </cell>
          <cell r="W433">
            <v>10000</v>
          </cell>
          <cell r="X433">
            <v>10000</v>
          </cell>
          <cell r="Y433">
            <v>120000</v>
          </cell>
          <cell r="Z433">
            <v>424000</v>
          </cell>
          <cell r="AA433">
            <v>106000</v>
          </cell>
          <cell r="AB433">
            <v>384000</v>
          </cell>
          <cell r="AC433">
            <v>134400</v>
          </cell>
          <cell r="AD433">
            <v>141120</v>
          </cell>
          <cell r="AE433">
            <v>148176</v>
          </cell>
          <cell r="AF433">
            <v>423696</v>
          </cell>
        </row>
        <row r="434">
          <cell r="A434" t="str">
            <v>17026237</v>
          </cell>
          <cell r="B434" t="str">
            <v>17026237/22020406</v>
          </cell>
          <cell r="C434" t="str">
            <v>17026237</v>
          </cell>
          <cell r="D434">
            <v>22020406</v>
          </cell>
          <cell r="E434" t="str">
            <v>PPSSC- Schools</v>
          </cell>
          <cell r="F434" t="str">
            <v>CSS NANDO</v>
          </cell>
          <cell r="J434">
            <v>600000</v>
          </cell>
          <cell r="K434">
            <v>504000</v>
          </cell>
          <cell r="L434">
            <v>10000</v>
          </cell>
          <cell r="M434">
            <v>10000</v>
          </cell>
          <cell r="N434">
            <v>10000</v>
          </cell>
          <cell r="O434">
            <v>10000</v>
          </cell>
          <cell r="P434">
            <v>10000</v>
          </cell>
          <cell r="Q434">
            <v>10000</v>
          </cell>
          <cell r="R434">
            <v>10000</v>
          </cell>
          <cell r="S434">
            <v>10000</v>
          </cell>
          <cell r="T434">
            <v>80000</v>
          </cell>
          <cell r="U434">
            <v>10000</v>
          </cell>
          <cell r="V434">
            <v>10000</v>
          </cell>
          <cell r="W434">
            <v>10000</v>
          </cell>
          <cell r="X434">
            <v>10000</v>
          </cell>
          <cell r="Y434">
            <v>120000</v>
          </cell>
          <cell r="Z434">
            <v>424000</v>
          </cell>
          <cell r="AA434">
            <v>106000</v>
          </cell>
          <cell r="AB434">
            <v>384000</v>
          </cell>
          <cell r="AC434">
            <v>134400</v>
          </cell>
          <cell r="AD434">
            <v>141120</v>
          </cell>
          <cell r="AE434">
            <v>148176</v>
          </cell>
          <cell r="AF434">
            <v>423696</v>
          </cell>
        </row>
        <row r="435">
          <cell r="A435" t="str">
            <v>17026238</v>
          </cell>
          <cell r="B435" t="str">
            <v>17026238/22020406</v>
          </cell>
          <cell r="C435" t="str">
            <v>17026238</v>
          </cell>
          <cell r="D435">
            <v>22020406</v>
          </cell>
          <cell r="E435" t="str">
            <v>PPSSC- Schools</v>
          </cell>
          <cell r="F435" t="str">
            <v>CHS NSUGBE</v>
          </cell>
          <cell r="J435">
            <v>600000</v>
          </cell>
          <cell r="K435">
            <v>504000</v>
          </cell>
          <cell r="L435">
            <v>10000</v>
          </cell>
          <cell r="M435">
            <v>10000</v>
          </cell>
          <cell r="N435">
            <v>10000</v>
          </cell>
          <cell r="O435">
            <v>10000</v>
          </cell>
          <cell r="P435">
            <v>10000</v>
          </cell>
          <cell r="Q435">
            <v>10000</v>
          </cell>
          <cell r="R435">
            <v>10000</v>
          </cell>
          <cell r="S435">
            <v>10000</v>
          </cell>
          <cell r="T435">
            <v>80000</v>
          </cell>
          <cell r="U435">
            <v>10000</v>
          </cell>
          <cell r="V435">
            <v>10000</v>
          </cell>
          <cell r="W435">
            <v>10000</v>
          </cell>
          <cell r="X435">
            <v>10000</v>
          </cell>
          <cell r="Y435">
            <v>120000</v>
          </cell>
          <cell r="Z435">
            <v>424000</v>
          </cell>
          <cell r="AA435">
            <v>106000</v>
          </cell>
          <cell r="AB435">
            <v>384000</v>
          </cell>
          <cell r="AC435">
            <v>134400</v>
          </cell>
          <cell r="AD435">
            <v>141120</v>
          </cell>
          <cell r="AE435">
            <v>148176</v>
          </cell>
          <cell r="AF435">
            <v>423696</v>
          </cell>
        </row>
        <row r="436">
          <cell r="A436" t="str">
            <v>17026239</v>
          </cell>
          <cell r="B436" t="str">
            <v>17026239/22020406</v>
          </cell>
          <cell r="C436" t="str">
            <v>17026239</v>
          </cell>
          <cell r="D436">
            <v>22020406</v>
          </cell>
          <cell r="E436" t="str">
            <v>PPSSC- Schools</v>
          </cell>
          <cell r="F436" t="str">
            <v>CSS UMUEZE-ANAM</v>
          </cell>
          <cell r="J436">
            <v>600000</v>
          </cell>
          <cell r="K436">
            <v>504000</v>
          </cell>
          <cell r="L436">
            <v>10000</v>
          </cell>
          <cell r="M436">
            <v>10000</v>
          </cell>
          <cell r="N436">
            <v>10000</v>
          </cell>
          <cell r="O436">
            <v>10000</v>
          </cell>
          <cell r="P436">
            <v>10000</v>
          </cell>
          <cell r="Q436">
            <v>10000</v>
          </cell>
          <cell r="R436">
            <v>10000</v>
          </cell>
          <cell r="S436">
            <v>10000</v>
          </cell>
          <cell r="T436">
            <v>80000</v>
          </cell>
          <cell r="U436">
            <v>10000</v>
          </cell>
          <cell r="V436">
            <v>10000</v>
          </cell>
          <cell r="W436">
            <v>10000</v>
          </cell>
          <cell r="X436">
            <v>10000</v>
          </cell>
          <cell r="Y436">
            <v>120000</v>
          </cell>
          <cell r="Z436">
            <v>424000</v>
          </cell>
          <cell r="AA436">
            <v>106000</v>
          </cell>
          <cell r="AB436">
            <v>384000</v>
          </cell>
          <cell r="AC436">
            <v>134400</v>
          </cell>
          <cell r="AD436">
            <v>141120</v>
          </cell>
          <cell r="AE436">
            <v>148176</v>
          </cell>
          <cell r="AF436">
            <v>423696</v>
          </cell>
        </row>
        <row r="437">
          <cell r="A437" t="str">
            <v>17026240</v>
          </cell>
          <cell r="B437" t="str">
            <v>17026240/22020406</v>
          </cell>
          <cell r="C437" t="str">
            <v>17026240</v>
          </cell>
          <cell r="D437">
            <v>22020406</v>
          </cell>
          <cell r="E437" t="str">
            <v>PPSSC- Schools</v>
          </cell>
          <cell r="F437" t="str">
            <v>ANAM HIGH SCH OROMA-ETITI</v>
          </cell>
          <cell r="J437">
            <v>600000</v>
          </cell>
          <cell r="K437">
            <v>504000</v>
          </cell>
          <cell r="L437">
            <v>10000</v>
          </cell>
          <cell r="M437">
            <v>10000</v>
          </cell>
          <cell r="N437">
            <v>10000</v>
          </cell>
          <cell r="O437">
            <v>10000</v>
          </cell>
          <cell r="P437">
            <v>10000</v>
          </cell>
          <cell r="Q437">
            <v>10000</v>
          </cell>
          <cell r="R437">
            <v>10000</v>
          </cell>
          <cell r="S437">
            <v>10000</v>
          </cell>
          <cell r="T437">
            <v>80000</v>
          </cell>
          <cell r="U437">
            <v>10000</v>
          </cell>
          <cell r="V437">
            <v>10000</v>
          </cell>
          <cell r="W437">
            <v>10000</v>
          </cell>
          <cell r="X437">
            <v>10000</v>
          </cell>
          <cell r="Y437">
            <v>120000</v>
          </cell>
          <cell r="Z437">
            <v>424000</v>
          </cell>
          <cell r="AA437">
            <v>106000</v>
          </cell>
          <cell r="AB437">
            <v>384000</v>
          </cell>
          <cell r="AC437">
            <v>134400</v>
          </cell>
          <cell r="AD437">
            <v>141120</v>
          </cell>
          <cell r="AE437">
            <v>148176</v>
          </cell>
          <cell r="AF437">
            <v>423696</v>
          </cell>
        </row>
        <row r="438">
          <cell r="A438" t="str">
            <v>17026241</v>
          </cell>
          <cell r="B438" t="str">
            <v>17026241/22020406</v>
          </cell>
          <cell r="C438" t="str">
            <v>17026241</v>
          </cell>
          <cell r="D438">
            <v>22020406</v>
          </cell>
          <cell r="E438" t="str">
            <v>PPSSC- Schools</v>
          </cell>
          <cell r="F438" t="str">
            <v>CKC UMUEMU ANAM</v>
          </cell>
          <cell r="J438">
            <v>600000</v>
          </cell>
          <cell r="K438">
            <v>504000</v>
          </cell>
          <cell r="L438">
            <v>10000</v>
          </cell>
          <cell r="M438">
            <v>10000</v>
          </cell>
          <cell r="N438">
            <v>10000</v>
          </cell>
          <cell r="O438">
            <v>10000</v>
          </cell>
          <cell r="P438">
            <v>10000</v>
          </cell>
          <cell r="Q438">
            <v>10000</v>
          </cell>
          <cell r="R438">
            <v>10000</v>
          </cell>
          <cell r="S438">
            <v>10000</v>
          </cell>
          <cell r="T438">
            <v>80000</v>
          </cell>
          <cell r="U438">
            <v>10000</v>
          </cell>
          <cell r="V438">
            <v>10000</v>
          </cell>
          <cell r="W438">
            <v>10000</v>
          </cell>
          <cell r="X438">
            <v>10000</v>
          </cell>
          <cell r="Y438">
            <v>120000</v>
          </cell>
          <cell r="Z438">
            <v>424000</v>
          </cell>
          <cell r="AA438">
            <v>106000</v>
          </cell>
          <cell r="AB438">
            <v>384000</v>
          </cell>
          <cell r="AC438">
            <v>134400</v>
          </cell>
          <cell r="AD438">
            <v>141120</v>
          </cell>
          <cell r="AE438">
            <v>148176</v>
          </cell>
          <cell r="AF438">
            <v>423696</v>
          </cell>
        </row>
        <row r="439">
          <cell r="A439" t="str">
            <v>17026242</v>
          </cell>
          <cell r="B439" t="str">
            <v>17026242/22020406</v>
          </cell>
          <cell r="C439" t="str">
            <v>17026242</v>
          </cell>
          <cell r="D439">
            <v>22020406</v>
          </cell>
          <cell r="E439" t="str">
            <v>PPSSC- Schools</v>
          </cell>
          <cell r="F439" t="str">
            <v>CSS IFITE ANAM MMIATA</v>
          </cell>
          <cell r="J439">
            <v>600000</v>
          </cell>
          <cell r="K439">
            <v>504000</v>
          </cell>
          <cell r="L439">
            <v>10000</v>
          </cell>
          <cell r="M439">
            <v>10000</v>
          </cell>
          <cell r="N439">
            <v>10000</v>
          </cell>
          <cell r="O439">
            <v>10000</v>
          </cell>
          <cell r="P439">
            <v>10000</v>
          </cell>
          <cell r="Q439">
            <v>10000</v>
          </cell>
          <cell r="R439">
            <v>10000</v>
          </cell>
          <cell r="S439">
            <v>10000</v>
          </cell>
          <cell r="T439">
            <v>80000</v>
          </cell>
          <cell r="U439">
            <v>10000</v>
          </cell>
          <cell r="V439">
            <v>10000</v>
          </cell>
          <cell r="W439">
            <v>10000</v>
          </cell>
          <cell r="X439">
            <v>10000</v>
          </cell>
          <cell r="Y439">
            <v>120000</v>
          </cell>
          <cell r="Z439">
            <v>424000</v>
          </cell>
          <cell r="AA439">
            <v>106000</v>
          </cell>
          <cell r="AB439">
            <v>384000</v>
          </cell>
          <cell r="AC439">
            <v>134400</v>
          </cell>
          <cell r="AD439">
            <v>141120</v>
          </cell>
          <cell r="AE439">
            <v>148176</v>
          </cell>
          <cell r="AF439">
            <v>423696</v>
          </cell>
        </row>
        <row r="440">
          <cell r="A440" t="str">
            <v>17026243</v>
          </cell>
          <cell r="B440" t="str">
            <v>17026243/22020406</v>
          </cell>
          <cell r="C440" t="str">
            <v>17026243</v>
          </cell>
          <cell r="D440">
            <v>22020406</v>
          </cell>
          <cell r="E440" t="str">
            <v>PPSSC- Schools</v>
          </cell>
          <cell r="F440" t="str">
            <v>CCSS NZAM</v>
          </cell>
          <cell r="J440">
            <v>600000</v>
          </cell>
          <cell r="K440">
            <v>504000</v>
          </cell>
          <cell r="L440">
            <v>10000</v>
          </cell>
          <cell r="M440">
            <v>10000</v>
          </cell>
          <cell r="N440">
            <v>10000</v>
          </cell>
          <cell r="O440">
            <v>10000</v>
          </cell>
          <cell r="P440">
            <v>10000</v>
          </cell>
          <cell r="Q440">
            <v>10000</v>
          </cell>
          <cell r="R440">
            <v>10000</v>
          </cell>
          <cell r="S440">
            <v>10000</v>
          </cell>
          <cell r="T440">
            <v>80000</v>
          </cell>
          <cell r="U440">
            <v>10000</v>
          </cell>
          <cell r="V440">
            <v>10000</v>
          </cell>
          <cell r="W440">
            <v>10000</v>
          </cell>
          <cell r="X440">
            <v>10000</v>
          </cell>
          <cell r="Y440">
            <v>120000</v>
          </cell>
          <cell r="Z440">
            <v>424000</v>
          </cell>
          <cell r="AA440">
            <v>106000</v>
          </cell>
          <cell r="AB440">
            <v>384000</v>
          </cell>
          <cell r="AC440">
            <v>134400</v>
          </cell>
          <cell r="AD440">
            <v>141120</v>
          </cell>
          <cell r="AE440">
            <v>148176</v>
          </cell>
          <cell r="AF440">
            <v>423696</v>
          </cell>
        </row>
        <row r="441">
          <cell r="A441" t="str">
            <v>17026244</v>
          </cell>
          <cell r="B441" t="str">
            <v>17026244/22020406</v>
          </cell>
          <cell r="C441" t="str">
            <v>17026244</v>
          </cell>
          <cell r="D441">
            <v>22020406</v>
          </cell>
          <cell r="E441" t="str">
            <v>PPSSC- Schools</v>
          </cell>
          <cell r="F441" t="str">
            <v>UDAMA SEC SCH INOMA AKATOR</v>
          </cell>
          <cell r="J441">
            <v>600000</v>
          </cell>
          <cell r="K441">
            <v>504000</v>
          </cell>
          <cell r="L441">
            <v>10000</v>
          </cell>
          <cell r="M441">
            <v>10000</v>
          </cell>
          <cell r="N441">
            <v>10000</v>
          </cell>
          <cell r="O441">
            <v>10000</v>
          </cell>
          <cell r="P441">
            <v>10000</v>
          </cell>
          <cell r="Q441">
            <v>10000</v>
          </cell>
          <cell r="R441">
            <v>10000</v>
          </cell>
          <cell r="S441">
            <v>10000</v>
          </cell>
          <cell r="T441">
            <v>80000</v>
          </cell>
          <cell r="U441">
            <v>10000</v>
          </cell>
          <cell r="V441">
            <v>10000</v>
          </cell>
          <cell r="W441">
            <v>10000</v>
          </cell>
          <cell r="X441">
            <v>10000</v>
          </cell>
          <cell r="Y441">
            <v>120000</v>
          </cell>
          <cell r="Z441">
            <v>424000</v>
          </cell>
          <cell r="AA441">
            <v>106000</v>
          </cell>
          <cell r="AB441">
            <v>384000</v>
          </cell>
          <cell r="AC441">
            <v>134400</v>
          </cell>
          <cell r="AD441">
            <v>141120</v>
          </cell>
          <cell r="AE441">
            <v>148176</v>
          </cell>
          <cell r="AF441">
            <v>423696</v>
          </cell>
        </row>
        <row r="442">
          <cell r="A442" t="str">
            <v>17026245</v>
          </cell>
          <cell r="B442" t="str">
            <v>17026245/22020406</v>
          </cell>
          <cell r="C442" t="str">
            <v>17026245</v>
          </cell>
          <cell r="D442">
            <v>22020406</v>
          </cell>
          <cell r="E442" t="str">
            <v>PPSSC- Schools</v>
          </cell>
          <cell r="F442" t="str">
            <v>CSS IGBEDOR</v>
          </cell>
          <cell r="J442">
            <v>600000</v>
          </cell>
          <cell r="K442">
            <v>504000</v>
          </cell>
          <cell r="L442">
            <v>10000</v>
          </cell>
          <cell r="M442">
            <v>10000</v>
          </cell>
          <cell r="N442">
            <v>10000</v>
          </cell>
          <cell r="O442">
            <v>10000</v>
          </cell>
          <cell r="P442">
            <v>10000</v>
          </cell>
          <cell r="Q442">
            <v>10000</v>
          </cell>
          <cell r="R442">
            <v>10000</v>
          </cell>
          <cell r="S442">
            <v>10000</v>
          </cell>
          <cell r="T442">
            <v>80000</v>
          </cell>
          <cell r="U442">
            <v>10000</v>
          </cell>
          <cell r="V442">
            <v>10000</v>
          </cell>
          <cell r="W442">
            <v>10000</v>
          </cell>
          <cell r="X442">
            <v>10000</v>
          </cell>
          <cell r="Y442">
            <v>120000</v>
          </cell>
          <cell r="Z442">
            <v>424000</v>
          </cell>
          <cell r="AA442">
            <v>106000</v>
          </cell>
          <cell r="AB442">
            <v>384000</v>
          </cell>
          <cell r="AC442">
            <v>134400</v>
          </cell>
          <cell r="AD442">
            <v>141120</v>
          </cell>
          <cell r="AE442">
            <v>148176</v>
          </cell>
          <cell r="AF442">
            <v>423696</v>
          </cell>
        </row>
        <row r="443">
          <cell r="A443" t="str">
            <v>17026246</v>
          </cell>
          <cell r="B443" t="str">
            <v>17026246/22020406</v>
          </cell>
          <cell r="C443" t="str">
            <v>17026246</v>
          </cell>
          <cell r="D443">
            <v>22020406</v>
          </cell>
          <cell r="E443" t="str">
            <v>PPSSC- Schools</v>
          </cell>
          <cell r="F443" t="str">
            <v>USS OMASI</v>
          </cell>
          <cell r="J443">
            <v>600000</v>
          </cell>
          <cell r="K443">
            <v>504000</v>
          </cell>
          <cell r="L443">
            <v>10000</v>
          </cell>
          <cell r="M443">
            <v>10000</v>
          </cell>
          <cell r="N443">
            <v>10000</v>
          </cell>
          <cell r="O443">
            <v>10000</v>
          </cell>
          <cell r="P443">
            <v>10000</v>
          </cell>
          <cell r="Q443">
            <v>10000</v>
          </cell>
          <cell r="R443">
            <v>10000</v>
          </cell>
          <cell r="S443">
            <v>10000</v>
          </cell>
          <cell r="T443">
            <v>80000</v>
          </cell>
          <cell r="U443">
            <v>10000</v>
          </cell>
          <cell r="V443">
            <v>10000</v>
          </cell>
          <cell r="W443">
            <v>10000</v>
          </cell>
          <cell r="X443">
            <v>10000</v>
          </cell>
          <cell r="Y443">
            <v>120000</v>
          </cell>
          <cell r="Z443">
            <v>424000</v>
          </cell>
          <cell r="AA443">
            <v>106000</v>
          </cell>
          <cell r="AB443">
            <v>384000</v>
          </cell>
          <cell r="AC443">
            <v>134400</v>
          </cell>
          <cell r="AD443">
            <v>141120</v>
          </cell>
          <cell r="AE443">
            <v>148176</v>
          </cell>
          <cell r="AF443">
            <v>423696</v>
          </cell>
        </row>
        <row r="444">
          <cell r="A444" t="str">
            <v>17026247</v>
          </cell>
          <cell r="B444" t="str">
            <v>17026247/22020406</v>
          </cell>
          <cell r="C444" t="str">
            <v>17026247</v>
          </cell>
          <cell r="D444">
            <v>22020406</v>
          </cell>
          <cell r="E444" t="str">
            <v>PPSSC- Schools</v>
          </cell>
          <cell r="F444" t="str">
            <v>CSS OMOR</v>
          </cell>
          <cell r="J444">
            <v>720000</v>
          </cell>
          <cell r="K444">
            <v>604800</v>
          </cell>
          <cell r="L444">
            <v>10000</v>
          </cell>
          <cell r="M444">
            <v>10000</v>
          </cell>
          <cell r="N444">
            <v>10000</v>
          </cell>
          <cell r="O444">
            <v>10000</v>
          </cell>
          <cell r="P444">
            <v>10000</v>
          </cell>
          <cell r="Q444">
            <v>10000</v>
          </cell>
          <cell r="R444">
            <v>10000</v>
          </cell>
          <cell r="S444">
            <v>10000</v>
          </cell>
          <cell r="T444">
            <v>80000</v>
          </cell>
          <cell r="U444">
            <v>10000</v>
          </cell>
          <cell r="V444">
            <v>10000</v>
          </cell>
          <cell r="W444">
            <v>10000</v>
          </cell>
          <cell r="X444">
            <v>10000</v>
          </cell>
          <cell r="Y444">
            <v>120000</v>
          </cell>
          <cell r="Z444">
            <v>524800</v>
          </cell>
          <cell r="AA444">
            <v>131200</v>
          </cell>
          <cell r="AB444">
            <v>484800</v>
          </cell>
          <cell r="AC444">
            <v>134400</v>
          </cell>
          <cell r="AD444">
            <v>141120</v>
          </cell>
          <cell r="AE444">
            <v>148176</v>
          </cell>
          <cell r="AF444">
            <v>423696</v>
          </cell>
        </row>
        <row r="445">
          <cell r="A445" t="str">
            <v>17026248</v>
          </cell>
          <cell r="B445" t="str">
            <v>17026248/22020406</v>
          </cell>
          <cell r="C445" t="str">
            <v>17026248</v>
          </cell>
          <cell r="D445">
            <v>22020406</v>
          </cell>
          <cell r="E445" t="str">
            <v>PPSSC- Schools</v>
          </cell>
          <cell r="F445" t="str">
            <v>CSS UMUMBO</v>
          </cell>
          <cell r="J445">
            <v>600000</v>
          </cell>
          <cell r="K445">
            <v>504000</v>
          </cell>
          <cell r="L445">
            <v>10000</v>
          </cell>
          <cell r="M445">
            <v>10000</v>
          </cell>
          <cell r="N445">
            <v>10000</v>
          </cell>
          <cell r="O445">
            <v>10000</v>
          </cell>
          <cell r="P445">
            <v>10000</v>
          </cell>
          <cell r="Q445">
            <v>10000</v>
          </cell>
          <cell r="R445">
            <v>10000</v>
          </cell>
          <cell r="S445">
            <v>10000</v>
          </cell>
          <cell r="T445">
            <v>80000</v>
          </cell>
          <cell r="U445">
            <v>10000</v>
          </cell>
          <cell r="V445">
            <v>10000</v>
          </cell>
          <cell r="W445">
            <v>10000</v>
          </cell>
          <cell r="X445">
            <v>10000</v>
          </cell>
          <cell r="Y445">
            <v>120000</v>
          </cell>
          <cell r="Z445">
            <v>424000</v>
          </cell>
          <cell r="AA445">
            <v>106000</v>
          </cell>
          <cell r="AB445">
            <v>384000</v>
          </cell>
          <cell r="AC445">
            <v>134400</v>
          </cell>
          <cell r="AD445">
            <v>141120</v>
          </cell>
          <cell r="AE445">
            <v>148176</v>
          </cell>
          <cell r="AF445">
            <v>423696</v>
          </cell>
        </row>
        <row r="446">
          <cell r="A446" t="str">
            <v>17026249</v>
          </cell>
          <cell r="B446" t="str">
            <v>17026249/22020406</v>
          </cell>
          <cell r="C446" t="str">
            <v>17026249</v>
          </cell>
          <cell r="D446">
            <v>22020406</v>
          </cell>
          <cell r="E446" t="str">
            <v>PPSSC- Schools</v>
          </cell>
          <cell r="F446" t="str">
            <v>CSS IGBAKWU</v>
          </cell>
          <cell r="J446">
            <v>600000</v>
          </cell>
          <cell r="K446">
            <v>504000</v>
          </cell>
          <cell r="L446">
            <v>10000</v>
          </cell>
          <cell r="M446">
            <v>10000</v>
          </cell>
          <cell r="N446">
            <v>10000</v>
          </cell>
          <cell r="O446">
            <v>10000</v>
          </cell>
          <cell r="P446">
            <v>10000</v>
          </cell>
          <cell r="Q446">
            <v>10000</v>
          </cell>
          <cell r="R446">
            <v>10000</v>
          </cell>
          <cell r="S446">
            <v>10000</v>
          </cell>
          <cell r="T446">
            <v>80000</v>
          </cell>
          <cell r="U446">
            <v>10000</v>
          </cell>
          <cell r="V446">
            <v>10000</v>
          </cell>
          <cell r="W446">
            <v>10000</v>
          </cell>
          <cell r="X446">
            <v>10000</v>
          </cell>
          <cell r="Y446">
            <v>120000</v>
          </cell>
          <cell r="Z446">
            <v>424000</v>
          </cell>
          <cell r="AA446">
            <v>106000</v>
          </cell>
          <cell r="AB446">
            <v>384000</v>
          </cell>
          <cell r="AC446">
            <v>134400</v>
          </cell>
          <cell r="AD446">
            <v>141120</v>
          </cell>
          <cell r="AE446">
            <v>148176</v>
          </cell>
          <cell r="AF446">
            <v>423696</v>
          </cell>
        </row>
        <row r="447">
          <cell r="A447" t="str">
            <v>17026250</v>
          </cell>
          <cell r="B447" t="str">
            <v>17026250/22020406</v>
          </cell>
          <cell r="C447" t="str">
            <v>17026250</v>
          </cell>
          <cell r="D447">
            <v>22020406</v>
          </cell>
          <cell r="E447" t="str">
            <v>PPSSC- Schools</v>
          </cell>
          <cell r="F447" t="str">
            <v>CSS IFITE-OGWARI</v>
          </cell>
          <cell r="J447">
            <v>720000</v>
          </cell>
          <cell r="K447">
            <v>604800</v>
          </cell>
          <cell r="L447">
            <v>10000</v>
          </cell>
          <cell r="M447">
            <v>10000</v>
          </cell>
          <cell r="N447">
            <v>10000</v>
          </cell>
          <cell r="O447">
            <v>10000</v>
          </cell>
          <cell r="P447">
            <v>10000</v>
          </cell>
          <cell r="Q447">
            <v>10000</v>
          </cell>
          <cell r="R447">
            <v>10000</v>
          </cell>
          <cell r="S447">
            <v>10000</v>
          </cell>
          <cell r="T447">
            <v>80000</v>
          </cell>
          <cell r="U447">
            <v>10000</v>
          </cell>
          <cell r="V447">
            <v>10000</v>
          </cell>
          <cell r="W447">
            <v>10000</v>
          </cell>
          <cell r="X447">
            <v>10000</v>
          </cell>
          <cell r="Y447">
            <v>120000</v>
          </cell>
          <cell r="Z447">
            <v>524800</v>
          </cell>
          <cell r="AA447">
            <v>131200</v>
          </cell>
          <cell r="AB447">
            <v>484800</v>
          </cell>
          <cell r="AC447">
            <v>134400</v>
          </cell>
          <cell r="AD447">
            <v>141120</v>
          </cell>
          <cell r="AE447">
            <v>148176</v>
          </cell>
          <cell r="AF447">
            <v>423696</v>
          </cell>
        </row>
        <row r="448">
          <cell r="A448" t="str">
            <v>17026251</v>
          </cell>
          <cell r="B448" t="str">
            <v>17026251/22020406</v>
          </cell>
          <cell r="C448" t="str">
            <v>17026251</v>
          </cell>
          <cell r="D448">
            <v>22020406</v>
          </cell>
          <cell r="E448" t="str">
            <v>PPSSC- Schools</v>
          </cell>
          <cell r="F448" t="str">
            <v>RSS UMERUM</v>
          </cell>
          <cell r="J448">
            <v>600000</v>
          </cell>
          <cell r="K448">
            <v>504000</v>
          </cell>
          <cell r="L448">
            <v>10000</v>
          </cell>
          <cell r="M448">
            <v>10000</v>
          </cell>
          <cell r="N448">
            <v>10000</v>
          </cell>
          <cell r="O448">
            <v>10000</v>
          </cell>
          <cell r="P448">
            <v>10000</v>
          </cell>
          <cell r="Q448">
            <v>10000</v>
          </cell>
          <cell r="R448">
            <v>10000</v>
          </cell>
          <cell r="S448">
            <v>10000</v>
          </cell>
          <cell r="T448">
            <v>80000</v>
          </cell>
          <cell r="U448">
            <v>10000</v>
          </cell>
          <cell r="V448">
            <v>10000</v>
          </cell>
          <cell r="W448">
            <v>10000</v>
          </cell>
          <cell r="X448">
            <v>10000</v>
          </cell>
          <cell r="Y448">
            <v>120000</v>
          </cell>
          <cell r="Z448">
            <v>424000</v>
          </cell>
          <cell r="AA448">
            <v>106000</v>
          </cell>
          <cell r="AB448">
            <v>384000</v>
          </cell>
          <cell r="AC448">
            <v>134400</v>
          </cell>
          <cell r="AD448">
            <v>141120</v>
          </cell>
          <cell r="AE448">
            <v>148176</v>
          </cell>
          <cell r="AF448">
            <v>423696</v>
          </cell>
        </row>
        <row r="449">
          <cell r="A449" t="str">
            <v>17026252</v>
          </cell>
          <cell r="B449" t="str">
            <v>17026252/22020406</v>
          </cell>
          <cell r="C449" t="str">
            <v>17026252</v>
          </cell>
          <cell r="D449">
            <v>22020406</v>
          </cell>
          <cell r="E449" t="str">
            <v>PPSSC- Schools</v>
          </cell>
          <cell r="F449" t="str">
            <v>OGBE HIGH SCH ANAKU</v>
          </cell>
          <cell r="J449">
            <v>600000</v>
          </cell>
          <cell r="K449">
            <v>504000</v>
          </cell>
          <cell r="L449">
            <v>10000</v>
          </cell>
          <cell r="M449">
            <v>10000</v>
          </cell>
          <cell r="N449">
            <v>10000</v>
          </cell>
          <cell r="O449">
            <v>10000</v>
          </cell>
          <cell r="P449">
            <v>10000</v>
          </cell>
          <cell r="Q449">
            <v>10000</v>
          </cell>
          <cell r="R449">
            <v>10000</v>
          </cell>
          <cell r="S449">
            <v>10000</v>
          </cell>
          <cell r="T449">
            <v>80000</v>
          </cell>
          <cell r="U449">
            <v>10000</v>
          </cell>
          <cell r="V449">
            <v>10000</v>
          </cell>
          <cell r="W449">
            <v>10000</v>
          </cell>
          <cell r="X449">
            <v>10000</v>
          </cell>
          <cell r="Y449">
            <v>120000</v>
          </cell>
          <cell r="Z449">
            <v>424000</v>
          </cell>
          <cell r="AA449">
            <v>106000</v>
          </cell>
          <cell r="AB449">
            <v>384000</v>
          </cell>
          <cell r="AC449">
            <v>134400</v>
          </cell>
          <cell r="AD449">
            <v>141120</v>
          </cell>
          <cell r="AE449">
            <v>148176</v>
          </cell>
          <cell r="AF449">
            <v>423696</v>
          </cell>
        </row>
        <row r="450">
          <cell r="A450" t="str">
            <v>17026253</v>
          </cell>
          <cell r="B450" t="str">
            <v>17026253/22020406</v>
          </cell>
          <cell r="C450" t="str">
            <v>17026253</v>
          </cell>
          <cell r="D450">
            <v>22020406</v>
          </cell>
          <cell r="E450" t="str">
            <v>PPSSC- Schools</v>
          </cell>
          <cell r="F450" t="str">
            <v>AMIKWE SEC SCH OMOR</v>
          </cell>
          <cell r="J450">
            <v>720000</v>
          </cell>
          <cell r="K450">
            <v>604800</v>
          </cell>
          <cell r="L450">
            <v>10000</v>
          </cell>
          <cell r="M450">
            <v>10000</v>
          </cell>
          <cell r="N450">
            <v>10000</v>
          </cell>
          <cell r="O450">
            <v>10000</v>
          </cell>
          <cell r="P450">
            <v>10000</v>
          </cell>
          <cell r="Q450">
            <v>10000</v>
          </cell>
          <cell r="R450">
            <v>10000</v>
          </cell>
          <cell r="S450">
            <v>10000</v>
          </cell>
          <cell r="T450">
            <v>80000</v>
          </cell>
          <cell r="U450">
            <v>10000</v>
          </cell>
          <cell r="V450">
            <v>10000</v>
          </cell>
          <cell r="W450">
            <v>10000</v>
          </cell>
          <cell r="X450">
            <v>10000</v>
          </cell>
          <cell r="Y450">
            <v>120000</v>
          </cell>
          <cell r="Z450">
            <v>524800</v>
          </cell>
          <cell r="AA450">
            <v>131200</v>
          </cell>
          <cell r="AB450">
            <v>484800</v>
          </cell>
          <cell r="AC450">
            <v>134400</v>
          </cell>
          <cell r="AD450">
            <v>141120</v>
          </cell>
          <cell r="AE450">
            <v>148176</v>
          </cell>
          <cell r="AF450">
            <v>423696</v>
          </cell>
        </row>
        <row r="451">
          <cell r="A451" t="str">
            <v>17026254</v>
          </cell>
          <cell r="B451" t="str">
            <v>17026254/22020406</v>
          </cell>
          <cell r="C451" t="str">
            <v>17026254</v>
          </cell>
          <cell r="D451">
            <v>22020406</v>
          </cell>
          <cell r="E451" t="str">
            <v>PPSSC- Schools</v>
          </cell>
          <cell r="F451" t="str">
            <v>CSS UMUEJE</v>
          </cell>
          <cell r="J451">
            <v>600000</v>
          </cell>
          <cell r="K451">
            <v>504000</v>
          </cell>
          <cell r="L451">
            <v>10000</v>
          </cell>
          <cell r="M451">
            <v>10000</v>
          </cell>
          <cell r="N451">
            <v>10000</v>
          </cell>
          <cell r="O451">
            <v>10000</v>
          </cell>
          <cell r="P451">
            <v>10000</v>
          </cell>
          <cell r="Q451">
            <v>10000</v>
          </cell>
          <cell r="R451">
            <v>10000</v>
          </cell>
          <cell r="S451">
            <v>10000</v>
          </cell>
          <cell r="T451">
            <v>80000</v>
          </cell>
          <cell r="U451">
            <v>10000</v>
          </cell>
          <cell r="V451">
            <v>10000</v>
          </cell>
          <cell r="W451">
            <v>10000</v>
          </cell>
          <cell r="X451">
            <v>10000</v>
          </cell>
          <cell r="Y451">
            <v>120000</v>
          </cell>
          <cell r="Z451">
            <v>424000</v>
          </cell>
          <cell r="AA451">
            <v>106000</v>
          </cell>
          <cell r="AB451">
            <v>384000</v>
          </cell>
          <cell r="AC451">
            <v>134400</v>
          </cell>
          <cell r="AD451">
            <v>141120</v>
          </cell>
          <cell r="AE451">
            <v>148176</v>
          </cell>
          <cell r="AF451">
            <v>423696</v>
          </cell>
        </row>
        <row r="452">
          <cell r="A452">
            <v>0</v>
          </cell>
          <cell r="B452" t="str">
            <v>/22020406</v>
          </cell>
          <cell r="D452">
            <v>22020406</v>
          </cell>
          <cell r="E452" t="str">
            <v>PPSSC- Schools</v>
          </cell>
          <cell r="F452" t="str">
            <v>WILLIE OBIANO SEC SCH ENUGWU AGULERI</v>
          </cell>
          <cell r="J452">
            <v>600000</v>
          </cell>
          <cell r="K452">
            <v>504000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504000</v>
          </cell>
          <cell r="AA452">
            <v>126000</v>
          </cell>
          <cell r="AB452">
            <v>504000</v>
          </cell>
          <cell r="AC452">
            <v>0</v>
          </cell>
          <cell r="AD452">
            <v>0</v>
          </cell>
          <cell r="AE452">
            <v>0</v>
          </cell>
          <cell r="AF452">
            <v>0</v>
          </cell>
        </row>
        <row r="453">
          <cell r="A453">
            <v>0</v>
          </cell>
          <cell r="B453" t="str">
            <v>/22020406</v>
          </cell>
          <cell r="D453">
            <v>22020406</v>
          </cell>
          <cell r="E453" t="str">
            <v>PPSSC- Schools</v>
          </cell>
          <cell r="F453" t="str">
            <v>OWELLE SEC SCH OWELLE</v>
          </cell>
          <cell r="J453">
            <v>600000</v>
          </cell>
          <cell r="K453">
            <v>504000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504000</v>
          </cell>
          <cell r="AA453">
            <v>126000</v>
          </cell>
          <cell r="AB453">
            <v>504000</v>
          </cell>
          <cell r="AC453">
            <v>0</v>
          </cell>
          <cell r="AD453">
            <v>0</v>
          </cell>
          <cell r="AE453">
            <v>0</v>
          </cell>
          <cell r="AF453">
            <v>0</v>
          </cell>
        </row>
        <row r="454">
          <cell r="A454">
            <v>0</v>
          </cell>
          <cell r="B454" t="str">
            <v>/22020406</v>
          </cell>
          <cell r="D454">
            <v>22020406</v>
          </cell>
          <cell r="E454" t="str">
            <v>PPSSC- Schools</v>
          </cell>
          <cell r="F454" t="str">
            <v>STATE MODEL SEC SCH AWKA</v>
          </cell>
          <cell r="J454">
            <v>0</v>
          </cell>
          <cell r="K454">
            <v>504000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504000</v>
          </cell>
          <cell r="AA454">
            <v>126000</v>
          </cell>
          <cell r="AB454">
            <v>504000</v>
          </cell>
          <cell r="AC454">
            <v>0</v>
          </cell>
          <cell r="AD454">
            <v>0</v>
          </cell>
          <cell r="AE454">
            <v>0</v>
          </cell>
          <cell r="AF454">
            <v>0</v>
          </cell>
        </row>
        <row r="455">
          <cell r="A455" t="str">
            <v>17051005</v>
          </cell>
          <cell r="B455" t="str">
            <v>17051005/22020406</v>
          </cell>
          <cell r="C455" t="str">
            <v>17051005</v>
          </cell>
          <cell r="D455">
            <v>22020406</v>
          </cell>
          <cell r="E455" t="str">
            <v>PPSSC- Schools</v>
          </cell>
          <cell r="F455" t="str">
            <v>PPSSC - AGUATA</v>
          </cell>
          <cell r="J455">
            <v>2400000</v>
          </cell>
          <cell r="K455">
            <v>2116800</v>
          </cell>
          <cell r="L455">
            <v>10000</v>
          </cell>
          <cell r="M455">
            <v>10000</v>
          </cell>
          <cell r="N455">
            <v>10000</v>
          </cell>
          <cell r="O455">
            <v>10000</v>
          </cell>
          <cell r="P455">
            <v>10000</v>
          </cell>
          <cell r="Q455">
            <v>10000</v>
          </cell>
          <cell r="R455">
            <v>10000</v>
          </cell>
          <cell r="S455">
            <v>10000</v>
          </cell>
          <cell r="T455">
            <v>80000</v>
          </cell>
          <cell r="U455">
            <v>10000</v>
          </cell>
          <cell r="V455">
            <v>10000</v>
          </cell>
          <cell r="W455">
            <v>10000</v>
          </cell>
          <cell r="X455">
            <v>10000</v>
          </cell>
          <cell r="Y455">
            <v>120000</v>
          </cell>
          <cell r="Z455">
            <v>2036800</v>
          </cell>
          <cell r="AA455">
            <v>509200</v>
          </cell>
          <cell r="AB455">
            <v>1996800</v>
          </cell>
          <cell r="AC455">
            <v>134400</v>
          </cell>
          <cell r="AD455">
            <v>141120</v>
          </cell>
          <cell r="AE455">
            <v>148176</v>
          </cell>
          <cell r="AF455">
            <v>423696</v>
          </cell>
        </row>
        <row r="456">
          <cell r="A456" t="str">
            <v>17051002</v>
          </cell>
          <cell r="B456" t="str">
            <v>17051002/22020406</v>
          </cell>
          <cell r="C456" t="str">
            <v>17051002</v>
          </cell>
          <cell r="D456">
            <v>22020406</v>
          </cell>
          <cell r="E456" t="str">
            <v>PPSSC- Schools</v>
          </cell>
          <cell r="F456" t="str">
            <v>PPSSC - AWKA</v>
          </cell>
          <cell r="J456">
            <v>3000000</v>
          </cell>
          <cell r="K456">
            <v>2520000</v>
          </cell>
          <cell r="L456">
            <v>10000</v>
          </cell>
          <cell r="M456">
            <v>10000</v>
          </cell>
          <cell r="N456">
            <v>10000</v>
          </cell>
          <cell r="O456">
            <v>10000</v>
          </cell>
          <cell r="P456">
            <v>10000</v>
          </cell>
          <cell r="Q456">
            <v>10000</v>
          </cell>
          <cell r="R456">
            <v>10000</v>
          </cell>
          <cell r="S456">
            <v>10000</v>
          </cell>
          <cell r="T456">
            <v>80000</v>
          </cell>
          <cell r="U456">
            <v>10000</v>
          </cell>
          <cell r="V456">
            <v>10000</v>
          </cell>
          <cell r="W456">
            <v>10000</v>
          </cell>
          <cell r="X456">
            <v>10000</v>
          </cell>
          <cell r="Y456">
            <v>120000</v>
          </cell>
          <cell r="Z456">
            <v>2440000</v>
          </cell>
          <cell r="AA456">
            <v>610000</v>
          </cell>
          <cell r="AB456">
            <v>2400000</v>
          </cell>
          <cell r="AC456">
            <v>134400</v>
          </cell>
          <cell r="AD456">
            <v>141120</v>
          </cell>
          <cell r="AE456">
            <v>148176</v>
          </cell>
          <cell r="AF456">
            <v>423696</v>
          </cell>
        </row>
        <row r="457">
          <cell r="A457" t="str">
            <v>17051004</v>
          </cell>
          <cell r="B457" t="str">
            <v>17051004/22020406</v>
          </cell>
          <cell r="C457" t="str">
            <v>17051004</v>
          </cell>
          <cell r="D457">
            <v>22020406</v>
          </cell>
          <cell r="E457" t="str">
            <v>PPSSC- Schools</v>
          </cell>
          <cell r="F457" t="str">
            <v>PPSSC - NNEWI</v>
          </cell>
          <cell r="J457">
            <v>2400000</v>
          </cell>
          <cell r="K457">
            <v>2116800</v>
          </cell>
          <cell r="L457">
            <v>10000</v>
          </cell>
          <cell r="M457">
            <v>10000</v>
          </cell>
          <cell r="N457">
            <v>10000</v>
          </cell>
          <cell r="O457">
            <v>10000</v>
          </cell>
          <cell r="P457">
            <v>10000</v>
          </cell>
          <cell r="Q457">
            <v>10000</v>
          </cell>
          <cell r="R457">
            <v>10000</v>
          </cell>
          <cell r="S457">
            <v>10000</v>
          </cell>
          <cell r="T457">
            <v>80000</v>
          </cell>
          <cell r="U457">
            <v>10000</v>
          </cell>
          <cell r="V457">
            <v>10000</v>
          </cell>
          <cell r="W457">
            <v>10000</v>
          </cell>
          <cell r="X457">
            <v>10000</v>
          </cell>
          <cell r="Y457">
            <v>120000</v>
          </cell>
          <cell r="Z457">
            <v>2036800</v>
          </cell>
          <cell r="AA457">
            <v>509200</v>
          </cell>
          <cell r="AB457">
            <v>1996800</v>
          </cell>
          <cell r="AC457">
            <v>134400</v>
          </cell>
          <cell r="AD457">
            <v>141120</v>
          </cell>
          <cell r="AE457">
            <v>148176</v>
          </cell>
          <cell r="AF457">
            <v>423696</v>
          </cell>
        </row>
        <row r="458">
          <cell r="A458" t="str">
            <v>17051006</v>
          </cell>
          <cell r="B458" t="str">
            <v>17051006/22020406</v>
          </cell>
          <cell r="C458" t="str">
            <v>17051006</v>
          </cell>
          <cell r="D458">
            <v>22020406</v>
          </cell>
          <cell r="E458" t="str">
            <v>PPSSC- Schools</v>
          </cell>
          <cell r="F458" t="str">
            <v>PPSSC - OGIDI</v>
          </cell>
          <cell r="J458">
            <v>2400000</v>
          </cell>
          <cell r="K458">
            <v>2116800</v>
          </cell>
          <cell r="L458">
            <v>10000</v>
          </cell>
          <cell r="M458">
            <v>10000</v>
          </cell>
          <cell r="N458">
            <v>10000</v>
          </cell>
          <cell r="O458">
            <v>10000</v>
          </cell>
          <cell r="P458">
            <v>10000</v>
          </cell>
          <cell r="Q458">
            <v>10000</v>
          </cell>
          <cell r="R458">
            <v>10000</v>
          </cell>
          <cell r="S458">
            <v>10000</v>
          </cell>
          <cell r="T458">
            <v>80000</v>
          </cell>
          <cell r="U458">
            <v>10000</v>
          </cell>
          <cell r="V458">
            <v>10000</v>
          </cell>
          <cell r="W458">
            <v>10000</v>
          </cell>
          <cell r="X458">
            <v>10000</v>
          </cell>
          <cell r="Y458">
            <v>120000</v>
          </cell>
          <cell r="Z458">
            <v>2036800</v>
          </cell>
          <cell r="AA458">
            <v>509200</v>
          </cell>
          <cell r="AB458">
            <v>1996800</v>
          </cell>
          <cell r="AC458">
            <v>134400</v>
          </cell>
          <cell r="AD458">
            <v>141120</v>
          </cell>
          <cell r="AE458">
            <v>148176</v>
          </cell>
          <cell r="AF458">
            <v>423696</v>
          </cell>
        </row>
        <row r="459">
          <cell r="A459" t="str">
            <v>17051003</v>
          </cell>
          <cell r="B459" t="str">
            <v>17051003/22020406</v>
          </cell>
          <cell r="C459" t="str">
            <v>17051003</v>
          </cell>
          <cell r="D459">
            <v>22020406</v>
          </cell>
          <cell r="E459" t="str">
            <v>PPSSC- Schools</v>
          </cell>
          <cell r="F459" t="str">
            <v>PPSSC - ONITSHA</v>
          </cell>
          <cell r="J459">
            <v>3000000</v>
          </cell>
          <cell r="K459">
            <v>2520000</v>
          </cell>
          <cell r="L459">
            <v>10000</v>
          </cell>
          <cell r="M459">
            <v>10000</v>
          </cell>
          <cell r="N459">
            <v>10000</v>
          </cell>
          <cell r="O459">
            <v>10000</v>
          </cell>
          <cell r="P459">
            <v>10000</v>
          </cell>
          <cell r="Q459">
            <v>10000</v>
          </cell>
          <cell r="R459">
            <v>10000</v>
          </cell>
          <cell r="S459">
            <v>10000</v>
          </cell>
          <cell r="T459">
            <v>80000</v>
          </cell>
          <cell r="U459">
            <v>10000</v>
          </cell>
          <cell r="V459">
            <v>10000</v>
          </cell>
          <cell r="W459">
            <v>10000</v>
          </cell>
          <cell r="X459">
            <v>10000</v>
          </cell>
          <cell r="Y459">
            <v>120000</v>
          </cell>
          <cell r="Z459">
            <v>2440000</v>
          </cell>
          <cell r="AA459">
            <v>610000</v>
          </cell>
          <cell r="AB459">
            <v>2400000</v>
          </cell>
          <cell r="AC459">
            <v>134400</v>
          </cell>
          <cell r="AD459">
            <v>141120</v>
          </cell>
          <cell r="AE459">
            <v>148176</v>
          </cell>
          <cell r="AF459">
            <v>423696</v>
          </cell>
        </row>
        <row r="460">
          <cell r="A460" t="str">
            <v>17051007</v>
          </cell>
          <cell r="B460" t="str">
            <v>17051007/22020406</v>
          </cell>
          <cell r="C460" t="str">
            <v>17051007</v>
          </cell>
          <cell r="D460">
            <v>22020406</v>
          </cell>
          <cell r="E460" t="str">
            <v>PPSSC- Schools</v>
          </cell>
          <cell r="F460" t="str">
            <v>PPSSC - OTUOCHA</v>
          </cell>
          <cell r="J460">
            <v>2400000</v>
          </cell>
          <cell r="K460">
            <v>2116800</v>
          </cell>
          <cell r="L460">
            <v>10000</v>
          </cell>
          <cell r="M460">
            <v>10000</v>
          </cell>
          <cell r="N460">
            <v>10000</v>
          </cell>
          <cell r="O460">
            <v>10000</v>
          </cell>
          <cell r="P460">
            <v>10000</v>
          </cell>
          <cell r="Q460">
            <v>10000</v>
          </cell>
          <cell r="R460">
            <v>10000</v>
          </cell>
          <cell r="S460">
            <v>10000</v>
          </cell>
          <cell r="T460">
            <v>80000</v>
          </cell>
          <cell r="U460">
            <v>10000</v>
          </cell>
          <cell r="V460">
            <v>10000</v>
          </cell>
          <cell r="W460">
            <v>10000</v>
          </cell>
          <cell r="X460">
            <v>10000</v>
          </cell>
          <cell r="Y460">
            <v>120000</v>
          </cell>
          <cell r="Z460">
            <v>2036800</v>
          </cell>
          <cell r="AA460">
            <v>509200</v>
          </cell>
          <cell r="AB460">
            <v>1996800</v>
          </cell>
          <cell r="AC460">
            <v>134400</v>
          </cell>
          <cell r="AD460">
            <v>141120</v>
          </cell>
          <cell r="AE460">
            <v>148176</v>
          </cell>
          <cell r="AF460">
            <v>423696</v>
          </cell>
        </row>
        <row r="461">
          <cell r="A461" t="str">
            <v>17051001</v>
          </cell>
          <cell r="B461" t="e">
            <v>#REF!</v>
          </cell>
          <cell r="C461" t="str">
            <v>17051001</v>
          </cell>
          <cell r="E461" t="str">
            <v>PPSSC- Schools</v>
          </cell>
          <cell r="F461" t="str">
            <v>PPSSC HQTRS</v>
          </cell>
          <cell r="T461">
            <v>0</v>
          </cell>
          <cell r="U461">
            <v>0</v>
          </cell>
          <cell r="V461">
            <v>0</v>
          </cell>
          <cell r="W461">
            <v>0</v>
          </cell>
          <cell r="X461">
            <v>0</v>
          </cell>
          <cell r="Y461">
            <v>0</v>
          </cell>
          <cell r="Z461">
            <v>0</v>
          </cell>
          <cell r="AA461">
            <v>0</v>
          </cell>
          <cell r="AB461">
            <v>0</v>
          </cell>
          <cell r="AC461">
            <v>0</v>
          </cell>
          <cell r="AD461">
            <v>0</v>
          </cell>
          <cell r="AE461">
            <v>0</v>
          </cell>
          <cell r="AF461">
            <v>0</v>
          </cell>
        </row>
        <row r="462">
          <cell r="A462">
            <v>0</v>
          </cell>
          <cell r="B462" t="str">
            <v>/</v>
          </cell>
          <cell r="T462">
            <v>0</v>
          </cell>
          <cell r="U462">
            <v>0</v>
          </cell>
          <cell r="V462">
            <v>0</v>
          </cell>
          <cell r="W462">
            <v>0</v>
          </cell>
          <cell r="X462">
            <v>0</v>
          </cell>
          <cell r="Y462">
            <v>0</v>
          </cell>
          <cell r="Z462">
            <v>0</v>
          </cell>
          <cell r="AA462">
            <v>0</v>
          </cell>
          <cell r="AB462">
            <v>0</v>
          </cell>
          <cell r="AC462">
            <v>0</v>
          </cell>
          <cell r="AD462">
            <v>0</v>
          </cell>
          <cell r="AE462">
            <v>0</v>
          </cell>
          <cell r="AF462">
            <v>0</v>
          </cell>
        </row>
        <row r="463">
          <cell r="A463">
            <v>17051001</v>
          </cell>
          <cell r="B463" t="str">
            <v>17051001/22020001</v>
          </cell>
          <cell r="C463">
            <v>17051001</v>
          </cell>
          <cell r="D463">
            <v>22020001</v>
          </cell>
          <cell r="E463" t="str">
            <v>PPSSC</v>
          </cell>
          <cell r="F463" t="str">
            <v>Refreshment &amp; Meal</v>
          </cell>
          <cell r="J463">
            <v>400000</v>
          </cell>
          <cell r="K463">
            <v>336000</v>
          </cell>
          <cell r="L463">
            <v>4000</v>
          </cell>
          <cell r="M463">
            <v>4000</v>
          </cell>
          <cell r="N463">
            <v>4000</v>
          </cell>
          <cell r="O463">
            <v>4000</v>
          </cell>
          <cell r="P463">
            <v>4000</v>
          </cell>
          <cell r="Q463">
            <v>4000</v>
          </cell>
          <cell r="R463">
            <v>4000</v>
          </cell>
          <cell r="S463">
            <v>4000</v>
          </cell>
          <cell r="T463">
            <v>32000</v>
          </cell>
          <cell r="U463">
            <v>4000</v>
          </cell>
          <cell r="V463">
            <v>4000</v>
          </cell>
          <cell r="W463">
            <v>4000</v>
          </cell>
          <cell r="X463">
            <v>4000</v>
          </cell>
          <cell r="Y463">
            <v>48000</v>
          </cell>
          <cell r="Z463">
            <v>304000</v>
          </cell>
          <cell r="AA463">
            <v>76000</v>
          </cell>
          <cell r="AB463">
            <v>288000</v>
          </cell>
          <cell r="AC463">
            <v>53760</v>
          </cell>
          <cell r="AD463">
            <v>56448</v>
          </cell>
          <cell r="AE463">
            <v>59270.400000000001</v>
          </cell>
          <cell r="AF463">
            <v>169478.39999999999</v>
          </cell>
        </row>
        <row r="464">
          <cell r="A464">
            <v>17051001</v>
          </cell>
          <cell r="B464" t="str">
            <v>17051001/22020007</v>
          </cell>
          <cell r="C464">
            <v>17051001</v>
          </cell>
          <cell r="D464">
            <v>22020007</v>
          </cell>
          <cell r="E464" t="str">
            <v>PPSSC</v>
          </cell>
          <cell r="F464" t="str">
            <v>Welfare Packages</v>
          </cell>
          <cell r="J464">
            <v>500000</v>
          </cell>
          <cell r="K464">
            <v>420000</v>
          </cell>
          <cell r="L464">
            <v>10000</v>
          </cell>
          <cell r="M464">
            <v>10000</v>
          </cell>
          <cell r="N464">
            <v>10000</v>
          </cell>
          <cell r="O464">
            <v>10000</v>
          </cell>
          <cell r="P464">
            <v>10000</v>
          </cell>
          <cell r="Q464">
            <v>10000</v>
          </cell>
          <cell r="R464">
            <v>10000</v>
          </cell>
          <cell r="S464">
            <v>10000</v>
          </cell>
          <cell r="T464">
            <v>80000</v>
          </cell>
          <cell r="U464">
            <v>10000</v>
          </cell>
          <cell r="V464">
            <v>10000</v>
          </cell>
          <cell r="W464">
            <v>10000</v>
          </cell>
          <cell r="X464">
            <v>10000</v>
          </cell>
          <cell r="Y464">
            <v>120000</v>
          </cell>
          <cell r="Z464">
            <v>340000</v>
          </cell>
          <cell r="AA464">
            <v>85000</v>
          </cell>
          <cell r="AB464">
            <v>300000</v>
          </cell>
          <cell r="AC464">
            <v>134400</v>
          </cell>
          <cell r="AD464">
            <v>141120</v>
          </cell>
          <cell r="AE464">
            <v>148176</v>
          </cell>
          <cell r="AF464">
            <v>423696</v>
          </cell>
        </row>
        <row r="465">
          <cell r="A465">
            <v>17051001</v>
          </cell>
          <cell r="B465" t="str">
            <v>17051001/22020101</v>
          </cell>
          <cell r="C465">
            <v>17051001</v>
          </cell>
          <cell r="D465">
            <v>22020101</v>
          </cell>
          <cell r="E465" t="str">
            <v>PPSSC</v>
          </cell>
          <cell r="F465" t="str">
            <v>Local Travel and Transport – Training</v>
          </cell>
          <cell r="J465">
            <v>400000</v>
          </cell>
          <cell r="K465">
            <v>336000</v>
          </cell>
          <cell r="L465">
            <v>25000</v>
          </cell>
          <cell r="M465">
            <v>25000</v>
          </cell>
          <cell r="N465">
            <v>25000</v>
          </cell>
          <cell r="O465">
            <v>25000</v>
          </cell>
          <cell r="P465">
            <v>25000</v>
          </cell>
          <cell r="Q465">
            <v>25000</v>
          </cell>
          <cell r="R465">
            <v>25000</v>
          </cell>
          <cell r="S465">
            <v>25000</v>
          </cell>
          <cell r="T465">
            <v>200000</v>
          </cell>
          <cell r="U465">
            <v>25000</v>
          </cell>
          <cell r="V465">
            <v>25000</v>
          </cell>
          <cell r="W465">
            <v>25000</v>
          </cell>
          <cell r="X465">
            <v>25000</v>
          </cell>
          <cell r="Y465">
            <v>300000</v>
          </cell>
          <cell r="Z465">
            <v>136000</v>
          </cell>
          <cell r="AA465">
            <v>34000</v>
          </cell>
          <cell r="AB465">
            <v>36000</v>
          </cell>
          <cell r="AC465">
            <v>336000</v>
          </cell>
          <cell r="AD465">
            <v>352800</v>
          </cell>
          <cell r="AE465">
            <v>370440</v>
          </cell>
          <cell r="AF465">
            <v>1059240</v>
          </cell>
        </row>
        <row r="466">
          <cell r="A466">
            <v>17051001</v>
          </cell>
          <cell r="B466" t="str">
            <v>17051001/22020102</v>
          </cell>
          <cell r="C466">
            <v>17051001</v>
          </cell>
          <cell r="D466">
            <v>22020102</v>
          </cell>
          <cell r="E466" t="str">
            <v>PPSSC</v>
          </cell>
          <cell r="F466" t="str">
            <v>Local Travel and Transport – others</v>
          </cell>
          <cell r="J466">
            <v>300000</v>
          </cell>
          <cell r="K466">
            <v>252000</v>
          </cell>
          <cell r="L466">
            <v>25000</v>
          </cell>
          <cell r="M466">
            <v>25000</v>
          </cell>
          <cell r="N466">
            <v>25000</v>
          </cell>
          <cell r="O466">
            <v>25000</v>
          </cell>
          <cell r="P466">
            <v>25000</v>
          </cell>
          <cell r="Q466">
            <v>25000</v>
          </cell>
          <cell r="R466">
            <v>25000</v>
          </cell>
          <cell r="S466">
            <v>25000</v>
          </cell>
          <cell r="T466">
            <v>200000</v>
          </cell>
          <cell r="U466">
            <v>25000</v>
          </cell>
          <cell r="V466">
            <v>25000</v>
          </cell>
          <cell r="W466">
            <v>25000</v>
          </cell>
          <cell r="X466">
            <v>25000</v>
          </cell>
          <cell r="Y466">
            <v>300000</v>
          </cell>
          <cell r="Z466">
            <v>52000</v>
          </cell>
          <cell r="AA466">
            <v>13000</v>
          </cell>
          <cell r="AB466">
            <v>-48000</v>
          </cell>
          <cell r="AC466">
            <v>336000</v>
          </cell>
          <cell r="AD466">
            <v>352800</v>
          </cell>
          <cell r="AE466">
            <v>370440</v>
          </cell>
          <cell r="AF466">
            <v>1059240</v>
          </cell>
        </row>
        <row r="467">
          <cell r="A467">
            <v>17051001</v>
          </cell>
          <cell r="B467" t="str">
            <v>17051001/22020201</v>
          </cell>
          <cell r="C467">
            <v>17051001</v>
          </cell>
          <cell r="D467">
            <v>22020201</v>
          </cell>
          <cell r="E467" t="str">
            <v>PPSSC</v>
          </cell>
          <cell r="F467" t="str">
            <v>Electricity Charges</v>
          </cell>
          <cell r="J467">
            <v>120000</v>
          </cell>
          <cell r="K467">
            <v>100800</v>
          </cell>
          <cell r="L467">
            <v>5000</v>
          </cell>
          <cell r="M467">
            <v>5000</v>
          </cell>
          <cell r="N467">
            <v>5000</v>
          </cell>
          <cell r="O467">
            <v>5000</v>
          </cell>
          <cell r="P467">
            <v>5000</v>
          </cell>
          <cell r="Q467">
            <v>5000</v>
          </cell>
          <cell r="R467">
            <v>5000</v>
          </cell>
          <cell r="S467">
            <v>5000</v>
          </cell>
          <cell r="T467">
            <v>40000</v>
          </cell>
          <cell r="U467">
            <v>5000</v>
          </cell>
          <cell r="V467">
            <v>5000</v>
          </cell>
          <cell r="W467">
            <v>5000</v>
          </cell>
          <cell r="X467">
            <v>5000</v>
          </cell>
          <cell r="Y467">
            <v>60000</v>
          </cell>
          <cell r="Z467">
            <v>60800</v>
          </cell>
          <cell r="AA467">
            <v>15200</v>
          </cell>
          <cell r="AB467">
            <v>40800</v>
          </cell>
          <cell r="AC467">
            <v>67200</v>
          </cell>
          <cell r="AD467">
            <v>70560</v>
          </cell>
          <cell r="AE467">
            <v>74088</v>
          </cell>
          <cell r="AF467">
            <v>211848</v>
          </cell>
        </row>
        <row r="468">
          <cell r="A468">
            <v>17051001</v>
          </cell>
          <cell r="B468" t="str">
            <v>17051001/22020202</v>
          </cell>
          <cell r="C468">
            <v>17051001</v>
          </cell>
          <cell r="D468">
            <v>22020202</v>
          </cell>
          <cell r="E468" t="str">
            <v>PPSSC</v>
          </cell>
          <cell r="F468" t="str">
            <v>Telephone Charges</v>
          </cell>
          <cell r="J468">
            <v>100000</v>
          </cell>
          <cell r="K468">
            <v>84000</v>
          </cell>
          <cell r="L468">
            <v>5000</v>
          </cell>
          <cell r="M468">
            <v>5000</v>
          </cell>
          <cell r="N468">
            <v>5000</v>
          </cell>
          <cell r="O468">
            <v>5000</v>
          </cell>
          <cell r="P468">
            <v>5000</v>
          </cell>
          <cell r="Q468">
            <v>5000</v>
          </cell>
          <cell r="R468">
            <v>5000</v>
          </cell>
          <cell r="S468">
            <v>5000</v>
          </cell>
          <cell r="T468">
            <v>40000</v>
          </cell>
          <cell r="U468">
            <v>5000</v>
          </cell>
          <cell r="V468">
            <v>5000</v>
          </cell>
          <cell r="W468">
            <v>5000</v>
          </cell>
          <cell r="X468">
            <v>5000</v>
          </cell>
          <cell r="Y468">
            <v>60000</v>
          </cell>
          <cell r="Z468">
            <v>44000</v>
          </cell>
          <cell r="AA468">
            <v>11000</v>
          </cell>
          <cell r="AB468">
            <v>24000</v>
          </cell>
          <cell r="AC468">
            <v>67200</v>
          </cell>
          <cell r="AD468">
            <v>70560</v>
          </cell>
          <cell r="AE468">
            <v>74088</v>
          </cell>
          <cell r="AF468">
            <v>211848</v>
          </cell>
        </row>
        <row r="469">
          <cell r="A469">
            <v>17051001</v>
          </cell>
          <cell r="B469" t="str">
            <v>17051001/22020203</v>
          </cell>
          <cell r="C469">
            <v>17051001</v>
          </cell>
          <cell r="D469">
            <v>22020203</v>
          </cell>
          <cell r="E469" t="str">
            <v>PPSSC</v>
          </cell>
          <cell r="F469" t="str">
            <v>Internet Charges</v>
          </cell>
          <cell r="J469">
            <v>60000</v>
          </cell>
          <cell r="K469">
            <v>50400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50400</v>
          </cell>
          <cell r="AA469">
            <v>12600</v>
          </cell>
          <cell r="AB469">
            <v>50400</v>
          </cell>
          <cell r="AC469">
            <v>0</v>
          </cell>
          <cell r="AD469">
            <v>0</v>
          </cell>
          <cell r="AE469">
            <v>0</v>
          </cell>
          <cell r="AF469">
            <v>0</v>
          </cell>
        </row>
        <row r="470">
          <cell r="A470">
            <v>17051001</v>
          </cell>
          <cell r="B470" t="str">
            <v>17051001/22020205</v>
          </cell>
          <cell r="C470">
            <v>17051001</v>
          </cell>
          <cell r="D470">
            <v>22020205</v>
          </cell>
          <cell r="E470" t="str">
            <v>PPSSC</v>
          </cell>
          <cell r="F470" t="str">
            <v>Water Rates</v>
          </cell>
          <cell r="J470">
            <v>100000</v>
          </cell>
          <cell r="K470">
            <v>84000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84000</v>
          </cell>
          <cell r="AA470">
            <v>21000</v>
          </cell>
          <cell r="AB470">
            <v>84000</v>
          </cell>
          <cell r="AC470">
            <v>0</v>
          </cell>
          <cell r="AD470">
            <v>0</v>
          </cell>
          <cell r="AE470">
            <v>0</v>
          </cell>
          <cell r="AF470">
            <v>0</v>
          </cell>
        </row>
        <row r="471">
          <cell r="A471">
            <v>17051001</v>
          </cell>
          <cell r="B471" t="str">
            <v>17051001/22020208</v>
          </cell>
          <cell r="C471">
            <v>17051001</v>
          </cell>
          <cell r="D471">
            <v>22020208</v>
          </cell>
          <cell r="E471" t="str">
            <v>PPSSC</v>
          </cell>
          <cell r="F471" t="str">
            <v>Software charges/ License Renewal</v>
          </cell>
          <cell r="J471">
            <v>100000</v>
          </cell>
          <cell r="K471">
            <v>84000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84000</v>
          </cell>
          <cell r="AA471">
            <v>21000</v>
          </cell>
          <cell r="AB471">
            <v>84000</v>
          </cell>
          <cell r="AC471">
            <v>0</v>
          </cell>
          <cell r="AD471">
            <v>0</v>
          </cell>
          <cell r="AE471">
            <v>0</v>
          </cell>
          <cell r="AF471">
            <v>0</v>
          </cell>
        </row>
        <row r="472">
          <cell r="A472">
            <v>17051001</v>
          </cell>
          <cell r="B472" t="str">
            <v>17051001/22020301</v>
          </cell>
          <cell r="C472">
            <v>17051001</v>
          </cell>
          <cell r="D472">
            <v>22020301</v>
          </cell>
          <cell r="E472" t="str">
            <v>PPSSC</v>
          </cell>
          <cell r="F472" t="str">
            <v>Office Stationeries / Computer Consumables</v>
          </cell>
          <cell r="J472">
            <v>555000</v>
          </cell>
          <cell r="K472">
            <v>466200</v>
          </cell>
          <cell r="L472">
            <v>10000</v>
          </cell>
          <cell r="M472">
            <v>10000</v>
          </cell>
          <cell r="N472">
            <v>10000</v>
          </cell>
          <cell r="O472">
            <v>10000</v>
          </cell>
          <cell r="P472">
            <v>10000</v>
          </cell>
          <cell r="Q472">
            <v>10000</v>
          </cell>
          <cell r="R472">
            <v>10000</v>
          </cell>
          <cell r="S472">
            <v>10000</v>
          </cell>
          <cell r="T472">
            <v>80000</v>
          </cell>
          <cell r="U472">
            <v>10000</v>
          </cell>
          <cell r="V472">
            <v>10000</v>
          </cell>
          <cell r="W472">
            <v>10000</v>
          </cell>
          <cell r="X472">
            <v>10000</v>
          </cell>
          <cell r="Y472">
            <v>120000</v>
          </cell>
          <cell r="Z472">
            <v>386200</v>
          </cell>
          <cell r="AA472">
            <v>96550</v>
          </cell>
          <cell r="AB472">
            <v>346200</v>
          </cell>
          <cell r="AC472">
            <v>134400</v>
          </cell>
          <cell r="AD472">
            <v>141120</v>
          </cell>
          <cell r="AE472">
            <v>148176</v>
          </cell>
          <cell r="AF472">
            <v>423696</v>
          </cell>
        </row>
        <row r="473">
          <cell r="A473">
            <v>17051001</v>
          </cell>
          <cell r="B473" t="str">
            <v>17051001/22020303</v>
          </cell>
          <cell r="C473">
            <v>17051001</v>
          </cell>
          <cell r="D473">
            <v>22020303</v>
          </cell>
          <cell r="E473" t="str">
            <v>PPSSC</v>
          </cell>
          <cell r="F473" t="str">
            <v>Newspapers</v>
          </cell>
          <cell r="J473">
            <v>120000</v>
          </cell>
          <cell r="K473">
            <v>100800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100800</v>
          </cell>
          <cell r="AA473">
            <v>25200</v>
          </cell>
          <cell r="AB473">
            <v>100800</v>
          </cell>
          <cell r="AC473">
            <v>0</v>
          </cell>
          <cell r="AD473">
            <v>0</v>
          </cell>
          <cell r="AE473">
            <v>0</v>
          </cell>
          <cell r="AF473">
            <v>0</v>
          </cell>
        </row>
        <row r="474">
          <cell r="A474">
            <v>17051001</v>
          </cell>
          <cell r="B474" t="str">
            <v>17051001/22020305</v>
          </cell>
          <cell r="C474">
            <v>17051001</v>
          </cell>
          <cell r="D474">
            <v>22020305</v>
          </cell>
          <cell r="E474" t="str">
            <v>PPSSC</v>
          </cell>
          <cell r="F474" t="str">
            <v>Printing of Non Security Documents</v>
          </cell>
          <cell r="J474">
            <v>200000</v>
          </cell>
          <cell r="K474">
            <v>168000</v>
          </cell>
          <cell r="L474">
            <v>10000</v>
          </cell>
          <cell r="M474">
            <v>10000</v>
          </cell>
          <cell r="N474">
            <v>10000</v>
          </cell>
          <cell r="O474">
            <v>10000</v>
          </cell>
          <cell r="P474">
            <v>10000</v>
          </cell>
          <cell r="Q474">
            <v>10000</v>
          </cell>
          <cell r="R474">
            <v>10000</v>
          </cell>
          <cell r="S474">
            <v>10000</v>
          </cell>
          <cell r="T474">
            <v>80000</v>
          </cell>
          <cell r="U474">
            <v>10000</v>
          </cell>
          <cell r="V474">
            <v>10000</v>
          </cell>
          <cell r="W474">
            <v>10000</v>
          </cell>
          <cell r="X474">
            <v>10000</v>
          </cell>
          <cell r="Y474">
            <v>120000</v>
          </cell>
          <cell r="Z474">
            <v>88000</v>
          </cell>
          <cell r="AA474">
            <v>22000</v>
          </cell>
          <cell r="AB474">
            <v>48000</v>
          </cell>
          <cell r="AC474">
            <v>134400</v>
          </cell>
          <cell r="AD474">
            <v>141120</v>
          </cell>
          <cell r="AE474">
            <v>148176</v>
          </cell>
          <cell r="AF474">
            <v>423696</v>
          </cell>
        </row>
        <row r="475">
          <cell r="A475">
            <v>17051001</v>
          </cell>
          <cell r="B475" t="str">
            <v>17051001/22020401</v>
          </cell>
          <cell r="C475">
            <v>17051001</v>
          </cell>
          <cell r="D475">
            <v>22020401</v>
          </cell>
          <cell r="E475" t="str">
            <v>PPSSC</v>
          </cell>
          <cell r="F475" t="str">
            <v>Maintenance of Motor Vehicle/Transport Equipment</v>
          </cell>
          <cell r="J475">
            <v>700000</v>
          </cell>
          <cell r="K475">
            <v>588000</v>
          </cell>
          <cell r="L475">
            <v>20000</v>
          </cell>
          <cell r="M475">
            <v>20000</v>
          </cell>
          <cell r="N475">
            <v>20000</v>
          </cell>
          <cell r="O475">
            <v>20000</v>
          </cell>
          <cell r="P475">
            <v>20000</v>
          </cell>
          <cell r="Q475">
            <v>20000</v>
          </cell>
          <cell r="R475">
            <v>20000</v>
          </cell>
          <cell r="S475">
            <v>20000</v>
          </cell>
          <cell r="T475">
            <v>160000</v>
          </cell>
          <cell r="U475">
            <v>20000</v>
          </cell>
          <cell r="V475">
            <v>20000</v>
          </cell>
          <cell r="W475">
            <v>20000</v>
          </cell>
          <cell r="X475">
            <v>20000</v>
          </cell>
          <cell r="Y475">
            <v>240000</v>
          </cell>
          <cell r="Z475">
            <v>428000</v>
          </cell>
          <cell r="AA475">
            <v>107000</v>
          </cell>
          <cell r="AB475">
            <v>348000</v>
          </cell>
          <cell r="AC475">
            <v>268800</v>
          </cell>
          <cell r="AD475">
            <v>282240</v>
          </cell>
          <cell r="AE475">
            <v>296352</v>
          </cell>
          <cell r="AF475">
            <v>847392</v>
          </cell>
        </row>
        <row r="476">
          <cell r="A476">
            <v>17051001</v>
          </cell>
          <cell r="B476" t="str">
            <v>17051001/22020402</v>
          </cell>
          <cell r="C476">
            <v>17051001</v>
          </cell>
          <cell r="D476">
            <v>22020402</v>
          </cell>
          <cell r="E476" t="str">
            <v>PPSSC</v>
          </cell>
          <cell r="F476" t="str">
            <v>Maintenance of Office Furniture</v>
          </cell>
          <cell r="J476">
            <v>300000</v>
          </cell>
          <cell r="K476">
            <v>252000</v>
          </cell>
          <cell r="L476">
            <v>10000</v>
          </cell>
          <cell r="M476">
            <v>10000</v>
          </cell>
          <cell r="N476">
            <v>10000</v>
          </cell>
          <cell r="O476">
            <v>10000</v>
          </cell>
          <cell r="P476">
            <v>10000</v>
          </cell>
          <cell r="Q476">
            <v>10000</v>
          </cell>
          <cell r="R476">
            <v>10000</v>
          </cell>
          <cell r="S476">
            <v>10000</v>
          </cell>
          <cell r="T476">
            <v>80000</v>
          </cell>
          <cell r="U476">
            <v>10000</v>
          </cell>
          <cell r="V476">
            <v>10000</v>
          </cell>
          <cell r="W476">
            <v>10000</v>
          </cell>
          <cell r="X476">
            <v>10000</v>
          </cell>
          <cell r="Y476">
            <v>120000</v>
          </cell>
          <cell r="Z476">
            <v>172000</v>
          </cell>
          <cell r="AA476">
            <v>43000</v>
          </cell>
          <cell r="AB476">
            <v>132000</v>
          </cell>
          <cell r="AC476">
            <v>134400</v>
          </cell>
          <cell r="AD476">
            <v>141120</v>
          </cell>
          <cell r="AE476">
            <v>148176</v>
          </cell>
          <cell r="AF476">
            <v>423696</v>
          </cell>
        </row>
        <row r="477">
          <cell r="A477">
            <v>17051001</v>
          </cell>
          <cell r="B477" t="str">
            <v>17051001/22020403</v>
          </cell>
          <cell r="C477">
            <v>17051001</v>
          </cell>
          <cell r="D477">
            <v>22020403</v>
          </cell>
          <cell r="E477" t="str">
            <v>PPSSC</v>
          </cell>
          <cell r="F477" t="str">
            <v xml:space="preserve">Maintenance of Office Building Residential Quaters </v>
          </cell>
          <cell r="J477">
            <v>200000</v>
          </cell>
          <cell r="K477">
            <v>168000</v>
          </cell>
          <cell r="L477">
            <v>20000</v>
          </cell>
          <cell r="M477">
            <v>20000</v>
          </cell>
          <cell r="N477">
            <v>20000</v>
          </cell>
          <cell r="O477">
            <v>20000</v>
          </cell>
          <cell r="P477">
            <v>20000</v>
          </cell>
          <cell r="Q477">
            <v>20000</v>
          </cell>
          <cell r="R477">
            <v>20000</v>
          </cell>
          <cell r="S477">
            <v>20000</v>
          </cell>
          <cell r="T477">
            <v>160000</v>
          </cell>
          <cell r="U477">
            <v>20000</v>
          </cell>
          <cell r="V477">
            <v>20000</v>
          </cell>
          <cell r="W477">
            <v>20000</v>
          </cell>
          <cell r="X477">
            <v>20000</v>
          </cell>
          <cell r="Y477">
            <v>240000</v>
          </cell>
          <cell r="Z477">
            <v>8000</v>
          </cell>
          <cell r="AA477">
            <v>2000</v>
          </cell>
          <cell r="AB477">
            <v>-72000</v>
          </cell>
          <cell r="AC477">
            <v>268800</v>
          </cell>
          <cell r="AD477">
            <v>282240</v>
          </cell>
          <cell r="AE477">
            <v>296352</v>
          </cell>
          <cell r="AF477">
            <v>847392</v>
          </cell>
        </row>
        <row r="478">
          <cell r="A478">
            <v>17051001</v>
          </cell>
          <cell r="B478" t="str">
            <v>17051001/22020404</v>
          </cell>
          <cell r="C478">
            <v>17051001</v>
          </cell>
          <cell r="D478">
            <v>22020404</v>
          </cell>
          <cell r="E478" t="str">
            <v>PPSSC</v>
          </cell>
          <cell r="F478" t="str">
            <v>Maintenance of Office/IT Equipment</v>
          </cell>
          <cell r="J478">
            <v>200000</v>
          </cell>
          <cell r="K478">
            <v>168000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168000</v>
          </cell>
          <cell r="AA478">
            <v>42000</v>
          </cell>
          <cell r="AB478">
            <v>168000</v>
          </cell>
          <cell r="AC478">
            <v>0</v>
          </cell>
          <cell r="AD478">
            <v>0</v>
          </cell>
          <cell r="AE478">
            <v>0</v>
          </cell>
          <cell r="AF478">
            <v>0</v>
          </cell>
        </row>
        <row r="479">
          <cell r="A479">
            <v>17051001</v>
          </cell>
          <cell r="B479" t="str">
            <v>17051001/22020405</v>
          </cell>
          <cell r="C479">
            <v>17051001</v>
          </cell>
          <cell r="D479">
            <v>22020405</v>
          </cell>
          <cell r="E479" t="str">
            <v>PPSSC</v>
          </cell>
          <cell r="F479" t="str">
            <v>Maintenance of Plants &amp; Generators</v>
          </cell>
          <cell r="J479">
            <v>200000</v>
          </cell>
          <cell r="K479">
            <v>168000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168000</v>
          </cell>
          <cell r="AA479">
            <v>42000</v>
          </cell>
          <cell r="AB479">
            <v>168000</v>
          </cell>
          <cell r="AC479">
            <v>0</v>
          </cell>
          <cell r="AD479">
            <v>0</v>
          </cell>
          <cell r="AE479">
            <v>0</v>
          </cell>
          <cell r="AF479">
            <v>0</v>
          </cell>
        </row>
        <row r="480">
          <cell r="A480">
            <v>17051001</v>
          </cell>
          <cell r="B480" t="str">
            <v>17051001/22020406</v>
          </cell>
          <cell r="C480">
            <v>17051001</v>
          </cell>
          <cell r="D480">
            <v>22020406</v>
          </cell>
          <cell r="E480" t="str">
            <v>PPSSC</v>
          </cell>
          <cell r="F480" t="str">
            <v>Other Maintenance Services</v>
          </cell>
          <cell r="J480">
            <v>100000</v>
          </cell>
          <cell r="K480">
            <v>84000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84000</v>
          </cell>
          <cell r="AA480">
            <v>21000</v>
          </cell>
          <cell r="AB480">
            <v>84000</v>
          </cell>
          <cell r="AC480">
            <v>0</v>
          </cell>
          <cell r="AD480">
            <v>0</v>
          </cell>
          <cell r="AE480">
            <v>0</v>
          </cell>
          <cell r="AF480">
            <v>0</v>
          </cell>
        </row>
        <row r="481">
          <cell r="A481">
            <v>17051001</v>
          </cell>
          <cell r="B481" t="str">
            <v>17051001/22020501</v>
          </cell>
          <cell r="C481">
            <v>17051001</v>
          </cell>
          <cell r="D481">
            <v>22020501</v>
          </cell>
          <cell r="E481" t="str">
            <v>PPSSC</v>
          </cell>
          <cell r="F481" t="str">
            <v>Local Training</v>
          </cell>
          <cell r="J481">
            <v>750000</v>
          </cell>
          <cell r="K481">
            <v>630000</v>
          </cell>
          <cell r="L481">
            <v>50000</v>
          </cell>
          <cell r="M481">
            <v>50000</v>
          </cell>
          <cell r="N481">
            <v>50000</v>
          </cell>
          <cell r="O481">
            <v>50000</v>
          </cell>
          <cell r="P481">
            <v>50000</v>
          </cell>
          <cell r="Q481">
            <v>50000</v>
          </cell>
          <cell r="R481">
            <v>50000</v>
          </cell>
          <cell r="S481">
            <v>50000</v>
          </cell>
          <cell r="T481">
            <v>400000</v>
          </cell>
          <cell r="U481">
            <v>50000</v>
          </cell>
          <cell r="V481">
            <v>50000</v>
          </cell>
          <cell r="W481">
            <v>50000</v>
          </cell>
          <cell r="X481">
            <v>50000</v>
          </cell>
          <cell r="Y481">
            <v>600000</v>
          </cell>
          <cell r="Z481">
            <v>230000</v>
          </cell>
          <cell r="AA481">
            <v>57500</v>
          </cell>
          <cell r="AB481">
            <v>30000</v>
          </cell>
          <cell r="AC481">
            <v>672000</v>
          </cell>
          <cell r="AD481">
            <v>705600</v>
          </cell>
          <cell r="AE481">
            <v>740880</v>
          </cell>
          <cell r="AF481">
            <v>2118480</v>
          </cell>
        </row>
        <row r="482">
          <cell r="A482">
            <v>17051001</v>
          </cell>
          <cell r="B482" t="str">
            <v>17051001/22020601</v>
          </cell>
          <cell r="C482">
            <v>17051001</v>
          </cell>
          <cell r="D482">
            <v>22020601</v>
          </cell>
          <cell r="E482" t="str">
            <v>PPSSC</v>
          </cell>
          <cell r="F482" t="str">
            <v>Security Services</v>
          </cell>
          <cell r="J482">
            <v>720000</v>
          </cell>
          <cell r="K482">
            <v>604800</v>
          </cell>
          <cell r="L482">
            <v>10000</v>
          </cell>
          <cell r="M482">
            <v>10000</v>
          </cell>
          <cell r="N482">
            <v>10000</v>
          </cell>
          <cell r="O482">
            <v>10000</v>
          </cell>
          <cell r="P482">
            <v>10000</v>
          </cell>
          <cell r="Q482">
            <v>10000</v>
          </cell>
          <cell r="R482">
            <v>10000</v>
          </cell>
          <cell r="S482">
            <v>10000</v>
          </cell>
          <cell r="T482">
            <v>80000</v>
          </cell>
          <cell r="U482">
            <v>10000</v>
          </cell>
          <cell r="V482">
            <v>10000</v>
          </cell>
          <cell r="W482">
            <v>10000</v>
          </cell>
          <cell r="X482">
            <v>10000</v>
          </cell>
          <cell r="Y482">
            <v>120000</v>
          </cell>
          <cell r="Z482">
            <v>524800</v>
          </cell>
          <cell r="AA482">
            <v>131200</v>
          </cell>
          <cell r="AB482">
            <v>484800</v>
          </cell>
          <cell r="AC482">
            <v>134400</v>
          </cell>
          <cell r="AD482">
            <v>141120</v>
          </cell>
          <cell r="AE482">
            <v>148176</v>
          </cell>
          <cell r="AF482">
            <v>423696</v>
          </cell>
        </row>
        <row r="483">
          <cell r="A483">
            <v>17051001</v>
          </cell>
          <cell r="B483" t="str">
            <v>17051001/22020605</v>
          </cell>
          <cell r="C483">
            <v>17051001</v>
          </cell>
          <cell r="D483">
            <v>22020605</v>
          </cell>
          <cell r="E483" t="str">
            <v>PPSSC</v>
          </cell>
          <cell r="F483" t="str">
            <v>Cleaning &amp; Fumigation</v>
          </cell>
          <cell r="J483">
            <v>50000</v>
          </cell>
          <cell r="K483">
            <v>42000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42000</v>
          </cell>
          <cell r="AA483">
            <v>10500</v>
          </cell>
          <cell r="AB483">
            <v>42000</v>
          </cell>
          <cell r="AC483">
            <v>0</v>
          </cell>
          <cell r="AD483">
            <v>0</v>
          </cell>
          <cell r="AE483">
            <v>0</v>
          </cell>
          <cell r="AF483">
            <v>0</v>
          </cell>
        </row>
        <row r="484">
          <cell r="A484">
            <v>17051001</v>
          </cell>
          <cell r="B484" t="str">
            <v>17051001/22020801</v>
          </cell>
          <cell r="C484">
            <v>17051001</v>
          </cell>
          <cell r="D484">
            <v>22020801</v>
          </cell>
          <cell r="E484" t="str">
            <v>PPSSC</v>
          </cell>
          <cell r="F484" t="str">
            <v>Motor Vehicle Fuel Cost</v>
          </cell>
          <cell r="J484">
            <v>700000</v>
          </cell>
          <cell r="K484">
            <v>588000</v>
          </cell>
          <cell r="L484">
            <v>20000</v>
          </cell>
          <cell r="M484">
            <v>20000</v>
          </cell>
          <cell r="N484">
            <v>20000</v>
          </cell>
          <cell r="O484">
            <v>20000</v>
          </cell>
          <cell r="P484">
            <v>20000</v>
          </cell>
          <cell r="Q484">
            <v>20000</v>
          </cell>
          <cell r="R484">
            <v>20000</v>
          </cell>
          <cell r="S484">
            <v>20000</v>
          </cell>
          <cell r="T484">
            <v>160000</v>
          </cell>
          <cell r="U484">
            <v>20000</v>
          </cell>
          <cell r="V484">
            <v>20000</v>
          </cell>
          <cell r="W484">
            <v>20000</v>
          </cell>
          <cell r="X484">
            <v>20000</v>
          </cell>
          <cell r="Y484">
            <v>240000</v>
          </cell>
          <cell r="Z484">
            <v>428000</v>
          </cell>
          <cell r="AA484">
            <v>107000</v>
          </cell>
          <cell r="AB484">
            <v>348000</v>
          </cell>
          <cell r="AC484">
            <v>268800</v>
          </cell>
          <cell r="AD484">
            <v>282240</v>
          </cell>
          <cell r="AE484">
            <v>296352</v>
          </cell>
          <cell r="AF484">
            <v>847392</v>
          </cell>
        </row>
        <row r="485">
          <cell r="A485">
            <v>17051001</v>
          </cell>
          <cell r="B485" t="str">
            <v>17051001/22020803</v>
          </cell>
          <cell r="C485">
            <v>17051001</v>
          </cell>
          <cell r="D485">
            <v>22020803</v>
          </cell>
          <cell r="E485" t="str">
            <v>PPSSC</v>
          </cell>
          <cell r="F485" t="str">
            <v>Plants / Generator Fuel Cost</v>
          </cell>
          <cell r="J485">
            <v>600000</v>
          </cell>
          <cell r="K485">
            <v>504000</v>
          </cell>
          <cell r="L485">
            <v>10000</v>
          </cell>
          <cell r="M485">
            <v>10000</v>
          </cell>
          <cell r="N485">
            <v>10000</v>
          </cell>
          <cell r="O485">
            <v>10000</v>
          </cell>
          <cell r="P485">
            <v>10000</v>
          </cell>
          <cell r="Q485">
            <v>10000</v>
          </cell>
          <cell r="R485">
            <v>10000</v>
          </cell>
          <cell r="S485">
            <v>10000</v>
          </cell>
          <cell r="T485">
            <v>80000</v>
          </cell>
          <cell r="U485">
            <v>10000</v>
          </cell>
          <cell r="V485">
            <v>10000</v>
          </cell>
          <cell r="W485">
            <v>10000</v>
          </cell>
          <cell r="X485">
            <v>10000</v>
          </cell>
          <cell r="Y485">
            <v>120000</v>
          </cell>
          <cell r="Z485">
            <v>424000</v>
          </cell>
          <cell r="AA485">
            <v>106000</v>
          </cell>
          <cell r="AB485">
            <v>384000</v>
          </cell>
          <cell r="AC485">
            <v>134400</v>
          </cell>
          <cell r="AD485">
            <v>141120</v>
          </cell>
          <cell r="AE485">
            <v>148176</v>
          </cell>
          <cell r="AF485">
            <v>423696</v>
          </cell>
        </row>
        <row r="486">
          <cell r="A486">
            <v>17051001</v>
          </cell>
          <cell r="B486" t="str">
            <v>17051001/22020901</v>
          </cell>
          <cell r="C486">
            <v>17051001</v>
          </cell>
          <cell r="D486">
            <v>22020901</v>
          </cell>
          <cell r="E486" t="str">
            <v>PPSSC</v>
          </cell>
          <cell r="F486" t="str">
            <v>Bank Charges (Other than Interest)</v>
          </cell>
          <cell r="J486">
            <v>100000</v>
          </cell>
          <cell r="K486">
            <v>84000</v>
          </cell>
          <cell r="L486">
            <v>1000</v>
          </cell>
          <cell r="M486">
            <v>1000</v>
          </cell>
          <cell r="N486">
            <v>1000</v>
          </cell>
          <cell r="O486">
            <v>1000</v>
          </cell>
          <cell r="P486">
            <v>1000</v>
          </cell>
          <cell r="Q486">
            <v>1000</v>
          </cell>
          <cell r="R486">
            <v>1000</v>
          </cell>
          <cell r="S486">
            <v>1000</v>
          </cell>
          <cell r="T486">
            <v>8000</v>
          </cell>
          <cell r="U486">
            <v>1000</v>
          </cell>
          <cell r="V486">
            <v>1000</v>
          </cell>
          <cell r="W486">
            <v>1000</v>
          </cell>
          <cell r="X486">
            <v>1000</v>
          </cell>
          <cell r="Y486">
            <v>12000</v>
          </cell>
          <cell r="Z486">
            <v>76000</v>
          </cell>
          <cell r="AA486">
            <v>19000</v>
          </cell>
          <cell r="AB486">
            <v>72000</v>
          </cell>
          <cell r="AC486">
            <v>13440</v>
          </cell>
          <cell r="AD486">
            <v>14112</v>
          </cell>
          <cell r="AE486">
            <v>14817.6</v>
          </cell>
          <cell r="AF486">
            <v>42369.599999999999</v>
          </cell>
        </row>
        <row r="487">
          <cell r="A487">
            <v>17051001</v>
          </cell>
          <cell r="B487" t="str">
            <v>17051001/22021002</v>
          </cell>
          <cell r="C487">
            <v>17051001</v>
          </cell>
          <cell r="D487">
            <v>22021002</v>
          </cell>
          <cell r="E487" t="str">
            <v>PPSSC</v>
          </cell>
          <cell r="F487" t="str">
            <v>Honorarium &amp; Sitting Allowance</v>
          </cell>
          <cell r="J487">
            <v>500000</v>
          </cell>
          <cell r="K487">
            <v>420000</v>
          </cell>
          <cell r="L487">
            <v>10000</v>
          </cell>
          <cell r="M487">
            <v>10000</v>
          </cell>
          <cell r="N487">
            <v>10000</v>
          </cell>
          <cell r="O487">
            <v>10000</v>
          </cell>
          <cell r="P487">
            <v>10000</v>
          </cell>
          <cell r="Q487">
            <v>10000</v>
          </cell>
          <cell r="R487">
            <v>10000</v>
          </cell>
          <cell r="S487">
            <v>10000</v>
          </cell>
          <cell r="T487">
            <v>80000</v>
          </cell>
          <cell r="U487">
            <v>10000</v>
          </cell>
          <cell r="V487">
            <v>10000</v>
          </cell>
          <cell r="W487">
            <v>10000</v>
          </cell>
          <cell r="X487">
            <v>10000</v>
          </cell>
          <cell r="Y487">
            <v>120000</v>
          </cell>
          <cell r="Z487">
            <v>340000</v>
          </cell>
          <cell r="AA487">
            <v>85000</v>
          </cell>
          <cell r="AB487">
            <v>300000</v>
          </cell>
          <cell r="AC487">
            <v>134400</v>
          </cell>
          <cell r="AD487">
            <v>141120</v>
          </cell>
          <cell r="AE487">
            <v>148176</v>
          </cell>
          <cell r="AF487">
            <v>423696</v>
          </cell>
        </row>
        <row r="488">
          <cell r="A488">
            <v>17051001</v>
          </cell>
          <cell r="B488" t="str">
            <v>17051001/22021003</v>
          </cell>
          <cell r="C488">
            <v>17051001</v>
          </cell>
          <cell r="D488">
            <v>22021003</v>
          </cell>
          <cell r="E488" t="str">
            <v>PPSSC</v>
          </cell>
          <cell r="F488" t="str">
            <v>Publicity - Advertisement</v>
          </cell>
          <cell r="J488">
            <v>300000</v>
          </cell>
          <cell r="K488">
            <v>252000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252000</v>
          </cell>
          <cell r="AA488">
            <v>63000</v>
          </cell>
          <cell r="AB488">
            <v>252000</v>
          </cell>
          <cell r="AC488">
            <v>0</v>
          </cell>
          <cell r="AD488">
            <v>0</v>
          </cell>
          <cell r="AE488">
            <v>0</v>
          </cell>
          <cell r="AF488">
            <v>0</v>
          </cell>
        </row>
        <row r="489">
          <cell r="A489">
            <v>17051001</v>
          </cell>
          <cell r="B489" t="str">
            <v>17051001/22021006</v>
          </cell>
          <cell r="C489">
            <v>17051001</v>
          </cell>
          <cell r="D489">
            <v>22021006</v>
          </cell>
          <cell r="E489" t="str">
            <v>PPSSC</v>
          </cell>
          <cell r="F489" t="str">
            <v>Postages - Courier Services</v>
          </cell>
          <cell r="J489">
            <v>50000</v>
          </cell>
          <cell r="K489">
            <v>42000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42000</v>
          </cell>
          <cell r="AA489">
            <v>10500</v>
          </cell>
          <cell r="AB489">
            <v>42000</v>
          </cell>
          <cell r="AC489">
            <v>0</v>
          </cell>
          <cell r="AD489">
            <v>0</v>
          </cell>
          <cell r="AE489">
            <v>0</v>
          </cell>
          <cell r="AF489">
            <v>0</v>
          </cell>
        </row>
        <row r="490">
          <cell r="A490">
            <v>17051001</v>
          </cell>
          <cell r="B490" t="str">
            <v>17051001/22021014</v>
          </cell>
          <cell r="C490">
            <v>17051001</v>
          </cell>
          <cell r="D490">
            <v>22021014</v>
          </cell>
          <cell r="E490" t="str">
            <v>PPSSC</v>
          </cell>
          <cell r="F490" t="str">
            <v>Annual Budget Preparation &amp; Defense</v>
          </cell>
          <cell r="J490">
            <v>200000</v>
          </cell>
          <cell r="K490">
            <v>168000</v>
          </cell>
          <cell r="L490">
            <v>5000</v>
          </cell>
          <cell r="M490">
            <v>5000</v>
          </cell>
          <cell r="N490">
            <v>5000</v>
          </cell>
          <cell r="O490">
            <v>5000</v>
          </cell>
          <cell r="P490">
            <v>5000</v>
          </cell>
          <cell r="Q490">
            <v>5000</v>
          </cell>
          <cell r="R490">
            <v>5000</v>
          </cell>
          <cell r="S490">
            <v>5000</v>
          </cell>
          <cell r="T490">
            <v>40000</v>
          </cell>
          <cell r="U490">
            <v>5000</v>
          </cell>
          <cell r="V490">
            <v>5000</v>
          </cell>
          <cell r="W490">
            <v>5000</v>
          </cell>
          <cell r="X490">
            <v>5000</v>
          </cell>
          <cell r="Y490">
            <v>60000</v>
          </cell>
          <cell r="Z490">
            <v>128000</v>
          </cell>
          <cell r="AA490">
            <v>32000</v>
          </cell>
          <cell r="AB490">
            <v>108000</v>
          </cell>
          <cell r="AC490">
            <v>67200</v>
          </cell>
          <cell r="AD490">
            <v>70560</v>
          </cell>
          <cell r="AE490">
            <v>74088</v>
          </cell>
          <cell r="AF490">
            <v>211848</v>
          </cell>
        </row>
        <row r="491">
          <cell r="A491">
            <v>17001001</v>
          </cell>
          <cell r="B491" t="str">
            <v>17001001/22020101</v>
          </cell>
          <cell r="C491">
            <v>17001001</v>
          </cell>
          <cell r="D491">
            <v>22020101</v>
          </cell>
          <cell r="E491" t="str">
            <v>Min of Education</v>
          </cell>
          <cell r="F491" t="str">
            <v>Local Travel &amp; Transport Training</v>
          </cell>
          <cell r="J491">
            <v>900000</v>
          </cell>
          <cell r="K491">
            <v>756000</v>
          </cell>
          <cell r="L491">
            <v>0</v>
          </cell>
          <cell r="M491">
            <v>0</v>
          </cell>
          <cell r="N491">
            <v>0</v>
          </cell>
          <cell r="O491">
            <v>16000</v>
          </cell>
          <cell r="P491">
            <v>20000</v>
          </cell>
          <cell r="Q491">
            <v>0</v>
          </cell>
          <cell r="R491">
            <v>20000</v>
          </cell>
          <cell r="S491">
            <v>16000</v>
          </cell>
          <cell r="T491">
            <v>72000</v>
          </cell>
          <cell r="U491">
            <v>9000</v>
          </cell>
          <cell r="V491">
            <v>9000</v>
          </cell>
          <cell r="W491">
            <v>9000</v>
          </cell>
          <cell r="X491">
            <v>9000</v>
          </cell>
          <cell r="Y491">
            <v>108000</v>
          </cell>
          <cell r="Z491">
            <v>684000</v>
          </cell>
          <cell r="AA491">
            <v>171000</v>
          </cell>
          <cell r="AB491">
            <v>648000</v>
          </cell>
          <cell r="AC491">
            <v>120960</v>
          </cell>
          <cell r="AD491">
            <v>127008</v>
          </cell>
          <cell r="AE491">
            <v>133358.39999999999</v>
          </cell>
          <cell r="AF491">
            <v>381326.4</v>
          </cell>
        </row>
        <row r="492">
          <cell r="A492">
            <v>17001001</v>
          </cell>
          <cell r="B492" t="str">
            <v>17001001/22020102</v>
          </cell>
          <cell r="C492">
            <v>17001001</v>
          </cell>
          <cell r="D492">
            <v>22020102</v>
          </cell>
          <cell r="E492" t="str">
            <v>Min of Education</v>
          </cell>
          <cell r="F492" t="str">
            <v>Local Travel Transport and travel</v>
          </cell>
          <cell r="J492">
            <v>1200000</v>
          </cell>
          <cell r="K492">
            <v>1008000</v>
          </cell>
          <cell r="L492">
            <v>101000</v>
          </cell>
          <cell r="M492">
            <v>103000</v>
          </cell>
          <cell r="N492">
            <v>97000</v>
          </cell>
          <cell r="O492">
            <v>100980</v>
          </cell>
          <cell r="P492">
            <v>100000</v>
          </cell>
          <cell r="Q492">
            <v>101000</v>
          </cell>
          <cell r="R492">
            <v>101000</v>
          </cell>
          <cell r="S492">
            <v>96500</v>
          </cell>
          <cell r="T492">
            <v>800480</v>
          </cell>
          <cell r="U492">
            <v>100060</v>
          </cell>
          <cell r="V492">
            <v>100060</v>
          </cell>
          <cell r="W492">
            <v>100060</v>
          </cell>
          <cell r="X492">
            <v>100060</v>
          </cell>
          <cell r="Y492">
            <v>1200720</v>
          </cell>
          <cell r="Z492">
            <v>207520</v>
          </cell>
          <cell r="AA492">
            <v>51880</v>
          </cell>
          <cell r="AB492">
            <v>-192720</v>
          </cell>
          <cell r="AC492">
            <v>1344806.4</v>
          </cell>
          <cell r="AD492">
            <v>1412046.72</v>
          </cell>
          <cell r="AE492">
            <v>1482649.0559999999</v>
          </cell>
          <cell r="AF492">
            <v>4239502.176</v>
          </cell>
        </row>
        <row r="493">
          <cell r="A493">
            <v>17001001</v>
          </cell>
          <cell r="B493" t="str">
            <v>17001001/22020301</v>
          </cell>
          <cell r="C493">
            <v>17001001</v>
          </cell>
          <cell r="D493">
            <v>22020301</v>
          </cell>
          <cell r="E493" t="str">
            <v>Min of Education</v>
          </cell>
          <cell r="F493" t="str">
            <v>Office stationaries/ computer consumables</v>
          </cell>
          <cell r="J493">
            <v>700000</v>
          </cell>
          <cell r="K493">
            <v>588000</v>
          </cell>
          <cell r="L493">
            <v>62500</v>
          </cell>
          <cell r="M493">
            <v>51000</v>
          </cell>
          <cell r="N493">
            <v>51120</v>
          </cell>
          <cell r="O493">
            <v>51010</v>
          </cell>
          <cell r="P493">
            <v>48000</v>
          </cell>
          <cell r="Q493">
            <v>51000</v>
          </cell>
          <cell r="R493">
            <v>48000</v>
          </cell>
          <cell r="S493">
            <v>52500</v>
          </cell>
          <cell r="T493">
            <v>415130</v>
          </cell>
          <cell r="U493">
            <v>51891.25</v>
          </cell>
          <cell r="V493">
            <v>51891.25</v>
          </cell>
          <cell r="W493">
            <v>51891.25</v>
          </cell>
          <cell r="X493">
            <v>51891.25</v>
          </cell>
          <cell r="Y493">
            <v>622695</v>
          </cell>
          <cell r="Z493">
            <v>172870</v>
          </cell>
          <cell r="AA493">
            <v>43217.5</v>
          </cell>
          <cell r="AB493">
            <v>-34695</v>
          </cell>
          <cell r="AC493">
            <v>697418.4</v>
          </cell>
          <cell r="AD493">
            <v>732289.32000000007</v>
          </cell>
          <cell r="AE493">
            <v>768903.78600000008</v>
          </cell>
          <cell r="AF493">
            <v>2198611.5060000001</v>
          </cell>
        </row>
        <row r="494">
          <cell r="A494">
            <v>17001001</v>
          </cell>
          <cell r="B494" t="str">
            <v>17001001/22020406</v>
          </cell>
          <cell r="C494">
            <v>17001001</v>
          </cell>
          <cell r="D494">
            <v>22020406</v>
          </cell>
          <cell r="E494" t="str">
            <v>Min of Education</v>
          </cell>
          <cell r="F494" t="str">
            <v>Other mantinance services</v>
          </cell>
          <cell r="J494">
            <v>580000</v>
          </cell>
          <cell r="K494">
            <v>487200</v>
          </cell>
          <cell r="L494">
            <v>20000</v>
          </cell>
          <cell r="M494">
            <v>20000</v>
          </cell>
          <cell r="N494">
            <v>20000</v>
          </cell>
          <cell r="O494">
            <v>20000</v>
          </cell>
          <cell r="P494">
            <v>20000</v>
          </cell>
          <cell r="Q494">
            <v>20000</v>
          </cell>
          <cell r="R494">
            <v>20000</v>
          </cell>
          <cell r="S494">
            <v>20000</v>
          </cell>
          <cell r="T494">
            <v>160000</v>
          </cell>
          <cell r="U494">
            <v>20000</v>
          </cell>
          <cell r="V494">
            <v>20000</v>
          </cell>
          <cell r="W494">
            <v>20000</v>
          </cell>
          <cell r="X494">
            <v>20000</v>
          </cell>
          <cell r="Y494">
            <v>240000</v>
          </cell>
          <cell r="Z494">
            <v>327200</v>
          </cell>
          <cell r="AA494">
            <v>81800</v>
          </cell>
          <cell r="AB494">
            <v>247200</v>
          </cell>
          <cell r="AC494">
            <v>268800</v>
          </cell>
          <cell r="AD494">
            <v>282240</v>
          </cell>
          <cell r="AE494">
            <v>296352</v>
          </cell>
          <cell r="AF494">
            <v>847392</v>
          </cell>
        </row>
        <row r="495">
          <cell r="A495">
            <v>17001001</v>
          </cell>
          <cell r="B495" t="str">
            <v>17001001/22020401</v>
          </cell>
          <cell r="C495">
            <v>17001001</v>
          </cell>
          <cell r="D495">
            <v>22020401</v>
          </cell>
          <cell r="E495" t="str">
            <v>Min of Education</v>
          </cell>
          <cell r="F495" t="str">
            <v>Maintenance of motor vehicle/transport equipment</v>
          </cell>
          <cell r="J495">
            <v>1200000</v>
          </cell>
          <cell r="K495">
            <v>1008000</v>
          </cell>
          <cell r="L495">
            <v>78000</v>
          </cell>
          <cell r="M495">
            <v>73000</v>
          </cell>
          <cell r="N495">
            <v>73000</v>
          </cell>
          <cell r="O495">
            <v>73000</v>
          </cell>
          <cell r="P495">
            <v>73000</v>
          </cell>
          <cell r="Q495">
            <v>73000</v>
          </cell>
          <cell r="R495">
            <v>72000</v>
          </cell>
          <cell r="S495">
            <v>71200</v>
          </cell>
          <cell r="T495">
            <v>586200</v>
          </cell>
          <cell r="U495">
            <v>73275</v>
          </cell>
          <cell r="V495">
            <v>73275</v>
          </cell>
          <cell r="W495">
            <v>73275</v>
          </cell>
          <cell r="X495">
            <v>73275</v>
          </cell>
          <cell r="Y495">
            <v>879300</v>
          </cell>
          <cell r="Z495">
            <v>421800</v>
          </cell>
          <cell r="AA495">
            <v>105450</v>
          </cell>
          <cell r="AB495">
            <v>128700</v>
          </cell>
          <cell r="AC495">
            <v>984816</v>
          </cell>
          <cell r="AD495">
            <v>1034056.8</v>
          </cell>
          <cell r="AE495">
            <v>1085759.6400000001</v>
          </cell>
          <cell r="AF495">
            <v>3104632.4400000004</v>
          </cell>
        </row>
        <row r="496">
          <cell r="A496">
            <v>17001001</v>
          </cell>
          <cell r="B496" t="str">
            <v>17001001/22020402</v>
          </cell>
          <cell r="C496">
            <v>17001001</v>
          </cell>
          <cell r="D496">
            <v>22020402</v>
          </cell>
          <cell r="E496" t="str">
            <v>Min of Education</v>
          </cell>
          <cell r="F496" t="str">
            <v>Maintenance of office funiture</v>
          </cell>
          <cell r="J496">
            <v>560000</v>
          </cell>
          <cell r="K496">
            <v>470400</v>
          </cell>
          <cell r="L496">
            <v>10000</v>
          </cell>
          <cell r="M496">
            <v>10000</v>
          </cell>
          <cell r="N496">
            <v>10000</v>
          </cell>
          <cell r="O496">
            <v>10000</v>
          </cell>
          <cell r="P496">
            <v>10000</v>
          </cell>
          <cell r="Q496">
            <v>10000</v>
          </cell>
          <cell r="R496">
            <v>10000</v>
          </cell>
          <cell r="S496">
            <v>11000</v>
          </cell>
          <cell r="T496">
            <v>81000</v>
          </cell>
          <cell r="U496">
            <v>10125</v>
          </cell>
          <cell r="V496">
            <v>10125</v>
          </cell>
          <cell r="W496">
            <v>10125</v>
          </cell>
          <cell r="X496">
            <v>10125</v>
          </cell>
          <cell r="Y496">
            <v>121500</v>
          </cell>
          <cell r="Z496">
            <v>389400</v>
          </cell>
          <cell r="AA496">
            <v>97350</v>
          </cell>
          <cell r="AB496">
            <v>348900</v>
          </cell>
          <cell r="AC496">
            <v>136080</v>
          </cell>
          <cell r="AD496">
            <v>142884</v>
          </cell>
          <cell r="AE496">
            <v>150028.20000000001</v>
          </cell>
          <cell r="AF496">
            <v>428992.2</v>
          </cell>
        </row>
        <row r="497">
          <cell r="A497">
            <v>17001001</v>
          </cell>
          <cell r="B497" t="str">
            <v>17001001/22020404</v>
          </cell>
          <cell r="C497">
            <v>17001001</v>
          </cell>
          <cell r="D497">
            <v>22020404</v>
          </cell>
          <cell r="E497" t="str">
            <v>Min of Education</v>
          </cell>
          <cell r="F497" t="str">
            <v>Maintenance of office /IT equipment</v>
          </cell>
          <cell r="J497">
            <v>800000</v>
          </cell>
          <cell r="K497">
            <v>672000</v>
          </cell>
          <cell r="L497">
            <v>57000</v>
          </cell>
          <cell r="M497">
            <v>60500</v>
          </cell>
          <cell r="N497">
            <v>57500</v>
          </cell>
          <cell r="O497">
            <v>57500</v>
          </cell>
          <cell r="P497">
            <v>57480</v>
          </cell>
          <cell r="Q497">
            <v>57250</v>
          </cell>
          <cell r="R497">
            <v>57460</v>
          </cell>
          <cell r="S497">
            <v>57450</v>
          </cell>
          <cell r="T497">
            <v>462140</v>
          </cell>
          <cell r="U497">
            <v>57767.5</v>
          </cell>
          <cell r="V497">
            <v>57767.5</v>
          </cell>
          <cell r="W497">
            <v>57767.5</v>
          </cell>
          <cell r="X497">
            <v>57767.5</v>
          </cell>
          <cell r="Y497">
            <v>693210</v>
          </cell>
          <cell r="Z497">
            <v>209860</v>
          </cell>
          <cell r="AA497">
            <v>52465</v>
          </cell>
          <cell r="AB497">
            <v>-21210</v>
          </cell>
          <cell r="AC497">
            <v>776395.2</v>
          </cell>
          <cell r="AD497">
            <v>815214.96</v>
          </cell>
          <cell r="AE497">
            <v>855975.70799999998</v>
          </cell>
          <cell r="AF497">
            <v>2447585.8679999998</v>
          </cell>
        </row>
        <row r="498">
          <cell r="A498">
            <v>17001001</v>
          </cell>
          <cell r="B498" t="str">
            <v>17001001/22020501</v>
          </cell>
          <cell r="C498">
            <v>17001001</v>
          </cell>
          <cell r="D498">
            <v>22020501</v>
          </cell>
          <cell r="E498" t="str">
            <v>Min of Education</v>
          </cell>
          <cell r="F498" t="str">
            <v>Local traning</v>
          </cell>
          <cell r="J498">
            <v>1500000</v>
          </cell>
          <cell r="K498">
            <v>1260000</v>
          </cell>
          <cell r="N498">
            <v>20000</v>
          </cell>
          <cell r="Q498">
            <v>16000</v>
          </cell>
          <cell r="T498">
            <v>36000</v>
          </cell>
          <cell r="U498">
            <v>4500</v>
          </cell>
          <cell r="V498">
            <v>4500</v>
          </cell>
          <cell r="W498">
            <v>4500</v>
          </cell>
          <cell r="X498">
            <v>4500</v>
          </cell>
          <cell r="Y498">
            <v>54000</v>
          </cell>
          <cell r="Z498">
            <v>1224000</v>
          </cell>
          <cell r="AA498">
            <v>306000</v>
          </cell>
          <cell r="AB498">
            <v>1206000</v>
          </cell>
          <cell r="AC498">
            <v>60480</v>
          </cell>
          <cell r="AD498">
            <v>63504</v>
          </cell>
          <cell r="AE498">
            <v>66679.199999999997</v>
          </cell>
          <cell r="AF498">
            <v>190663.2</v>
          </cell>
        </row>
        <row r="499">
          <cell r="A499">
            <v>17001001</v>
          </cell>
          <cell r="B499" t="str">
            <v>17001001/22020801</v>
          </cell>
          <cell r="C499">
            <v>17001001</v>
          </cell>
          <cell r="D499">
            <v>22020801</v>
          </cell>
          <cell r="E499" t="str">
            <v>Min of Education</v>
          </cell>
          <cell r="F499" t="str">
            <v>Motor vehicle fuel cost</v>
          </cell>
          <cell r="J499">
            <v>1724000</v>
          </cell>
          <cell r="K499">
            <v>1448160</v>
          </cell>
          <cell r="L499">
            <v>163500</v>
          </cell>
          <cell r="M499">
            <v>155140</v>
          </cell>
          <cell r="N499">
            <v>155500</v>
          </cell>
          <cell r="O499">
            <v>163500</v>
          </cell>
          <cell r="P499">
            <v>163500</v>
          </cell>
          <cell r="Q499">
            <v>163500</v>
          </cell>
          <cell r="R499">
            <v>163500</v>
          </cell>
          <cell r="S499">
            <v>103800</v>
          </cell>
          <cell r="T499">
            <v>1231940</v>
          </cell>
          <cell r="U499">
            <v>153992.5</v>
          </cell>
          <cell r="V499">
            <v>153992.5</v>
          </cell>
          <cell r="W499">
            <v>153992.5</v>
          </cell>
          <cell r="X499">
            <v>153992.5</v>
          </cell>
          <cell r="Y499">
            <v>1847910</v>
          </cell>
          <cell r="Z499">
            <v>216220</v>
          </cell>
          <cell r="AA499">
            <v>54055</v>
          </cell>
          <cell r="AB499">
            <v>-399750</v>
          </cell>
          <cell r="AC499">
            <v>2069659.2</v>
          </cell>
          <cell r="AD499">
            <v>2173142.16</v>
          </cell>
          <cell r="AE499">
            <v>2281799.2680000002</v>
          </cell>
          <cell r="AF499">
            <v>6524600.6280000005</v>
          </cell>
        </row>
        <row r="500">
          <cell r="A500">
            <v>17001001</v>
          </cell>
          <cell r="B500" t="str">
            <v>17001001/22020901</v>
          </cell>
          <cell r="C500">
            <v>17001001</v>
          </cell>
          <cell r="D500">
            <v>22020901</v>
          </cell>
          <cell r="E500" t="str">
            <v>Min of Education</v>
          </cell>
          <cell r="F500" t="str">
            <v>Bank charges(other than interest)</v>
          </cell>
          <cell r="J500">
            <v>50324</v>
          </cell>
          <cell r="K500">
            <v>42272</v>
          </cell>
          <cell r="L500">
            <v>0</v>
          </cell>
          <cell r="M500">
            <v>360</v>
          </cell>
          <cell r="N500">
            <v>7880</v>
          </cell>
          <cell r="O500">
            <v>10</v>
          </cell>
          <cell r="P500">
            <v>20</v>
          </cell>
          <cell r="Q500">
            <v>250</v>
          </cell>
          <cell r="R500">
            <v>40</v>
          </cell>
          <cell r="S500">
            <v>550</v>
          </cell>
          <cell r="T500">
            <v>9110</v>
          </cell>
          <cell r="U500">
            <v>1138.75</v>
          </cell>
          <cell r="V500">
            <v>1138.75</v>
          </cell>
          <cell r="W500">
            <v>1138.75</v>
          </cell>
          <cell r="X500">
            <v>1138.75</v>
          </cell>
          <cell r="Y500">
            <v>13665</v>
          </cell>
          <cell r="Z500">
            <v>33162</v>
          </cell>
          <cell r="AA500">
            <v>8290.5</v>
          </cell>
          <cell r="AB500">
            <v>28607</v>
          </cell>
          <cell r="AC500">
            <v>15304.8</v>
          </cell>
          <cell r="AD500">
            <v>16070.039999999999</v>
          </cell>
          <cell r="AE500">
            <v>16873.541999999998</v>
          </cell>
          <cell r="AF500">
            <v>48248.381999999998</v>
          </cell>
        </row>
        <row r="501">
          <cell r="A501">
            <v>17001001</v>
          </cell>
          <cell r="B501" t="str">
            <v>17001001/22021001</v>
          </cell>
          <cell r="C501">
            <v>17001001</v>
          </cell>
          <cell r="D501">
            <v>22021001</v>
          </cell>
          <cell r="E501" t="str">
            <v>Min of Education</v>
          </cell>
          <cell r="F501" t="str">
            <v>Refershmnet and meals</v>
          </cell>
          <cell r="J501">
            <v>100000</v>
          </cell>
          <cell r="K501">
            <v>84000</v>
          </cell>
          <cell r="L501">
            <v>0</v>
          </cell>
          <cell r="M501">
            <v>19000</v>
          </cell>
          <cell r="O501">
            <v>0</v>
          </cell>
          <cell r="P501">
            <v>0</v>
          </cell>
          <cell r="Q501">
            <v>0</v>
          </cell>
          <cell r="R501">
            <v>0</v>
          </cell>
          <cell r="S501">
            <v>0</v>
          </cell>
          <cell r="T501">
            <v>19000</v>
          </cell>
          <cell r="U501">
            <v>2375</v>
          </cell>
          <cell r="V501">
            <v>2375</v>
          </cell>
          <cell r="W501">
            <v>2375</v>
          </cell>
          <cell r="X501">
            <v>2375</v>
          </cell>
          <cell r="Y501">
            <v>28500</v>
          </cell>
          <cell r="Z501">
            <v>65000</v>
          </cell>
          <cell r="AA501">
            <v>16250</v>
          </cell>
          <cell r="AB501">
            <v>55500</v>
          </cell>
          <cell r="AC501">
            <v>31920</v>
          </cell>
          <cell r="AD501">
            <v>33516</v>
          </cell>
          <cell r="AE501">
            <v>35191.800000000003</v>
          </cell>
          <cell r="AF501">
            <v>100627.8</v>
          </cell>
        </row>
        <row r="502">
          <cell r="A502">
            <v>17001001</v>
          </cell>
          <cell r="B502" t="str">
            <v>17001001/22021003</v>
          </cell>
          <cell r="C502">
            <v>17001001</v>
          </cell>
          <cell r="D502">
            <v>22021003</v>
          </cell>
          <cell r="E502" t="str">
            <v>Min of Education</v>
          </cell>
          <cell r="F502" t="str">
            <v>Honorarium &amp; Sitting Allowance</v>
          </cell>
          <cell r="J502">
            <v>50000</v>
          </cell>
          <cell r="K502">
            <v>42000</v>
          </cell>
          <cell r="L502">
            <v>8000</v>
          </cell>
          <cell r="M502">
            <v>8000</v>
          </cell>
          <cell r="N502">
            <v>8000</v>
          </cell>
          <cell r="O502">
            <v>8000</v>
          </cell>
          <cell r="P502">
            <v>8000</v>
          </cell>
          <cell r="Q502">
            <v>8000</v>
          </cell>
          <cell r="R502">
            <v>8000</v>
          </cell>
          <cell r="S502">
            <v>8000</v>
          </cell>
          <cell r="T502">
            <v>64000</v>
          </cell>
          <cell r="U502">
            <v>8000</v>
          </cell>
          <cell r="V502">
            <v>8000</v>
          </cell>
          <cell r="W502">
            <v>8000</v>
          </cell>
          <cell r="X502">
            <v>8000</v>
          </cell>
          <cell r="Y502">
            <v>96000</v>
          </cell>
          <cell r="Z502">
            <v>-22000</v>
          </cell>
          <cell r="AA502">
            <v>-5500</v>
          </cell>
          <cell r="AB502">
            <v>-54000</v>
          </cell>
          <cell r="AC502">
            <v>107520</v>
          </cell>
          <cell r="AD502">
            <v>112896</v>
          </cell>
          <cell r="AE502">
            <v>118540.8</v>
          </cell>
          <cell r="AF502">
            <v>338956.79999999999</v>
          </cell>
        </row>
        <row r="503">
          <cell r="A503">
            <v>17001001</v>
          </cell>
          <cell r="B503" t="str">
            <v>17001001/22021006</v>
          </cell>
          <cell r="C503">
            <v>17001001</v>
          </cell>
          <cell r="D503">
            <v>22021006</v>
          </cell>
          <cell r="E503" t="str">
            <v>Min of Education</v>
          </cell>
          <cell r="F503" t="str">
            <v>Postage&amp;courier services</v>
          </cell>
          <cell r="J503">
            <v>20000</v>
          </cell>
          <cell r="K503">
            <v>16800</v>
          </cell>
          <cell r="L503">
            <v>0</v>
          </cell>
          <cell r="M503">
            <v>0</v>
          </cell>
          <cell r="N503">
            <v>0</v>
          </cell>
          <cell r="O503">
            <v>0</v>
          </cell>
          <cell r="P503">
            <v>0</v>
          </cell>
          <cell r="Q503">
            <v>0</v>
          </cell>
          <cell r="R503">
            <v>0</v>
          </cell>
          <cell r="S503">
            <v>5000</v>
          </cell>
          <cell r="T503">
            <v>5000</v>
          </cell>
          <cell r="U503">
            <v>625</v>
          </cell>
          <cell r="V503">
            <v>625</v>
          </cell>
          <cell r="W503">
            <v>625</v>
          </cell>
          <cell r="X503">
            <v>625</v>
          </cell>
          <cell r="Y503">
            <v>7500</v>
          </cell>
          <cell r="Z503">
            <v>11800</v>
          </cell>
          <cell r="AA503">
            <v>2950</v>
          </cell>
          <cell r="AB503">
            <v>9300</v>
          </cell>
          <cell r="AC503">
            <v>8400</v>
          </cell>
          <cell r="AD503">
            <v>8820</v>
          </cell>
          <cell r="AE503">
            <v>9261</v>
          </cell>
          <cell r="AF503">
            <v>26481</v>
          </cell>
        </row>
        <row r="504">
          <cell r="A504">
            <v>17001001</v>
          </cell>
          <cell r="B504" t="str">
            <v>17001001/22021014</v>
          </cell>
          <cell r="C504">
            <v>17001001</v>
          </cell>
          <cell r="D504">
            <v>22021014</v>
          </cell>
          <cell r="E504" t="str">
            <v>Min of Education</v>
          </cell>
          <cell r="F504" t="str">
            <v>Budget preparation &amp;Defence</v>
          </cell>
          <cell r="J504">
            <v>180000</v>
          </cell>
          <cell r="K504">
            <v>151200</v>
          </cell>
          <cell r="L504">
            <v>0</v>
          </cell>
          <cell r="M504">
            <v>0</v>
          </cell>
          <cell r="N504">
            <v>0</v>
          </cell>
          <cell r="O504">
            <v>0</v>
          </cell>
          <cell r="P504">
            <v>0</v>
          </cell>
          <cell r="Q504">
            <v>0</v>
          </cell>
          <cell r="R504">
            <v>0</v>
          </cell>
          <cell r="S504">
            <v>58000</v>
          </cell>
          <cell r="T504">
            <v>58000</v>
          </cell>
          <cell r="U504">
            <v>7250</v>
          </cell>
          <cell r="V504">
            <v>7250</v>
          </cell>
          <cell r="W504">
            <v>7250</v>
          </cell>
          <cell r="X504">
            <v>7250</v>
          </cell>
          <cell r="Y504">
            <v>87000</v>
          </cell>
          <cell r="Z504">
            <v>93200</v>
          </cell>
          <cell r="AA504">
            <v>23300</v>
          </cell>
          <cell r="AB504">
            <v>64200</v>
          </cell>
          <cell r="AC504">
            <v>97440</v>
          </cell>
          <cell r="AD504">
            <v>102312</v>
          </cell>
          <cell r="AE504">
            <v>107427.6</v>
          </cell>
          <cell r="AF504">
            <v>307179.59999999998</v>
          </cell>
        </row>
        <row r="505">
          <cell r="A505">
            <v>0</v>
          </cell>
          <cell r="B505" t="str">
            <v>/</v>
          </cell>
          <cell r="J505">
            <v>9564324</v>
          </cell>
          <cell r="K505">
            <v>8034032</v>
          </cell>
          <cell r="L505">
            <v>500000</v>
          </cell>
          <cell r="M505">
            <v>500000</v>
          </cell>
          <cell r="N505">
            <v>500000</v>
          </cell>
          <cell r="O505">
            <v>500000</v>
          </cell>
          <cell r="P505">
            <v>500000</v>
          </cell>
          <cell r="Q505">
            <v>500000</v>
          </cell>
          <cell r="R505">
            <v>500000</v>
          </cell>
          <cell r="S505">
            <v>500000</v>
          </cell>
          <cell r="T505">
            <v>4000000</v>
          </cell>
          <cell r="U505">
            <v>500000</v>
          </cell>
          <cell r="V505">
            <v>500000</v>
          </cell>
          <cell r="W505">
            <v>500000</v>
          </cell>
          <cell r="X505">
            <v>500000</v>
          </cell>
          <cell r="Y505">
            <v>6000000</v>
          </cell>
          <cell r="Z505">
            <v>4034032</v>
          </cell>
          <cell r="AA505">
            <v>1008508</v>
          </cell>
          <cell r="AB505">
            <v>2034032</v>
          </cell>
          <cell r="AC505">
            <v>6720000</v>
          </cell>
          <cell r="AD505">
            <v>7056000</v>
          </cell>
          <cell r="AE505">
            <v>7408800</v>
          </cell>
          <cell r="AF505">
            <v>21184800</v>
          </cell>
        </row>
        <row r="506">
          <cell r="A506">
            <v>0</v>
          </cell>
          <cell r="B506" t="str">
            <v>/</v>
          </cell>
          <cell r="T506">
            <v>0</v>
          </cell>
          <cell r="U506">
            <v>0</v>
          </cell>
          <cell r="V506">
            <v>0</v>
          </cell>
          <cell r="W506">
            <v>0</v>
          </cell>
          <cell r="X506">
            <v>0</v>
          </cell>
          <cell r="Y506">
            <v>0</v>
          </cell>
          <cell r="Z506">
            <v>0</v>
          </cell>
          <cell r="AA506">
            <v>0</v>
          </cell>
          <cell r="AB506">
            <v>0</v>
          </cell>
          <cell r="AC506">
            <v>0</v>
          </cell>
          <cell r="AD506">
            <v>0</v>
          </cell>
          <cell r="AE506">
            <v>0</v>
          </cell>
          <cell r="AF506">
            <v>0</v>
          </cell>
        </row>
        <row r="507">
          <cell r="A507">
            <v>0</v>
          </cell>
          <cell r="B507" t="str">
            <v>/</v>
          </cell>
          <cell r="T507">
            <v>0</v>
          </cell>
          <cell r="U507">
            <v>0</v>
          </cell>
          <cell r="V507">
            <v>0</v>
          </cell>
          <cell r="W507">
            <v>0</v>
          </cell>
          <cell r="X507">
            <v>0</v>
          </cell>
          <cell r="Y507">
            <v>0</v>
          </cell>
          <cell r="Z507">
            <v>0</v>
          </cell>
          <cell r="AA507">
            <v>0</v>
          </cell>
          <cell r="AB507">
            <v>0</v>
          </cell>
          <cell r="AC507">
            <v>0</v>
          </cell>
          <cell r="AD507">
            <v>0</v>
          </cell>
          <cell r="AE507">
            <v>0</v>
          </cell>
          <cell r="AF507">
            <v>0</v>
          </cell>
        </row>
        <row r="508">
          <cell r="A508">
            <v>5001001</v>
          </cell>
          <cell r="B508" t="str">
            <v>5001001/22020101</v>
          </cell>
          <cell r="C508">
            <v>5001001</v>
          </cell>
          <cell r="D508">
            <v>22020101</v>
          </cell>
          <cell r="E508" t="str">
            <v>Ministry Of Local Govt. Chieftaincy and Community Affair</v>
          </cell>
          <cell r="F508" t="str">
            <v>Local Travel</v>
          </cell>
          <cell r="J508">
            <v>600000</v>
          </cell>
          <cell r="K508">
            <v>504000</v>
          </cell>
          <cell r="L508">
            <v>2000</v>
          </cell>
          <cell r="M508">
            <v>2000</v>
          </cell>
          <cell r="N508">
            <v>2000</v>
          </cell>
          <cell r="O508">
            <v>4000</v>
          </cell>
          <cell r="P508">
            <v>9000</v>
          </cell>
          <cell r="Q508">
            <v>14000</v>
          </cell>
          <cell r="R508">
            <v>14000</v>
          </cell>
          <cell r="S508">
            <v>14000</v>
          </cell>
          <cell r="T508">
            <v>61000</v>
          </cell>
          <cell r="U508">
            <v>7625</v>
          </cell>
          <cell r="V508">
            <v>7625</v>
          </cell>
          <cell r="W508">
            <v>7625</v>
          </cell>
          <cell r="X508">
            <v>7625</v>
          </cell>
          <cell r="Y508">
            <v>91500</v>
          </cell>
          <cell r="Z508">
            <v>443000</v>
          </cell>
          <cell r="AA508">
            <v>110750</v>
          </cell>
          <cell r="AB508">
            <v>412500</v>
          </cell>
          <cell r="AC508">
            <v>102480</v>
          </cell>
          <cell r="AD508">
            <v>107604</v>
          </cell>
          <cell r="AE508">
            <v>112984.2</v>
          </cell>
          <cell r="AF508">
            <v>323068.2</v>
          </cell>
        </row>
        <row r="509">
          <cell r="A509">
            <v>5001001</v>
          </cell>
          <cell r="B509" t="str">
            <v>5001001/22020102</v>
          </cell>
          <cell r="C509">
            <v>5001001</v>
          </cell>
          <cell r="D509">
            <v>22020102</v>
          </cell>
          <cell r="E509" t="str">
            <v>Ministry Of Local Govt. Chieftaincy and Community Affair</v>
          </cell>
          <cell r="F509" t="str">
            <v>Local Travel &amp; Transportation</v>
          </cell>
          <cell r="J509">
            <v>500000</v>
          </cell>
          <cell r="K509">
            <v>420000</v>
          </cell>
          <cell r="L509">
            <v>54000</v>
          </cell>
          <cell r="M509">
            <v>54000</v>
          </cell>
          <cell r="N509">
            <v>54000</v>
          </cell>
          <cell r="O509">
            <v>4200</v>
          </cell>
          <cell r="P509">
            <v>42000</v>
          </cell>
          <cell r="Q509">
            <v>42000</v>
          </cell>
          <cell r="R509">
            <v>42000</v>
          </cell>
          <cell r="S509">
            <v>42000</v>
          </cell>
          <cell r="T509">
            <v>334200</v>
          </cell>
          <cell r="U509">
            <v>41775</v>
          </cell>
          <cell r="V509">
            <v>41775</v>
          </cell>
          <cell r="W509">
            <v>41775</v>
          </cell>
          <cell r="X509">
            <v>41775</v>
          </cell>
          <cell r="Y509">
            <v>501300</v>
          </cell>
          <cell r="Z509">
            <v>85800</v>
          </cell>
          <cell r="AA509">
            <v>21450</v>
          </cell>
          <cell r="AB509">
            <v>-81300</v>
          </cell>
          <cell r="AC509">
            <v>561456</v>
          </cell>
          <cell r="AD509">
            <v>589528.80000000005</v>
          </cell>
          <cell r="AE509">
            <v>619005.24</v>
          </cell>
          <cell r="AF509">
            <v>1769990.04</v>
          </cell>
        </row>
        <row r="510">
          <cell r="A510">
            <v>5001001</v>
          </cell>
          <cell r="B510" t="str">
            <v>5001001/22020201</v>
          </cell>
          <cell r="C510">
            <v>5001001</v>
          </cell>
          <cell r="D510">
            <v>22020201</v>
          </cell>
          <cell r="E510" t="str">
            <v>Ministry Of Local Govt. Chieftaincy and Community Affair</v>
          </cell>
          <cell r="F510" t="str">
            <v>Electricity</v>
          </cell>
          <cell r="J510">
            <v>30000</v>
          </cell>
          <cell r="K510">
            <v>25200</v>
          </cell>
          <cell r="T510">
            <v>0</v>
          </cell>
          <cell r="U510">
            <v>0</v>
          </cell>
          <cell r="V510">
            <v>0</v>
          </cell>
          <cell r="W510">
            <v>0</v>
          </cell>
          <cell r="X510">
            <v>0</v>
          </cell>
          <cell r="Y510">
            <v>0</v>
          </cell>
          <cell r="Z510">
            <v>25200</v>
          </cell>
          <cell r="AA510">
            <v>6300</v>
          </cell>
          <cell r="AB510">
            <v>25200</v>
          </cell>
          <cell r="AC510">
            <v>0</v>
          </cell>
          <cell r="AD510">
            <v>0</v>
          </cell>
          <cell r="AE510">
            <v>0</v>
          </cell>
          <cell r="AF510">
            <v>0</v>
          </cell>
        </row>
        <row r="511">
          <cell r="A511">
            <v>5001001</v>
          </cell>
          <cell r="B511" t="str">
            <v>5001001/22020202</v>
          </cell>
          <cell r="C511">
            <v>5001001</v>
          </cell>
          <cell r="D511">
            <v>22020202</v>
          </cell>
          <cell r="E511" t="str">
            <v>Ministry Of Local Govt. Chieftaincy and Community Affair</v>
          </cell>
          <cell r="F511" t="str">
            <v>Telephone  Charge</v>
          </cell>
          <cell r="J511">
            <v>400000</v>
          </cell>
          <cell r="K511">
            <v>336000</v>
          </cell>
          <cell r="L511">
            <v>27000</v>
          </cell>
          <cell r="M511">
            <v>27000</v>
          </cell>
          <cell r="N511">
            <v>27000</v>
          </cell>
          <cell r="O511">
            <v>27000</v>
          </cell>
          <cell r="P511">
            <v>27000</v>
          </cell>
          <cell r="Q511">
            <v>27000</v>
          </cell>
          <cell r="R511">
            <v>27000</v>
          </cell>
          <cell r="S511">
            <v>27000</v>
          </cell>
          <cell r="T511">
            <v>216000</v>
          </cell>
          <cell r="U511">
            <v>27000</v>
          </cell>
          <cell r="V511">
            <v>27000</v>
          </cell>
          <cell r="W511">
            <v>27000</v>
          </cell>
          <cell r="X511">
            <v>27000</v>
          </cell>
          <cell r="Y511">
            <v>324000</v>
          </cell>
          <cell r="Z511">
            <v>120000</v>
          </cell>
          <cell r="AA511">
            <v>30000</v>
          </cell>
          <cell r="AB511">
            <v>12000</v>
          </cell>
          <cell r="AC511">
            <v>362880</v>
          </cell>
          <cell r="AD511">
            <v>381024</v>
          </cell>
          <cell r="AE511">
            <v>400075.2</v>
          </cell>
          <cell r="AF511">
            <v>1143979.2</v>
          </cell>
        </row>
        <row r="512">
          <cell r="A512">
            <v>5001001</v>
          </cell>
          <cell r="B512" t="str">
            <v>5001001/22020204</v>
          </cell>
          <cell r="C512">
            <v>5001001</v>
          </cell>
          <cell r="D512">
            <v>22020204</v>
          </cell>
          <cell r="E512" t="str">
            <v>Ministry Of Local Govt. Chieftaincy and Community Affair</v>
          </cell>
          <cell r="F512" t="str">
            <v>Satelite</v>
          </cell>
          <cell r="J512">
            <v>200000</v>
          </cell>
          <cell r="K512">
            <v>168000</v>
          </cell>
          <cell r="T512">
            <v>0</v>
          </cell>
          <cell r="U512">
            <v>0</v>
          </cell>
          <cell r="V512">
            <v>0</v>
          </cell>
          <cell r="W512">
            <v>0</v>
          </cell>
          <cell r="X512">
            <v>0</v>
          </cell>
          <cell r="Y512">
            <v>0</v>
          </cell>
          <cell r="Z512">
            <v>168000</v>
          </cell>
          <cell r="AA512">
            <v>42000</v>
          </cell>
          <cell r="AB512">
            <v>168000</v>
          </cell>
          <cell r="AC512">
            <v>0</v>
          </cell>
          <cell r="AD512">
            <v>0</v>
          </cell>
          <cell r="AE512">
            <v>0</v>
          </cell>
          <cell r="AF512">
            <v>0</v>
          </cell>
        </row>
        <row r="513">
          <cell r="A513">
            <v>5001001</v>
          </cell>
          <cell r="B513" t="str">
            <v>5001001/22020205</v>
          </cell>
          <cell r="C513">
            <v>5001001</v>
          </cell>
          <cell r="D513">
            <v>22020205</v>
          </cell>
          <cell r="E513" t="str">
            <v>Ministry Of Local Govt. Chieftaincy and Community Affair</v>
          </cell>
          <cell r="F513" t="str">
            <v>Water Rate</v>
          </cell>
          <cell r="J513">
            <v>80000</v>
          </cell>
          <cell r="K513">
            <v>67200</v>
          </cell>
          <cell r="M513">
            <v>5050</v>
          </cell>
          <cell r="Q513">
            <v>5500</v>
          </cell>
          <cell r="T513">
            <v>10550</v>
          </cell>
          <cell r="U513">
            <v>1318.75</v>
          </cell>
          <cell r="V513">
            <v>1318.75</v>
          </cell>
          <cell r="W513">
            <v>1318.75</v>
          </cell>
          <cell r="X513">
            <v>1318.75</v>
          </cell>
          <cell r="Y513">
            <v>15825</v>
          </cell>
          <cell r="Z513">
            <v>56650</v>
          </cell>
          <cell r="AA513">
            <v>14162.5</v>
          </cell>
          <cell r="AB513">
            <v>51375</v>
          </cell>
          <cell r="AC513">
            <v>17724</v>
          </cell>
          <cell r="AD513">
            <v>18610.2</v>
          </cell>
          <cell r="AE513">
            <v>19540.71</v>
          </cell>
          <cell r="AF513">
            <v>55874.909999999996</v>
          </cell>
        </row>
        <row r="514">
          <cell r="A514">
            <v>5001001</v>
          </cell>
          <cell r="B514" t="str">
            <v>5001001/22020301</v>
          </cell>
          <cell r="C514">
            <v>5001001</v>
          </cell>
          <cell r="D514">
            <v>22020301</v>
          </cell>
          <cell r="E514" t="str">
            <v>Ministry Of Local Govt. Chieftaincy and Community Affair</v>
          </cell>
          <cell r="F514" t="str">
            <v>Office Stationaries</v>
          </cell>
          <cell r="J514">
            <v>690000</v>
          </cell>
          <cell r="K514">
            <v>579600</v>
          </cell>
          <cell r="L514">
            <v>72000</v>
          </cell>
          <cell r="M514">
            <v>36000</v>
          </cell>
          <cell r="N514">
            <v>32000</v>
          </cell>
          <cell r="O514">
            <v>72000</v>
          </cell>
          <cell r="P514">
            <v>66500</v>
          </cell>
          <cell r="Q514">
            <v>66500</v>
          </cell>
          <cell r="R514">
            <v>32000</v>
          </cell>
          <cell r="S514">
            <v>66500</v>
          </cell>
          <cell r="T514">
            <v>443500</v>
          </cell>
          <cell r="U514">
            <v>55437.5</v>
          </cell>
          <cell r="V514">
            <v>55437.5</v>
          </cell>
          <cell r="W514">
            <v>55437.5</v>
          </cell>
          <cell r="X514">
            <v>55437.5</v>
          </cell>
          <cell r="Y514">
            <v>665250</v>
          </cell>
          <cell r="Z514">
            <v>136100</v>
          </cell>
          <cell r="AA514">
            <v>34025</v>
          </cell>
          <cell r="AB514">
            <v>-85650</v>
          </cell>
          <cell r="AC514">
            <v>745080</v>
          </cell>
          <cell r="AD514">
            <v>782334</v>
          </cell>
          <cell r="AE514">
            <v>821450.7</v>
          </cell>
          <cell r="AF514">
            <v>2348864.7000000002</v>
          </cell>
        </row>
        <row r="515">
          <cell r="A515">
            <v>5001001</v>
          </cell>
          <cell r="B515" t="str">
            <v>5001001/22020303</v>
          </cell>
          <cell r="C515">
            <v>5001001</v>
          </cell>
          <cell r="D515">
            <v>22020303</v>
          </cell>
          <cell r="E515" t="str">
            <v>Ministry Of Local Govt. Chieftaincy and Community Affair</v>
          </cell>
          <cell r="F515" t="str">
            <v>Newspaper</v>
          </cell>
          <cell r="J515">
            <v>60000</v>
          </cell>
          <cell r="K515">
            <v>50400</v>
          </cell>
          <cell r="T515">
            <v>0</v>
          </cell>
          <cell r="U515">
            <v>0</v>
          </cell>
          <cell r="V515">
            <v>0</v>
          </cell>
          <cell r="W515">
            <v>0</v>
          </cell>
          <cell r="X515">
            <v>0</v>
          </cell>
          <cell r="Y515">
            <v>0</v>
          </cell>
          <cell r="Z515">
            <v>50400</v>
          </cell>
          <cell r="AA515">
            <v>12600</v>
          </cell>
          <cell r="AB515">
            <v>50400</v>
          </cell>
          <cell r="AC515">
            <v>0</v>
          </cell>
          <cell r="AD515">
            <v>0</v>
          </cell>
          <cell r="AE515">
            <v>0</v>
          </cell>
          <cell r="AF515">
            <v>0</v>
          </cell>
        </row>
        <row r="516">
          <cell r="A516">
            <v>5001001</v>
          </cell>
          <cell r="B516" t="str">
            <v>5001001/22020305</v>
          </cell>
          <cell r="C516">
            <v>5001001</v>
          </cell>
          <cell r="D516">
            <v>22020305</v>
          </cell>
          <cell r="E516" t="str">
            <v>Ministry Of Local Govt. Chieftaincy and Community Affair</v>
          </cell>
          <cell r="F516" t="str">
            <v>Printing of non sub</v>
          </cell>
          <cell r="J516">
            <v>340000</v>
          </cell>
          <cell r="K516">
            <v>285600</v>
          </cell>
          <cell r="T516">
            <v>0</v>
          </cell>
          <cell r="U516">
            <v>0</v>
          </cell>
          <cell r="V516">
            <v>0</v>
          </cell>
          <cell r="W516">
            <v>0</v>
          </cell>
          <cell r="X516">
            <v>0</v>
          </cell>
          <cell r="Y516">
            <v>0</v>
          </cell>
          <cell r="Z516">
            <v>285600</v>
          </cell>
          <cell r="AA516">
            <v>71400</v>
          </cell>
          <cell r="AB516">
            <v>285600</v>
          </cell>
          <cell r="AC516">
            <v>0</v>
          </cell>
          <cell r="AD516">
            <v>0</v>
          </cell>
          <cell r="AE516">
            <v>0</v>
          </cell>
          <cell r="AF516">
            <v>0</v>
          </cell>
        </row>
        <row r="517">
          <cell r="A517">
            <v>5001001</v>
          </cell>
          <cell r="B517" t="str">
            <v>5001001/22020401</v>
          </cell>
          <cell r="C517">
            <v>5001001</v>
          </cell>
          <cell r="D517">
            <v>22020401</v>
          </cell>
          <cell r="E517" t="str">
            <v>Ministry Of Local Govt. Chieftaincy and Community Affair</v>
          </cell>
          <cell r="F517" t="str">
            <v>Main. Of Motor veh.</v>
          </cell>
          <cell r="J517">
            <v>520000</v>
          </cell>
          <cell r="K517">
            <v>436800</v>
          </cell>
          <cell r="L517">
            <v>50000</v>
          </cell>
          <cell r="M517">
            <v>50000</v>
          </cell>
          <cell r="N517">
            <v>50000</v>
          </cell>
          <cell r="O517">
            <v>60000</v>
          </cell>
          <cell r="P517">
            <v>55000</v>
          </cell>
          <cell r="Q517">
            <v>50000</v>
          </cell>
          <cell r="R517">
            <v>50000</v>
          </cell>
          <cell r="S517">
            <v>50000</v>
          </cell>
          <cell r="T517">
            <v>415000</v>
          </cell>
          <cell r="U517">
            <v>51875</v>
          </cell>
          <cell r="V517">
            <v>51875</v>
          </cell>
          <cell r="W517">
            <v>51875</v>
          </cell>
          <cell r="X517">
            <v>51875</v>
          </cell>
          <cell r="Y517">
            <v>622500</v>
          </cell>
          <cell r="Z517">
            <v>21800</v>
          </cell>
          <cell r="AA517">
            <v>5450</v>
          </cell>
          <cell r="AB517">
            <v>-185700</v>
          </cell>
          <cell r="AC517">
            <v>697200</v>
          </cell>
          <cell r="AD517">
            <v>732060</v>
          </cell>
          <cell r="AE517">
            <v>768663</v>
          </cell>
          <cell r="AF517">
            <v>2197923</v>
          </cell>
        </row>
        <row r="518">
          <cell r="A518">
            <v>5001001</v>
          </cell>
          <cell r="B518" t="str">
            <v>5001001/22020402</v>
          </cell>
          <cell r="C518">
            <v>5001001</v>
          </cell>
          <cell r="D518">
            <v>22020402</v>
          </cell>
          <cell r="E518" t="str">
            <v>Ministry Of Local Govt. Chieftaincy and Community Affair</v>
          </cell>
          <cell r="F518" t="str">
            <v>main. Of Furniture</v>
          </cell>
          <cell r="J518">
            <v>20000</v>
          </cell>
          <cell r="K518">
            <v>16800</v>
          </cell>
          <cell r="P518">
            <v>5500</v>
          </cell>
          <cell r="S518">
            <v>5500</v>
          </cell>
          <cell r="T518">
            <v>11000</v>
          </cell>
          <cell r="U518">
            <v>1375</v>
          </cell>
          <cell r="V518">
            <v>1375</v>
          </cell>
          <cell r="W518">
            <v>1375</v>
          </cell>
          <cell r="X518">
            <v>1375</v>
          </cell>
          <cell r="Y518">
            <v>16500</v>
          </cell>
          <cell r="Z518">
            <v>5800</v>
          </cell>
          <cell r="AA518">
            <v>1450</v>
          </cell>
          <cell r="AB518">
            <v>300</v>
          </cell>
          <cell r="AC518">
            <v>18480</v>
          </cell>
          <cell r="AD518">
            <v>19404</v>
          </cell>
          <cell r="AE518">
            <v>20374.2</v>
          </cell>
          <cell r="AF518">
            <v>58258.2</v>
          </cell>
        </row>
        <row r="519">
          <cell r="A519">
            <v>5001001</v>
          </cell>
          <cell r="B519" t="str">
            <v>5001001/22020403</v>
          </cell>
          <cell r="C519">
            <v>5001001</v>
          </cell>
          <cell r="D519">
            <v>22020403</v>
          </cell>
          <cell r="E519" t="str">
            <v>Ministry Of Local Govt. Chieftaincy and Community Affair</v>
          </cell>
          <cell r="F519" t="str">
            <v>Main. Of Office building</v>
          </cell>
          <cell r="J519">
            <v>60000</v>
          </cell>
          <cell r="K519">
            <v>50400</v>
          </cell>
          <cell r="T519">
            <v>0</v>
          </cell>
          <cell r="U519">
            <v>0</v>
          </cell>
          <cell r="V519">
            <v>0</v>
          </cell>
          <cell r="W519">
            <v>0</v>
          </cell>
          <cell r="X519">
            <v>0</v>
          </cell>
          <cell r="Y519">
            <v>0</v>
          </cell>
          <cell r="Z519">
            <v>50400</v>
          </cell>
          <cell r="AA519">
            <v>12600</v>
          </cell>
          <cell r="AB519">
            <v>50400</v>
          </cell>
          <cell r="AC519">
            <v>0</v>
          </cell>
          <cell r="AD519">
            <v>0</v>
          </cell>
          <cell r="AE519">
            <v>0</v>
          </cell>
          <cell r="AF519">
            <v>0</v>
          </cell>
        </row>
        <row r="520">
          <cell r="A520">
            <v>5001001</v>
          </cell>
          <cell r="B520" t="str">
            <v>5001001/22020404</v>
          </cell>
          <cell r="C520">
            <v>5001001</v>
          </cell>
          <cell r="D520">
            <v>22020404</v>
          </cell>
          <cell r="E520" t="str">
            <v>Ministry Of Local Govt. Chieftaincy and Community Affair</v>
          </cell>
          <cell r="F520" t="str">
            <v>Main. Of office /IT Equip.</v>
          </cell>
          <cell r="J520">
            <v>80000</v>
          </cell>
          <cell r="K520">
            <v>67200</v>
          </cell>
          <cell r="T520">
            <v>0</v>
          </cell>
          <cell r="U520">
            <v>0</v>
          </cell>
          <cell r="V520">
            <v>0</v>
          </cell>
          <cell r="W520">
            <v>0</v>
          </cell>
          <cell r="X520">
            <v>0</v>
          </cell>
          <cell r="Y520">
            <v>0</v>
          </cell>
          <cell r="Z520">
            <v>67200</v>
          </cell>
          <cell r="AA520">
            <v>16800</v>
          </cell>
          <cell r="AB520">
            <v>67200</v>
          </cell>
          <cell r="AC520">
            <v>0</v>
          </cell>
          <cell r="AD520">
            <v>0</v>
          </cell>
          <cell r="AE520">
            <v>0</v>
          </cell>
          <cell r="AF520">
            <v>0</v>
          </cell>
        </row>
        <row r="521">
          <cell r="A521">
            <v>5001001</v>
          </cell>
          <cell r="B521" t="str">
            <v>5001001/22020405</v>
          </cell>
          <cell r="C521">
            <v>5001001</v>
          </cell>
          <cell r="D521">
            <v>22020405</v>
          </cell>
          <cell r="E521" t="str">
            <v>Ministry Of Local Govt. Chieftaincy and Community Affair</v>
          </cell>
          <cell r="F521" t="str">
            <v>Main. Of plant Gen.</v>
          </cell>
          <cell r="J521">
            <v>50000</v>
          </cell>
          <cell r="K521">
            <v>42000</v>
          </cell>
          <cell r="T521">
            <v>0</v>
          </cell>
          <cell r="U521">
            <v>0</v>
          </cell>
          <cell r="V521">
            <v>0</v>
          </cell>
          <cell r="W521">
            <v>0</v>
          </cell>
          <cell r="X521">
            <v>0</v>
          </cell>
          <cell r="Y521">
            <v>0</v>
          </cell>
          <cell r="Z521">
            <v>42000</v>
          </cell>
          <cell r="AA521">
            <v>10500</v>
          </cell>
          <cell r="AB521">
            <v>42000</v>
          </cell>
          <cell r="AC521">
            <v>0</v>
          </cell>
          <cell r="AD521">
            <v>0</v>
          </cell>
          <cell r="AE521">
            <v>0</v>
          </cell>
          <cell r="AF521">
            <v>0</v>
          </cell>
        </row>
        <row r="522">
          <cell r="A522">
            <v>5001001</v>
          </cell>
          <cell r="B522" t="str">
            <v>5001001/22020406</v>
          </cell>
          <cell r="C522">
            <v>5001001</v>
          </cell>
          <cell r="D522">
            <v>22020406</v>
          </cell>
          <cell r="E522" t="str">
            <v>Ministry Of Local Govt. Chieftaincy and Community Affair</v>
          </cell>
          <cell r="F522" t="str">
            <v>Other Main. Service</v>
          </cell>
          <cell r="J522">
            <v>104500</v>
          </cell>
          <cell r="K522">
            <v>87780</v>
          </cell>
          <cell r="M522">
            <v>10950</v>
          </cell>
          <cell r="T522">
            <v>10950</v>
          </cell>
          <cell r="U522">
            <v>1368.75</v>
          </cell>
          <cell r="V522">
            <v>1368.75</v>
          </cell>
          <cell r="W522">
            <v>1368.75</v>
          </cell>
          <cell r="X522">
            <v>1368.75</v>
          </cell>
          <cell r="Y522">
            <v>16425</v>
          </cell>
          <cell r="Z522">
            <v>76830</v>
          </cell>
          <cell r="AA522">
            <v>19207.5</v>
          </cell>
          <cell r="AB522">
            <v>71355</v>
          </cell>
          <cell r="AC522">
            <v>18396</v>
          </cell>
          <cell r="AD522">
            <v>19315.8</v>
          </cell>
          <cell r="AE522">
            <v>20281.59</v>
          </cell>
          <cell r="AF522">
            <v>57993.39</v>
          </cell>
        </row>
        <row r="523">
          <cell r="A523">
            <v>5001001</v>
          </cell>
          <cell r="B523" t="str">
            <v>5001001/22020605</v>
          </cell>
          <cell r="C523">
            <v>5001001</v>
          </cell>
          <cell r="D523">
            <v>22020605</v>
          </cell>
          <cell r="E523" t="str">
            <v>Ministry Of Local Govt. Chieftaincy and Community Affair</v>
          </cell>
          <cell r="F523" t="str">
            <v>Clearing/funugation</v>
          </cell>
          <cell r="J523">
            <v>55000</v>
          </cell>
          <cell r="K523">
            <v>46200</v>
          </cell>
          <cell r="T523">
            <v>0</v>
          </cell>
          <cell r="U523">
            <v>0</v>
          </cell>
          <cell r="V523">
            <v>0</v>
          </cell>
          <cell r="W523">
            <v>0</v>
          </cell>
          <cell r="X523">
            <v>0</v>
          </cell>
          <cell r="Y523">
            <v>0</v>
          </cell>
          <cell r="Z523">
            <v>46200</v>
          </cell>
          <cell r="AA523">
            <v>11550</v>
          </cell>
          <cell r="AB523">
            <v>46200</v>
          </cell>
          <cell r="AC523">
            <v>0</v>
          </cell>
          <cell r="AD523">
            <v>0</v>
          </cell>
          <cell r="AE523">
            <v>0</v>
          </cell>
          <cell r="AF523">
            <v>0</v>
          </cell>
        </row>
        <row r="524">
          <cell r="A524">
            <v>5001001</v>
          </cell>
          <cell r="B524" t="str">
            <v>5001001/22020801</v>
          </cell>
          <cell r="C524">
            <v>5001001</v>
          </cell>
          <cell r="D524">
            <v>22020801</v>
          </cell>
          <cell r="E524" t="str">
            <v>Ministry Of Local Govt. Chieftaincy and Community Affair</v>
          </cell>
          <cell r="F524" t="str">
            <v>Motor veh.fuel cost</v>
          </cell>
          <cell r="J524">
            <v>500000</v>
          </cell>
          <cell r="K524">
            <v>420000</v>
          </cell>
          <cell r="L524">
            <v>30000</v>
          </cell>
          <cell r="M524">
            <v>50000</v>
          </cell>
          <cell r="N524">
            <v>50000</v>
          </cell>
          <cell r="O524">
            <v>30000</v>
          </cell>
          <cell r="P524">
            <v>30000</v>
          </cell>
          <cell r="Q524">
            <v>30000</v>
          </cell>
          <cell r="R524">
            <v>65000</v>
          </cell>
          <cell r="S524">
            <v>30000</v>
          </cell>
          <cell r="T524">
            <v>315000</v>
          </cell>
          <cell r="U524">
            <v>39375</v>
          </cell>
          <cell r="V524">
            <v>39375</v>
          </cell>
          <cell r="W524">
            <v>39375</v>
          </cell>
          <cell r="X524">
            <v>39375</v>
          </cell>
          <cell r="Y524">
            <v>472500</v>
          </cell>
          <cell r="Z524">
            <v>105000</v>
          </cell>
          <cell r="AA524">
            <v>26250</v>
          </cell>
          <cell r="AB524">
            <v>-52500</v>
          </cell>
          <cell r="AC524">
            <v>529200</v>
          </cell>
          <cell r="AD524">
            <v>555660</v>
          </cell>
          <cell r="AE524">
            <v>583443</v>
          </cell>
          <cell r="AF524">
            <v>1668303</v>
          </cell>
        </row>
        <row r="525">
          <cell r="A525">
            <v>5001001</v>
          </cell>
          <cell r="B525" t="str">
            <v>5001001/22020803</v>
          </cell>
          <cell r="C525">
            <v>5001001</v>
          </cell>
          <cell r="D525">
            <v>22020803</v>
          </cell>
          <cell r="E525" t="str">
            <v>Ministry Of Local Govt. Chieftaincy and Community Affair</v>
          </cell>
          <cell r="F525" t="str">
            <v>Plant/Generator fuel cost</v>
          </cell>
          <cell r="J525">
            <v>70000</v>
          </cell>
          <cell r="K525">
            <v>58800</v>
          </cell>
          <cell r="T525">
            <v>0</v>
          </cell>
          <cell r="U525">
            <v>0</v>
          </cell>
          <cell r="V525">
            <v>0</v>
          </cell>
          <cell r="W525">
            <v>0</v>
          </cell>
          <cell r="X525">
            <v>0</v>
          </cell>
          <cell r="Y525">
            <v>0</v>
          </cell>
          <cell r="Z525">
            <v>58800</v>
          </cell>
          <cell r="AA525">
            <v>14700</v>
          </cell>
          <cell r="AB525">
            <v>58800</v>
          </cell>
          <cell r="AC525">
            <v>0</v>
          </cell>
          <cell r="AD525">
            <v>0</v>
          </cell>
          <cell r="AE525">
            <v>0</v>
          </cell>
          <cell r="AF525">
            <v>0</v>
          </cell>
        </row>
        <row r="526">
          <cell r="A526">
            <v>5001001</v>
          </cell>
          <cell r="B526" t="str">
            <v>5001001/22020901</v>
          </cell>
          <cell r="C526">
            <v>5001001</v>
          </cell>
          <cell r="D526">
            <v>22020901</v>
          </cell>
          <cell r="E526" t="str">
            <v>Ministry Of Local Govt. Chieftaincy and Community Affair</v>
          </cell>
          <cell r="F526" t="str">
            <v>Bank charges</v>
          </cell>
          <cell r="J526">
            <v>2000</v>
          </cell>
          <cell r="K526">
            <v>1680</v>
          </cell>
          <cell r="M526">
            <v>8</v>
          </cell>
          <cell r="N526">
            <v>8</v>
          </cell>
          <cell r="O526">
            <v>16</v>
          </cell>
          <cell r="P526">
            <v>8</v>
          </cell>
          <cell r="Q526">
            <v>8</v>
          </cell>
          <cell r="R526">
            <v>8</v>
          </cell>
          <cell r="S526">
            <v>8</v>
          </cell>
          <cell r="T526">
            <v>64</v>
          </cell>
          <cell r="U526">
            <v>8</v>
          </cell>
          <cell r="V526">
            <v>8</v>
          </cell>
          <cell r="W526">
            <v>8</v>
          </cell>
          <cell r="X526">
            <v>8</v>
          </cell>
          <cell r="Y526">
            <v>96</v>
          </cell>
          <cell r="Z526">
            <v>1616</v>
          </cell>
          <cell r="AA526">
            <v>404</v>
          </cell>
          <cell r="AB526">
            <v>1584</v>
          </cell>
          <cell r="AC526">
            <v>107.52</v>
          </cell>
          <cell r="AD526">
            <v>112.896</v>
          </cell>
          <cell r="AE526">
            <v>118.5408</v>
          </cell>
          <cell r="AF526">
            <v>338.95679999999999</v>
          </cell>
        </row>
        <row r="527">
          <cell r="A527">
            <v>5001001</v>
          </cell>
          <cell r="B527" t="str">
            <v>5001001/22021001</v>
          </cell>
          <cell r="C527">
            <v>5001001</v>
          </cell>
          <cell r="D527">
            <v>22021001</v>
          </cell>
          <cell r="E527" t="str">
            <v>Ministry Of Local Govt. Chieftaincy and Community Affair</v>
          </cell>
          <cell r="F527" t="str">
            <v>Refreshment &amp; Meal</v>
          </cell>
          <cell r="J527">
            <v>100000</v>
          </cell>
          <cell r="K527">
            <v>84000</v>
          </cell>
          <cell r="T527">
            <v>0</v>
          </cell>
          <cell r="U527">
            <v>0</v>
          </cell>
          <cell r="V527">
            <v>0</v>
          </cell>
          <cell r="W527">
            <v>0</v>
          </cell>
          <cell r="X527">
            <v>0</v>
          </cell>
          <cell r="Y527">
            <v>0</v>
          </cell>
          <cell r="Z527">
            <v>84000</v>
          </cell>
          <cell r="AA527">
            <v>21000</v>
          </cell>
          <cell r="AB527">
            <v>84000</v>
          </cell>
          <cell r="AC527">
            <v>0</v>
          </cell>
          <cell r="AD527">
            <v>0</v>
          </cell>
          <cell r="AE527">
            <v>0</v>
          </cell>
          <cell r="AF527">
            <v>0</v>
          </cell>
        </row>
        <row r="528">
          <cell r="A528">
            <v>5001001</v>
          </cell>
          <cell r="B528" t="str">
            <v>5001001/22021002</v>
          </cell>
          <cell r="C528">
            <v>5001001</v>
          </cell>
          <cell r="D528">
            <v>22021002</v>
          </cell>
          <cell r="E528" t="str">
            <v>Ministry Of Local Govt. Chieftaincy and Community Affair</v>
          </cell>
          <cell r="F528" t="str">
            <v>Honorarium&amp; sett All</v>
          </cell>
          <cell r="J528">
            <v>50000</v>
          </cell>
          <cell r="K528">
            <v>42000</v>
          </cell>
          <cell r="R528">
            <v>5000</v>
          </cell>
          <cell r="T528">
            <v>5000</v>
          </cell>
          <cell r="U528">
            <v>625</v>
          </cell>
          <cell r="V528">
            <v>625</v>
          </cell>
          <cell r="W528">
            <v>625</v>
          </cell>
          <cell r="X528">
            <v>625</v>
          </cell>
          <cell r="Y528">
            <v>7500</v>
          </cell>
          <cell r="Z528">
            <v>37000</v>
          </cell>
          <cell r="AA528">
            <v>9250</v>
          </cell>
          <cell r="AB528">
            <v>34500</v>
          </cell>
          <cell r="AC528">
            <v>8400</v>
          </cell>
          <cell r="AD528">
            <v>8820</v>
          </cell>
          <cell r="AE528">
            <v>9261</v>
          </cell>
          <cell r="AF528">
            <v>26481</v>
          </cell>
        </row>
        <row r="529">
          <cell r="A529">
            <v>5001001</v>
          </cell>
          <cell r="B529" t="str">
            <v>5001001/22021007</v>
          </cell>
          <cell r="C529">
            <v>5001001</v>
          </cell>
          <cell r="D529">
            <v>22021007</v>
          </cell>
          <cell r="E529" t="str">
            <v>Ministry Of Local Govt. Chieftaincy and Community Affair</v>
          </cell>
          <cell r="F529" t="str">
            <v>Welfare Packages</v>
          </cell>
          <cell r="J529">
            <v>250000</v>
          </cell>
          <cell r="K529">
            <v>210000</v>
          </cell>
          <cell r="L529">
            <v>15000</v>
          </cell>
          <cell r="M529">
            <v>15000</v>
          </cell>
          <cell r="N529">
            <v>35000</v>
          </cell>
          <cell r="O529">
            <v>15000</v>
          </cell>
          <cell r="P529">
            <v>15000</v>
          </cell>
          <cell r="Q529">
            <v>15000</v>
          </cell>
          <cell r="R529">
            <v>15000</v>
          </cell>
          <cell r="S529">
            <v>15000</v>
          </cell>
          <cell r="T529">
            <v>140000</v>
          </cell>
          <cell r="U529">
            <v>17500</v>
          </cell>
          <cell r="V529">
            <v>17500</v>
          </cell>
          <cell r="W529">
            <v>17500</v>
          </cell>
          <cell r="X529">
            <v>17500</v>
          </cell>
          <cell r="Y529">
            <v>210000</v>
          </cell>
          <cell r="Z529">
            <v>70000</v>
          </cell>
          <cell r="AA529">
            <v>17500</v>
          </cell>
          <cell r="AB529">
            <v>0</v>
          </cell>
          <cell r="AC529">
            <v>235200</v>
          </cell>
          <cell r="AD529">
            <v>246960</v>
          </cell>
          <cell r="AE529">
            <v>259308</v>
          </cell>
          <cell r="AF529">
            <v>741468</v>
          </cell>
        </row>
        <row r="530">
          <cell r="A530">
            <v>5001001</v>
          </cell>
          <cell r="B530" t="str">
            <v>5001001/22021013</v>
          </cell>
          <cell r="C530">
            <v>5001001</v>
          </cell>
          <cell r="D530">
            <v>22021013</v>
          </cell>
          <cell r="E530" t="str">
            <v>Ministry Of Local Govt. Chieftaincy and Community Affair</v>
          </cell>
          <cell r="F530" t="str">
            <v>Promotion service</v>
          </cell>
          <cell r="J530">
            <v>10000</v>
          </cell>
          <cell r="K530">
            <v>8400</v>
          </cell>
          <cell r="T530">
            <v>0</v>
          </cell>
          <cell r="U530">
            <v>0</v>
          </cell>
          <cell r="V530">
            <v>0</v>
          </cell>
          <cell r="W530">
            <v>0</v>
          </cell>
          <cell r="X530">
            <v>0</v>
          </cell>
          <cell r="Y530">
            <v>0</v>
          </cell>
          <cell r="Z530">
            <v>8400</v>
          </cell>
          <cell r="AA530">
            <v>2100</v>
          </cell>
          <cell r="AB530">
            <v>8400</v>
          </cell>
          <cell r="AC530">
            <v>0</v>
          </cell>
          <cell r="AD530">
            <v>0</v>
          </cell>
          <cell r="AE530">
            <v>0</v>
          </cell>
          <cell r="AF530">
            <v>0</v>
          </cell>
        </row>
        <row r="531">
          <cell r="A531">
            <v>5001001</v>
          </cell>
          <cell r="B531" t="str">
            <v>5001001/22021014</v>
          </cell>
          <cell r="C531">
            <v>5001001</v>
          </cell>
          <cell r="D531">
            <v>22021014</v>
          </cell>
          <cell r="E531" t="str">
            <v>Ministry Of Local Govt. Chieftaincy and Community Affair</v>
          </cell>
          <cell r="F531" t="str">
            <v>Budget Prepa</v>
          </cell>
          <cell r="J531">
            <v>40000</v>
          </cell>
          <cell r="K531">
            <v>33600</v>
          </cell>
          <cell r="T531">
            <v>0</v>
          </cell>
          <cell r="U531">
            <v>0</v>
          </cell>
          <cell r="V531">
            <v>0</v>
          </cell>
          <cell r="W531">
            <v>0</v>
          </cell>
          <cell r="X531">
            <v>0</v>
          </cell>
          <cell r="Y531">
            <v>0</v>
          </cell>
          <cell r="Z531">
            <v>33600</v>
          </cell>
          <cell r="AA531">
            <v>8400</v>
          </cell>
          <cell r="AB531">
            <v>33600</v>
          </cell>
          <cell r="AC531">
            <v>0</v>
          </cell>
          <cell r="AD531">
            <v>0</v>
          </cell>
          <cell r="AE531">
            <v>0</v>
          </cell>
          <cell r="AF531">
            <v>0</v>
          </cell>
        </row>
        <row r="532">
          <cell r="A532">
            <v>0</v>
          </cell>
          <cell r="B532" t="str">
            <v>/</v>
          </cell>
          <cell r="J532">
            <v>4811500</v>
          </cell>
          <cell r="K532">
            <v>4041660</v>
          </cell>
          <cell r="L532">
            <v>250000</v>
          </cell>
          <cell r="M532">
            <v>250008</v>
          </cell>
          <cell r="N532">
            <v>250008</v>
          </cell>
          <cell r="O532">
            <v>212216</v>
          </cell>
          <cell r="P532">
            <v>250008</v>
          </cell>
          <cell r="Q532">
            <v>250008</v>
          </cell>
          <cell r="R532">
            <v>250008</v>
          </cell>
          <cell r="S532">
            <v>250008</v>
          </cell>
          <cell r="T532">
            <v>1962264</v>
          </cell>
          <cell r="U532">
            <v>245283</v>
          </cell>
          <cell r="V532">
            <v>245283</v>
          </cell>
          <cell r="W532">
            <v>245283</v>
          </cell>
          <cell r="X532">
            <v>245283</v>
          </cell>
          <cell r="Y532">
            <v>2943396</v>
          </cell>
          <cell r="Z532">
            <v>2079396</v>
          </cell>
          <cell r="AA532">
            <v>519849</v>
          </cell>
          <cell r="AB532">
            <v>1098264</v>
          </cell>
          <cell r="AC532">
            <v>3296603.52</v>
          </cell>
          <cell r="AD532">
            <v>3461433.696</v>
          </cell>
          <cell r="AE532">
            <v>3634505.3807999999</v>
          </cell>
          <cell r="AF532">
            <v>10392542.596800001</v>
          </cell>
        </row>
        <row r="533">
          <cell r="A533">
            <v>0</v>
          </cell>
          <cell r="B533" t="str">
            <v>/</v>
          </cell>
          <cell r="T533">
            <v>0</v>
          </cell>
          <cell r="U533">
            <v>0</v>
          </cell>
          <cell r="V533">
            <v>0</v>
          </cell>
          <cell r="W533">
            <v>0</v>
          </cell>
          <cell r="X533">
            <v>0</v>
          </cell>
          <cell r="Y533">
            <v>0</v>
          </cell>
          <cell r="Z533">
            <v>0</v>
          </cell>
          <cell r="AA533">
            <v>0</v>
          </cell>
          <cell r="AB533">
            <v>0</v>
          </cell>
          <cell r="AC533">
            <v>0</v>
          </cell>
          <cell r="AD533">
            <v>0</v>
          </cell>
          <cell r="AE533">
            <v>0</v>
          </cell>
          <cell r="AF533">
            <v>0</v>
          </cell>
        </row>
        <row r="534">
          <cell r="A534">
            <v>14001001</v>
          </cell>
          <cell r="B534" t="str">
            <v>14001001/22020102</v>
          </cell>
          <cell r="C534">
            <v>14001001</v>
          </cell>
          <cell r="D534">
            <v>22020102</v>
          </cell>
          <cell r="E534" t="str">
            <v>Ministry of Women and Children Affairs</v>
          </cell>
          <cell r="F534" t="str">
            <v>Local Travel / Transport</v>
          </cell>
          <cell r="J534">
            <v>600000</v>
          </cell>
          <cell r="K534">
            <v>504000</v>
          </cell>
          <cell r="L534">
            <v>36000</v>
          </cell>
          <cell r="M534">
            <v>36000</v>
          </cell>
          <cell r="N534">
            <v>36000</v>
          </cell>
          <cell r="O534">
            <v>36000</v>
          </cell>
          <cell r="P534">
            <v>36000</v>
          </cell>
          <cell r="Q534">
            <v>36000</v>
          </cell>
          <cell r="R534">
            <v>36000</v>
          </cell>
          <cell r="S534">
            <v>36000</v>
          </cell>
          <cell r="T534">
            <v>288000</v>
          </cell>
          <cell r="U534">
            <v>36000</v>
          </cell>
          <cell r="V534">
            <v>36000</v>
          </cell>
          <cell r="W534">
            <v>36000</v>
          </cell>
          <cell r="X534">
            <v>36000</v>
          </cell>
          <cell r="Y534">
            <v>432000</v>
          </cell>
          <cell r="Z534">
            <v>216000</v>
          </cell>
          <cell r="AA534">
            <v>54000</v>
          </cell>
          <cell r="AB534">
            <v>72000</v>
          </cell>
          <cell r="AC534">
            <v>483840</v>
          </cell>
          <cell r="AD534">
            <v>508032</v>
          </cell>
          <cell r="AE534">
            <v>533433.59999999998</v>
          </cell>
          <cell r="AF534">
            <v>1525305.6</v>
          </cell>
        </row>
        <row r="535">
          <cell r="A535">
            <v>14001001</v>
          </cell>
          <cell r="B535" t="str">
            <v>14001001/22020301</v>
          </cell>
          <cell r="C535">
            <v>14001001</v>
          </cell>
          <cell r="D535">
            <v>22020301</v>
          </cell>
          <cell r="E535" t="str">
            <v>Ministry of Women and Children Affairs</v>
          </cell>
          <cell r="F535" t="str">
            <v>Office Stationaries</v>
          </cell>
          <cell r="J535">
            <v>1700000</v>
          </cell>
          <cell r="K535">
            <v>1428000</v>
          </cell>
          <cell r="L535">
            <v>120000</v>
          </cell>
          <cell r="M535">
            <v>120000</v>
          </cell>
          <cell r="N535">
            <v>120000</v>
          </cell>
          <cell r="O535">
            <v>120000</v>
          </cell>
          <cell r="P535">
            <v>120000</v>
          </cell>
          <cell r="Q535">
            <v>120000</v>
          </cell>
          <cell r="R535">
            <v>120000</v>
          </cell>
          <cell r="S535">
            <v>120000</v>
          </cell>
          <cell r="T535">
            <v>960000</v>
          </cell>
          <cell r="U535">
            <v>120000</v>
          </cell>
          <cell r="V535">
            <v>120000</v>
          </cell>
          <cell r="W535">
            <v>120000</v>
          </cell>
          <cell r="X535">
            <v>120000</v>
          </cell>
          <cell r="Y535">
            <v>1440000</v>
          </cell>
          <cell r="Z535">
            <v>468000</v>
          </cell>
          <cell r="AA535">
            <v>117000</v>
          </cell>
          <cell r="AB535">
            <v>-12000</v>
          </cell>
          <cell r="AC535">
            <v>1612800</v>
          </cell>
          <cell r="AD535">
            <v>1693440</v>
          </cell>
          <cell r="AE535">
            <v>1778112</v>
          </cell>
          <cell r="AF535">
            <v>5084352</v>
          </cell>
        </row>
        <row r="536">
          <cell r="A536">
            <v>14001001</v>
          </cell>
          <cell r="B536" t="str">
            <v>14001001/22020401</v>
          </cell>
          <cell r="C536">
            <v>14001001</v>
          </cell>
          <cell r="D536">
            <v>22020401</v>
          </cell>
          <cell r="E536" t="str">
            <v>Ministry of Women and Children Affairs</v>
          </cell>
          <cell r="F536" t="str">
            <v>Motor Vehicle Maintenance</v>
          </cell>
          <cell r="J536">
            <v>1800000</v>
          </cell>
          <cell r="K536">
            <v>1512000</v>
          </cell>
          <cell r="L536">
            <v>130000</v>
          </cell>
          <cell r="M536">
            <v>130000</v>
          </cell>
          <cell r="N536">
            <v>130000</v>
          </cell>
          <cell r="O536">
            <v>130000</v>
          </cell>
          <cell r="P536">
            <v>130000</v>
          </cell>
          <cell r="Q536">
            <v>130000</v>
          </cell>
          <cell r="R536">
            <v>130000</v>
          </cell>
          <cell r="S536">
            <v>130000</v>
          </cell>
          <cell r="T536">
            <v>1040000</v>
          </cell>
          <cell r="U536">
            <v>130000</v>
          </cell>
          <cell r="V536">
            <v>130000</v>
          </cell>
          <cell r="W536">
            <v>130000</v>
          </cell>
          <cell r="X536">
            <v>130000</v>
          </cell>
          <cell r="Y536">
            <v>1560000</v>
          </cell>
          <cell r="Z536">
            <v>472000</v>
          </cell>
          <cell r="AA536">
            <v>118000</v>
          </cell>
          <cell r="AB536">
            <v>-48000</v>
          </cell>
          <cell r="AC536">
            <v>1747200</v>
          </cell>
          <cell r="AD536">
            <v>1834560</v>
          </cell>
          <cell r="AE536">
            <v>1926288</v>
          </cell>
          <cell r="AF536">
            <v>5508048</v>
          </cell>
        </row>
        <row r="537">
          <cell r="A537">
            <v>14001001</v>
          </cell>
          <cell r="B537" t="str">
            <v>14001001/22020404</v>
          </cell>
          <cell r="C537">
            <v>14001001</v>
          </cell>
          <cell r="D537">
            <v>22020404</v>
          </cell>
          <cell r="E537" t="str">
            <v>Ministry of Women and Children Affairs</v>
          </cell>
          <cell r="F537" t="str">
            <v>Maintenance of Office IT</v>
          </cell>
          <cell r="J537">
            <v>100000</v>
          </cell>
          <cell r="K537">
            <v>84000</v>
          </cell>
          <cell r="Q537">
            <v>20500</v>
          </cell>
          <cell r="T537">
            <v>20500</v>
          </cell>
          <cell r="U537">
            <v>2562.5</v>
          </cell>
          <cell r="V537">
            <v>2562.5</v>
          </cell>
          <cell r="W537">
            <v>2562.5</v>
          </cell>
          <cell r="X537">
            <v>2562.5</v>
          </cell>
          <cell r="Y537">
            <v>30750</v>
          </cell>
          <cell r="Z537">
            <v>63500</v>
          </cell>
          <cell r="AA537">
            <v>15875</v>
          </cell>
          <cell r="AB537">
            <v>53250</v>
          </cell>
          <cell r="AC537">
            <v>34440</v>
          </cell>
          <cell r="AD537">
            <v>36162</v>
          </cell>
          <cell r="AE537">
            <v>37970.1</v>
          </cell>
          <cell r="AF537">
            <v>108572.1</v>
          </cell>
        </row>
        <row r="538">
          <cell r="A538">
            <v>14001001</v>
          </cell>
          <cell r="B538" t="str">
            <v>14001001/22020406</v>
          </cell>
          <cell r="C538">
            <v>14001001</v>
          </cell>
          <cell r="D538">
            <v>22020406</v>
          </cell>
          <cell r="E538" t="str">
            <v>Ministry of Women and Children Affairs</v>
          </cell>
          <cell r="F538" t="str">
            <v>Other Maintenance</v>
          </cell>
          <cell r="J538">
            <v>80000</v>
          </cell>
          <cell r="K538">
            <v>67200</v>
          </cell>
          <cell r="Q538">
            <v>6000</v>
          </cell>
          <cell r="R538">
            <v>9000</v>
          </cell>
          <cell r="T538">
            <v>15000</v>
          </cell>
          <cell r="U538">
            <v>1875</v>
          </cell>
          <cell r="V538">
            <v>1875</v>
          </cell>
          <cell r="W538">
            <v>1875</v>
          </cell>
          <cell r="X538">
            <v>1875</v>
          </cell>
          <cell r="Y538">
            <v>22500</v>
          </cell>
          <cell r="Z538">
            <v>52200</v>
          </cell>
          <cell r="AA538">
            <v>13050</v>
          </cell>
          <cell r="AB538">
            <v>44700</v>
          </cell>
          <cell r="AC538">
            <v>25200</v>
          </cell>
          <cell r="AD538">
            <v>26460</v>
          </cell>
          <cell r="AE538">
            <v>27783</v>
          </cell>
          <cell r="AF538">
            <v>79443</v>
          </cell>
        </row>
        <row r="539">
          <cell r="A539">
            <v>14001001</v>
          </cell>
          <cell r="B539" t="str">
            <v>14001001/22020605</v>
          </cell>
          <cell r="C539">
            <v>14001001</v>
          </cell>
          <cell r="D539">
            <v>22020605</v>
          </cell>
          <cell r="E539" t="str">
            <v>Ministry of Women and Children Affairs</v>
          </cell>
          <cell r="F539" t="str">
            <v>Cleaning and Fumigation</v>
          </cell>
          <cell r="J539">
            <v>80000</v>
          </cell>
          <cell r="K539">
            <v>67200</v>
          </cell>
          <cell r="L539">
            <v>4000</v>
          </cell>
          <cell r="M539">
            <v>4000</v>
          </cell>
          <cell r="N539">
            <v>4000</v>
          </cell>
          <cell r="O539">
            <v>4000</v>
          </cell>
          <cell r="P539">
            <v>4000</v>
          </cell>
          <cell r="Q539">
            <v>4000</v>
          </cell>
          <cell r="R539">
            <v>4000</v>
          </cell>
          <cell r="S539">
            <v>4000</v>
          </cell>
          <cell r="T539">
            <v>32000</v>
          </cell>
          <cell r="U539">
            <v>4000</v>
          </cell>
          <cell r="V539">
            <v>4000</v>
          </cell>
          <cell r="W539">
            <v>4000</v>
          </cell>
          <cell r="X539">
            <v>4000</v>
          </cell>
          <cell r="Y539">
            <v>48000</v>
          </cell>
          <cell r="AC539">
            <v>53760</v>
          </cell>
          <cell r="AD539">
            <v>56448</v>
          </cell>
          <cell r="AE539">
            <v>59270.400000000001</v>
          </cell>
          <cell r="AF539">
            <v>169478.39999999999</v>
          </cell>
        </row>
        <row r="540">
          <cell r="A540">
            <v>14001001</v>
          </cell>
          <cell r="B540" t="str">
            <v>14001001/22020801</v>
          </cell>
          <cell r="C540">
            <v>14001001</v>
          </cell>
          <cell r="D540">
            <v>22020801</v>
          </cell>
          <cell r="E540" t="str">
            <v>Ministry of Women and Children Affairs</v>
          </cell>
          <cell r="F540" t="str">
            <v>Motor Vehicle Fuel Cost</v>
          </cell>
          <cell r="J540">
            <v>90000</v>
          </cell>
          <cell r="K540">
            <v>75600</v>
          </cell>
          <cell r="T540">
            <v>0</v>
          </cell>
          <cell r="U540">
            <v>0</v>
          </cell>
          <cell r="V540">
            <v>0</v>
          </cell>
          <cell r="W540">
            <v>0</v>
          </cell>
          <cell r="X540">
            <v>0</v>
          </cell>
          <cell r="Y540">
            <v>0</v>
          </cell>
          <cell r="Z540">
            <v>67200</v>
          </cell>
          <cell r="AA540">
            <v>16800</v>
          </cell>
          <cell r="AB540">
            <v>67200</v>
          </cell>
          <cell r="AC540">
            <v>0</v>
          </cell>
          <cell r="AD540">
            <v>0</v>
          </cell>
          <cell r="AE540">
            <v>0</v>
          </cell>
          <cell r="AF540">
            <v>0</v>
          </cell>
        </row>
        <row r="541">
          <cell r="A541">
            <v>14001001</v>
          </cell>
          <cell r="B541" t="str">
            <v>14001001/22020901</v>
          </cell>
          <cell r="C541">
            <v>14001001</v>
          </cell>
          <cell r="D541">
            <v>22020901</v>
          </cell>
          <cell r="E541" t="str">
            <v>Ministry of Women and Children Affairs</v>
          </cell>
          <cell r="F541" t="str">
            <v>Bank Charges</v>
          </cell>
          <cell r="J541">
            <v>11800</v>
          </cell>
          <cell r="K541">
            <v>9912</v>
          </cell>
          <cell r="O541">
            <v>52</v>
          </cell>
          <cell r="P541">
            <v>5000</v>
          </cell>
          <cell r="Q541">
            <v>551</v>
          </cell>
          <cell r="R541">
            <v>24</v>
          </cell>
          <cell r="S541">
            <v>72</v>
          </cell>
          <cell r="T541">
            <v>5699</v>
          </cell>
          <cell r="U541">
            <v>712.375</v>
          </cell>
          <cell r="V541">
            <v>712.375</v>
          </cell>
          <cell r="W541">
            <v>712.375</v>
          </cell>
          <cell r="X541">
            <v>712.375</v>
          </cell>
          <cell r="Y541">
            <v>8548.5</v>
          </cell>
          <cell r="Z541">
            <v>69901</v>
          </cell>
          <cell r="AA541">
            <v>17475.25</v>
          </cell>
          <cell r="AB541">
            <v>67051.5</v>
          </cell>
          <cell r="AC541">
            <v>9574.32</v>
          </cell>
          <cell r="AD541">
            <v>10053.036</v>
          </cell>
          <cell r="AE541">
            <v>10555.6878</v>
          </cell>
          <cell r="AF541">
            <v>30183.043799999999</v>
          </cell>
        </row>
        <row r="542">
          <cell r="A542">
            <v>14001001</v>
          </cell>
          <cell r="B542" t="str">
            <v>14001001/22021001</v>
          </cell>
          <cell r="C542">
            <v>14001001</v>
          </cell>
          <cell r="D542">
            <v>22021001</v>
          </cell>
          <cell r="E542" t="str">
            <v>Ministry of Women and Children Affairs</v>
          </cell>
          <cell r="F542" t="str">
            <v>Refreshment and Meal</v>
          </cell>
          <cell r="J542">
            <v>112000</v>
          </cell>
          <cell r="K542">
            <v>94080</v>
          </cell>
          <cell r="T542">
            <v>0</v>
          </cell>
          <cell r="U542">
            <v>0</v>
          </cell>
          <cell r="V542">
            <v>0</v>
          </cell>
          <cell r="W542">
            <v>0</v>
          </cell>
          <cell r="X542">
            <v>0</v>
          </cell>
          <cell r="Y542">
            <v>0</v>
          </cell>
          <cell r="Z542">
            <v>9912</v>
          </cell>
          <cell r="AA542">
            <v>2478</v>
          </cell>
          <cell r="AB542">
            <v>9912</v>
          </cell>
          <cell r="AC542">
            <v>0</v>
          </cell>
          <cell r="AD542">
            <v>0</v>
          </cell>
          <cell r="AE542">
            <v>0</v>
          </cell>
          <cell r="AF542">
            <v>0</v>
          </cell>
        </row>
        <row r="543">
          <cell r="A543">
            <v>0</v>
          </cell>
          <cell r="B543" t="str">
            <v>/</v>
          </cell>
          <cell r="J543">
            <v>4573800</v>
          </cell>
          <cell r="K543">
            <v>3841992</v>
          </cell>
          <cell r="L543">
            <v>290000</v>
          </cell>
          <cell r="M543">
            <v>290000</v>
          </cell>
          <cell r="N543">
            <v>290000</v>
          </cell>
          <cell r="O543">
            <v>290052</v>
          </cell>
          <cell r="P543">
            <v>295000</v>
          </cell>
          <cell r="Q543">
            <v>317051</v>
          </cell>
          <cell r="R543">
            <v>299024</v>
          </cell>
          <cell r="S543">
            <v>290072</v>
          </cell>
          <cell r="T543">
            <v>2361199</v>
          </cell>
          <cell r="U543">
            <v>295149.875</v>
          </cell>
          <cell r="V543">
            <v>295149.875</v>
          </cell>
          <cell r="W543">
            <v>295149.875</v>
          </cell>
          <cell r="X543">
            <v>295149.875</v>
          </cell>
          <cell r="Y543">
            <v>3541798.5</v>
          </cell>
          <cell r="Z543">
            <v>1418713</v>
          </cell>
          <cell r="AA543">
            <v>354678.25</v>
          </cell>
          <cell r="AB543">
            <v>254113.5</v>
          </cell>
          <cell r="AC543">
            <v>3966814.32</v>
          </cell>
          <cell r="AD543">
            <v>4165155.0359999998</v>
          </cell>
          <cell r="AE543">
            <v>4373412.7878</v>
          </cell>
          <cell r="AF543">
            <v>12505382.1438</v>
          </cell>
        </row>
        <row r="544">
          <cell r="A544">
            <v>0</v>
          </cell>
          <cell r="B544" t="str">
            <v>/</v>
          </cell>
          <cell r="T544">
            <v>0</v>
          </cell>
          <cell r="U544">
            <v>0</v>
          </cell>
          <cell r="V544">
            <v>0</v>
          </cell>
          <cell r="W544">
            <v>0</v>
          </cell>
          <cell r="X544">
            <v>0</v>
          </cell>
          <cell r="Y544">
            <v>0</v>
          </cell>
          <cell r="Z544">
            <v>0</v>
          </cell>
          <cell r="AA544">
            <v>0</v>
          </cell>
          <cell r="AB544">
            <v>0</v>
          </cell>
          <cell r="AC544">
            <v>0</v>
          </cell>
          <cell r="AD544">
            <v>0</v>
          </cell>
          <cell r="AE544">
            <v>0</v>
          </cell>
          <cell r="AF544">
            <v>0</v>
          </cell>
        </row>
        <row r="545">
          <cell r="A545">
            <v>38001001</v>
          </cell>
          <cell r="B545" t="str">
            <v>38001001/22020101</v>
          </cell>
          <cell r="C545">
            <v>38001001</v>
          </cell>
          <cell r="D545">
            <v>22020101</v>
          </cell>
          <cell r="E545" t="str">
            <v>Ministry of Economic Planning</v>
          </cell>
          <cell r="F545" t="str">
            <v>Local travel and transport-training</v>
          </cell>
          <cell r="J545">
            <v>1722720</v>
          </cell>
          <cell r="K545">
            <v>1447084</v>
          </cell>
          <cell r="L545">
            <v>15000</v>
          </cell>
          <cell r="M545">
            <v>15000</v>
          </cell>
          <cell r="N545">
            <v>0</v>
          </cell>
          <cell r="O545">
            <v>0</v>
          </cell>
          <cell r="P545" t="str">
            <v>-</v>
          </cell>
          <cell r="Q545" t="str">
            <v>-</v>
          </cell>
          <cell r="R545">
            <v>0</v>
          </cell>
          <cell r="S545" t="str">
            <v>-</v>
          </cell>
          <cell r="T545">
            <v>30000</v>
          </cell>
          <cell r="U545">
            <v>3750</v>
          </cell>
          <cell r="V545">
            <v>3750</v>
          </cell>
          <cell r="W545">
            <v>3750</v>
          </cell>
          <cell r="X545">
            <v>3750</v>
          </cell>
          <cell r="Y545">
            <v>45000</v>
          </cell>
          <cell r="Z545">
            <v>1417084</v>
          </cell>
          <cell r="AA545">
            <v>354271</v>
          </cell>
          <cell r="AB545">
            <v>1402084</v>
          </cell>
          <cell r="AC545">
            <v>50400</v>
          </cell>
          <cell r="AD545">
            <v>52920</v>
          </cell>
          <cell r="AE545">
            <v>55566</v>
          </cell>
          <cell r="AF545">
            <v>158886</v>
          </cell>
        </row>
        <row r="546">
          <cell r="A546">
            <v>38001001</v>
          </cell>
          <cell r="B546" t="str">
            <v>38001001/22020102</v>
          </cell>
          <cell r="C546">
            <v>38001001</v>
          </cell>
          <cell r="D546">
            <v>22020102</v>
          </cell>
          <cell r="E546" t="str">
            <v>Ministry of Economic Planning</v>
          </cell>
          <cell r="F546" t="str">
            <v>Local travel and transport-others</v>
          </cell>
          <cell r="J546">
            <v>1500720</v>
          </cell>
          <cell r="K546">
            <v>1260604</v>
          </cell>
          <cell r="L546">
            <v>52900</v>
          </cell>
          <cell r="M546">
            <v>40000</v>
          </cell>
          <cell r="N546">
            <v>55000</v>
          </cell>
          <cell r="O546">
            <v>55000</v>
          </cell>
          <cell r="P546">
            <v>55000</v>
          </cell>
          <cell r="Q546">
            <v>40000</v>
          </cell>
          <cell r="R546">
            <v>35000</v>
          </cell>
          <cell r="S546">
            <v>65000</v>
          </cell>
          <cell r="T546">
            <v>397900</v>
          </cell>
          <cell r="U546">
            <v>49737.5</v>
          </cell>
          <cell r="V546">
            <v>49737.5</v>
          </cell>
          <cell r="W546">
            <v>49737.5</v>
          </cell>
          <cell r="X546">
            <v>49737.5</v>
          </cell>
          <cell r="Y546">
            <v>596850</v>
          </cell>
          <cell r="Z546">
            <v>862704</v>
          </cell>
          <cell r="AA546">
            <v>215676</v>
          </cell>
          <cell r="AB546">
            <v>663754</v>
          </cell>
          <cell r="AC546">
            <v>668472</v>
          </cell>
          <cell r="AD546">
            <v>701895.6</v>
          </cell>
          <cell r="AE546">
            <v>736990.38</v>
          </cell>
          <cell r="AF546">
            <v>2107357.98</v>
          </cell>
        </row>
        <row r="547">
          <cell r="A547">
            <v>38001001</v>
          </cell>
          <cell r="B547" t="str">
            <v>38001001/22020202</v>
          </cell>
          <cell r="C547">
            <v>38001001</v>
          </cell>
          <cell r="D547">
            <v>22020202</v>
          </cell>
          <cell r="E547" t="str">
            <v>Ministry of Economic Planning</v>
          </cell>
          <cell r="F547" t="str">
            <v>Telephone charges</v>
          </cell>
          <cell r="J547">
            <v>1068980</v>
          </cell>
          <cell r="K547">
            <v>897943</v>
          </cell>
          <cell r="L547">
            <v>45000</v>
          </cell>
          <cell r="M547">
            <v>45000</v>
          </cell>
          <cell r="N547">
            <v>45000</v>
          </cell>
          <cell r="O547">
            <v>45000</v>
          </cell>
          <cell r="P547">
            <v>45000</v>
          </cell>
          <cell r="Q547">
            <v>45000</v>
          </cell>
          <cell r="R547">
            <v>45000</v>
          </cell>
          <cell r="S547">
            <v>45000</v>
          </cell>
          <cell r="T547">
            <v>360000</v>
          </cell>
          <cell r="U547">
            <v>45000</v>
          </cell>
          <cell r="V547">
            <v>45000</v>
          </cell>
          <cell r="W547">
            <v>45000</v>
          </cell>
          <cell r="X547">
            <v>45000</v>
          </cell>
          <cell r="Y547">
            <v>540000</v>
          </cell>
          <cell r="Z547">
            <v>-143171</v>
          </cell>
          <cell r="AA547">
            <v>-35792.75</v>
          </cell>
          <cell r="AB547">
            <v>-323171</v>
          </cell>
          <cell r="AC547">
            <v>604800</v>
          </cell>
          <cell r="AD547">
            <v>635040</v>
          </cell>
          <cell r="AE547">
            <v>666792</v>
          </cell>
          <cell r="AF547">
            <v>1906632</v>
          </cell>
        </row>
        <row r="548">
          <cell r="A548">
            <v>38001001</v>
          </cell>
          <cell r="B548" t="str">
            <v>38001001/22020203</v>
          </cell>
          <cell r="C548">
            <v>38001001</v>
          </cell>
          <cell r="D548">
            <v>22020203</v>
          </cell>
          <cell r="E548" t="str">
            <v>Ministry of Economic Planning</v>
          </cell>
          <cell r="F548" t="str">
            <v>Internet access charges</v>
          </cell>
          <cell r="J548">
            <v>258130</v>
          </cell>
          <cell r="K548">
            <v>216829</v>
          </cell>
          <cell r="L548">
            <v>10000</v>
          </cell>
          <cell r="M548">
            <v>10000</v>
          </cell>
          <cell r="N548">
            <v>10000</v>
          </cell>
          <cell r="O548">
            <v>30000</v>
          </cell>
          <cell r="P548">
            <v>30000</v>
          </cell>
          <cell r="Q548">
            <v>50375</v>
          </cell>
          <cell r="R548">
            <v>50375</v>
          </cell>
          <cell r="S548">
            <v>50375</v>
          </cell>
          <cell r="T548">
            <v>241125</v>
          </cell>
          <cell r="U548">
            <v>30140.625</v>
          </cell>
          <cell r="V548">
            <v>30140.625</v>
          </cell>
          <cell r="W548">
            <v>30140.625</v>
          </cell>
          <cell r="X548">
            <v>30140.625</v>
          </cell>
          <cell r="Y548">
            <v>361687.5</v>
          </cell>
          <cell r="Z548">
            <v>1334841</v>
          </cell>
          <cell r="AA548">
            <v>333710.25</v>
          </cell>
          <cell r="AB548">
            <v>1214278.5</v>
          </cell>
          <cell r="AC548">
            <v>405090</v>
          </cell>
          <cell r="AD548">
            <v>425344.5</v>
          </cell>
          <cell r="AE548">
            <v>446611.72499999998</v>
          </cell>
          <cell r="AF548">
            <v>1277046.2250000001</v>
          </cell>
        </row>
        <row r="549">
          <cell r="A549">
            <v>38001001</v>
          </cell>
          <cell r="B549" t="str">
            <v>38001001/22020301</v>
          </cell>
          <cell r="C549">
            <v>38001001</v>
          </cell>
          <cell r="D549">
            <v>22020301</v>
          </cell>
          <cell r="E549" t="str">
            <v>Ministry of Economic Planning</v>
          </cell>
          <cell r="F549" t="str">
            <v>Office stationary/computer consumables</v>
          </cell>
          <cell r="J549">
            <v>1876150</v>
          </cell>
          <cell r="K549">
            <v>1575966</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72660</v>
          </cell>
          <cell r="AA549">
            <v>18165</v>
          </cell>
          <cell r="AB549">
            <v>72660</v>
          </cell>
          <cell r="AC549">
            <v>0</v>
          </cell>
          <cell r="AD549">
            <v>0</v>
          </cell>
          <cell r="AE549">
            <v>0</v>
          </cell>
          <cell r="AF549">
            <v>0</v>
          </cell>
        </row>
        <row r="550">
          <cell r="A550">
            <v>38001001</v>
          </cell>
          <cell r="B550" t="str">
            <v>38001001/22020302</v>
          </cell>
          <cell r="C550">
            <v>38001001</v>
          </cell>
          <cell r="D550">
            <v>22020302</v>
          </cell>
          <cell r="E550" t="str">
            <v>Ministry of Economic Planning</v>
          </cell>
          <cell r="F550" t="str">
            <v xml:space="preserve">Books </v>
          </cell>
          <cell r="J550">
            <v>86500</v>
          </cell>
          <cell r="K550">
            <v>72660</v>
          </cell>
          <cell r="L550">
            <v>66000</v>
          </cell>
          <cell r="M550">
            <v>60000</v>
          </cell>
          <cell r="N550">
            <v>60000</v>
          </cell>
          <cell r="O550">
            <v>40000</v>
          </cell>
          <cell r="P550">
            <v>40000</v>
          </cell>
          <cell r="Q550">
            <v>55000</v>
          </cell>
          <cell r="R550">
            <v>55000</v>
          </cell>
          <cell r="S550">
            <v>50000</v>
          </cell>
          <cell r="T550">
            <v>426000</v>
          </cell>
          <cell r="U550">
            <v>53250</v>
          </cell>
          <cell r="V550">
            <v>53250</v>
          </cell>
          <cell r="W550">
            <v>53250</v>
          </cell>
          <cell r="X550">
            <v>53250</v>
          </cell>
          <cell r="Y550">
            <v>639000</v>
          </cell>
          <cell r="Z550">
            <v>-350879</v>
          </cell>
          <cell r="AA550">
            <v>-87719.75</v>
          </cell>
          <cell r="AB550">
            <v>-563879</v>
          </cell>
        </row>
        <row r="551">
          <cell r="A551">
            <v>38001001</v>
          </cell>
          <cell r="B551" t="str">
            <v>38001001/22020305</v>
          </cell>
          <cell r="C551">
            <v>38001001</v>
          </cell>
          <cell r="D551">
            <v>22020305</v>
          </cell>
          <cell r="E551" t="str">
            <v>Ministry of Economic Planning</v>
          </cell>
          <cell r="F551" t="str">
            <v>Printing of non security documents</v>
          </cell>
          <cell r="J551">
            <v>89430</v>
          </cell>
          <cell r="K551">
            <v>75121</v>
          </cell>
          <cell r="L551">
            <v>0</v>
          </cell>
          <cell r="M551">
            <v>0</v>
          </cell>
          <cell r="N551">
            <v>0</v>
          </cell>
          <cell r="O551">
            <v>0</v>
          </cell>
          <cell r="P551">
            <v>0</v>
          </cell>
          <cell r="Q551" t="str">
            <v>-</v>
          </cell>
          <cell r="R551">
            <v>0</v>
          </cell>
          <cell r="S551" t="str">
            <v>-</v>
          </cell>
          <cell r="T551">
            <v>0</v>
          </cell>
          <cell r="U551">
            <v>0</v>
          </cell>
          <cell r="V551">
            <v>0</v>
          </cell>
          <cell r="W551">
            <v>0</v>
          </cell>
          <cell r="X551">
            <v>0</v>
          </cell>
          <cell r="Y551">
            <v>0</v>
          </cell>
          <cell r="Z551">
            <v>1275943</v>
          </cell>
          <cell r="AA551">
            <v>187777.75</v>
          </cell>
          <cell r="AB551">
            <v>751111</v>
          </cell>
          <cell r="AC551">
            <v>0</v>
          </cell>
          <cell r="AD551">
            <v>0</v>
          </cell>
          <cell r="AE551">
            <v>0</v>
          </cell>
          <cell r="AF551">
            <v>0</v>
          </cell>
        </row>
        <row r="552">
          <cell r="A552">
            <v>38001001</v>
          </cell>
          <cell r="B552" t="str">
            <v>38001001/22020401</v>
          </cell>
          <cell r="C552">
            <v>38001001</v>
          </cell>
          <cell r="D552">
            <v>22020401</v>
          </cell>
          <cell r="E552" t="str">
            <v>Ministry of Economic Planning</v>
          </cell>
          <cell r="F552" t="str">
            <v>Maintenance of motor vehicle/transport equipment</v>
          </cell>
          <cell r="J552">
            <v>1518980</v>
          </cell>
          <cell r="K552">
            <v>1275943</v>
          </cell>
          <cell r="L552">
            <v>4900</v>
          </cell>
          <cell r="M552" t="str">
            <v>-</v>
          </cell>
          <cell r="N552" t="str">
            <v>-</v>
          </cell>
          <cell r="O552">
            <v>3500</v>
          </cell>
          <cell r="P552">
            <v>10000</v>
          </cell>
          <cell r="Q552" t="str">
            <v>-</v>
          </cell>
          <cell r="R552">
            <v>32000</v>
          </cell>
          <cell r="S552">
            <v>6000</v>
          </cell>
          <cell r="T552">
            <v>56400</v>
          </cell>
          <cell r="U552">
            <v>7050</v>
          </cell>
          <cell r="V552">
            <v>7050</v>
          </cell>
          <cell r="W552">
            <v>7050</v>
          </cell>
          <cell r="X552">
            <v>7050</v>
          </cell>
          <cell r="Y552">
            <v>84600</v>
          </cell>
          <cell r="Z552">
            <v>633861</v>
          </cell>
          <cell r="AA552">
            <v>158465.25</v>
          </cell>
          <cell r="AB552">
            <v>605661</v>
          </cell>
          <cell r="AC552">
            <v>94752</v>
          </cell>
          <cell r="AD552">
            <v>99489.600000000006</v>
          </cell>
          <cell r="AE552">
            <v>104464.08</v>
          </cell>
          <cell r="AF552">
            <v>298705.68</v>
          </cell>
        </row>
        <row r="553">
          <cell r="A553">
            <v>38001001</v>
          </cell>
          <cell r="B553" t="str">
            <v>38001001/22020402</v>
          </cell>
          <cell r="C553">
            <v>38001001</v>
          </cell>
          <cell r="D553">
            <v>22020402</v>
          </cell>
          <cell r="E553" t="str">
            <v>Ministry of Economic Planning</v>
          </cell>
          <cell r="F553" t="str">
            <v>Maintenance of office furniture</v>
          </cell>
          <cell r="J553">
            <v>894180</v>
          </cell>
          <cell r="K553">
            <v>751111</v>
          </cell>
          <cell r="L553">
            <v>0</v>
          </cell>
          <cell r="M553">
            <v>0</v>
          </cell>
          <cell r="N553" t="str">
            <v xml:space="preserve">  -</v>
          </cell>
          <cell r="O553" t="str">
            <v>-</v>
          </cell>
          <cell r="P553" t="str">
            <v>-</v>
          </cell>
          <cell r="Q553" t="str">
            <v>-</v>
          </cell>
          <cell r="R553" t="str">
            <v>-</v>
          </cell>
          <cell r="S553" t="str">
            <v>-</v>
          </cell>
          <cell r="T553">
            <v>0</v>
          </cell>
          <cell r="U553">
            <v>0</v>
          </cell>
          <cell r="V553">
            <v>0</v>
          </cell>
          <cell r="W553">
            <v>0</v>
          </cell>
          <cell r="X553">
            <v>0</v>
          </cell>
          <cell r="Y553">
            <v>0</v>
          </cell>
          <cell r="Z553">
            <v>196660</v>
          </cell>
          <cell r="AA553">
            <v>49165</v>
          </cell>
          <cell r="AB553">
            <v>196660</v>
          </cell>
          <cell r="AC553">
            <v>0</v>
          </cell>
          <cell r="AD553">
            <v>0</v>
          </cell>
          <cell r="AE553">
            <v>0</v>
          </cell>
          <cell r="AF553">
            <v>0</v>
          </cell>
        </row>
        <row r="554">
          <cell r="A554">
            <v>38001001</v>
          </cell>
          <cell r="B554" t="str">
            <v>38001001/22020404</v>
          </cell>
          <cell r="C554">
            <v>38001001</v>
          </cell>
          <cell r="D554">
            <v>22020404</v>
          </cell>
          <cell r="E554" t="str">
            <v>Ministry of Economic Planning</v>
          </cell>
          <cell r="F554" t="str">
            <v>Maintenance of office/IT equipments</v>
          </cell>
          <cell r="J554">
            <v>821740</v>
          </cell>
          <cell r="K554">
            <v>690261</v>
          </cell>
          <cell r="L554">
            <v>18800</v>
          </cell>
          <cell r="M554" t="str">
            <v>-</v>
          </cell>
          <cell r="N554" t="str">
            <v>-</v>
          </cell>
          <cell r="O554">
            <v>109500</v>
          </cell>
          <cell r="P554">
            <v>26500</v>
          </cell>
          <cell r="Q554">
            <v>32000</v>
          </cell>
          <cell r="R554">
            <v>16100</v>
          </cell>
          <cell r="S554">
            <v>22750</v>
          </cell>
          <cell r="T554">
            <v>225650</v>
          </cell>
          <cell r="U554">
            <v>28206.25</v>
          </cell>
          <cell r="V554">
            <v>28206.25</v>
          </cell>
          <cell r="W554">
            <v>28206.25</v>
          </cell>
          <cell r="X554">
            <v>28206.25</v>
          </cell>
          <cell r="Y554">
            <v>338475</v>
          </cell>
          <cell r="Z554">
            <v>273461</v>
          </cell>
          <cell r="AA554">
            <v>68365.25</v>
          </cell>
          <cell r="AB554">
            <v>160636</v>
          </cell>
          <cell r="AC554">
            <v>379092</v>
          </cell>
          <cell r="AD554">
            <v>398046.6</v>
          </cell>
          <cell r="AE554">
            <v>417948.93</v>
          </cell>
          <cell r="AF554">
            <v>1195087.53</v>
          </cell>
        </row>
        <row r="555">
          <cell r="A555">
            <v>38001001</v>
          </cell>
          <cell r="B555" t="str">
            <v>38001001/22020406</v>
          </cell>
          <cell r="C555">
            <v>38001001</v>
          </cell>
          <cell r="D555">
            <v>22020406</v>
          </cell>
          <cell r="E555" t="str">
            <v>Ministry of Economic Planning</v>
          </cell>
          <cell r="F555" t="str">
            <v>Other maintenance Services</v>
          </cell>
          <cell r="J555">
            <v>234120</v>
          </cell>
          <cell r="K555">
            <v>196660</v>
          </cell>
          <cell r="L555">
            <v>41400</v>
          </cell>
          <cell r="M555" t="str">
            <v>-</v>
          </cell>
          <cell r="N555" t="str">
            <v>-</v>
          </cell>
          <cell r="O555">
            <v>70500</v>
          </cell>
          <cell r="P555">
            <v>44500</v>
          </cell>
          <cell r="Q555">
            <v>25000</v>
          </cell>
          <cell r="R555" t="str">
            <v>-</v>
          </cell>
          <cell r="S555">
            <v>9000</v>
          </cell>
          <cell r="T555">
            <v>190400</v>
          </cell>
          <cell r="U555">
            <v>23800</v>
          </cell>
          <cell r="V555">
            <v>23800</v>
          </cell>
          <cell r="W555">
            <v>23800</v>
          </cell>
          <cell r="X555">
            <v>23800</v>
          </cell>
          <cell r="Y555">
            <v>285600</v>
          </cell>
          <cell r="Z555">
            <v>3319691</v>
          </cell>
          <cell r="AA555">
            <v>829922.75</v>
          </cell>
          <cell r="AB555">
            <v>3224491</v>
          </cell>
          <cell r="AC555">
            <v>319872</v>
          </cell>
          <cell r="AD555">
            <v>335865.59999999998</v>
          </cell>
          <cell r="AE555">
            <v>352658.88</v>
          </cell>
          <cell r="AF555">
            <v>1008396.48</v>
          </cell>
        </row>
        <row r="556">
          <cell r="A556">
            <v>38001001</v>
          </cell>
          <cell r="B556" t="str">
            <v>38001001/22020501</v>
          </cell>
          <cell r="C556">
            <v>38001001</v>
          </cell>
          <cell r="D556">
            <v>22020501</v>
          </cell>
          <cell r="E556" t="str">
            <v>Ministry of Economic Planning</v>
          </cell>
          <cell r="F556" t="str">
            <v>Local training</v>
          </cell>
          <cell r="J556">
            <v>594180</v>
          </cell>
          <cell r="K556">
            <v>499111</v>
          </cell>
          <cell r="L556">
            <v>0</v>
          </cell>
          <cell r="M556">
            <v>0</v>
          </cell>
          <cell r="N556">
            <v>0</v>
          </cell>
          <cell r="O556">
            <v>0</v>
          </cell>
          <cell r="P556">
            <v>0</v>
          </cell>
          <cell r="Q556" t="str">
            <v>-</v>
          </cell>
          <cell r="R556">
            <v>0</v>
          </cell>
          <cell r="S556" t="str">
            <v>-</v>
          </cell>
          <cell r="T556">
            <v>0</v>
          </cell>
          <cell r="U556">
            <v>0</v>
          </cell>
          <cell r="V556">
            <v>0</v>
          </cell>
          <cell r="W556">
            <v>0</v>
          </cell>
          <cell r="X556">
            <v>0</v>
          </cell>
          <cell r="Y556">
            <v>0</v>
          </cell>
          <cell r="Z556">
            <v>70207</v>
          </cell>
          <cell r="AA556">
            <v>17551.75</v>
          </cell>
          <cell r="AB556">
            <v>70207</v>
          </cell>
          <cell r="AC556">
            <v>0</v>
          </cell>
          <cell r="AD556">
            <v>0</v>
          </cell>
          <cell r="AE556">
            <v>0</v>
          </cell>
          <cell r="AF556">
            <v>0</v>
          </cell>
        </row>
        <row r="557">
          <cell r="A557">
            <v>38001001</v>
          </cell>
          <cell r="B557" t="str">
            <v>38001001/22020801</v>
          </cell>
          <cell r="C557">
            <v>38001001</v>
          </cell>
          <cell r="D557">
            <v>22020801</v>
          </cell>
          <cell r="E557" t="str">
            <v>Ministry of Economic Planning</v>
          </cell>
          <cell r="F557" t="str">
            <v>Motor vehicle fuel cost</v>
          </cell>
          <cell r="J557">
            <v>4178680</v>
          </cell>
          <cell r="K557">
            <v>3510091</v>
          </cell>
          <cell r="L557">
            <v>220000</v>
          </cell>
          <cell r="M557">
            <v>220000</v>
          </cell>
          <cell r="N557">
            <v>220000</v>
          </cell>
          <cell r="O557">
            <v>240500</v>
          </cell>
          <cell r="P557">
            <v>220000</v>
          </cell>
          <cell r="Q557">
            <v>220000</v>
          </cell>
          <cell r="R557">
            <v>220000</v>
          </cell>
          <cell r="S557">
            <v>204830</v>
          </cell>
          <cell r="T557">
            <v>1765330</v>
          </cell>
          <cell r="U557">
            <v>220666.25</v>
          </cell>
          <cell r="V557">
            <v>220666.25</v>
          </cell>
          <cell r="W557">
            <v>220666.25</v>
          </cell>
          <cell r="X557">
            <v>220666.25</v>
          </cell>
          <cell r="Y557">
            <v>2647995</v>
          </cell>
          <cell r="Z557">
            <v>-1165882</v>
          </cell>
          <cell r="AA557">
            <v>-291470.5</v>
          </cell>
          <cell r="AB557">
            <v>-2048547</v>
          </cell>
          <cell r="AC557">
            <v>2965754.4</v>
          </cell>
          <cell r="AD557">
            <v>3114042.12</v>
          </cell>
          <cell r="AE557">
            <v>3269744.2260000003</v>
          </cell>
          <cell r="AF557">
            <v>9349540.7459999993</v>
          </cell>
        </row>
        <row r="558">
          <cell r="A558">
            <v>38001001</v>
          </cell>
          <cell r="B558" t="str">
            <v>38001001/22020901</v>
          </cell>
          <cell r="C558">
            <v>38001001</v>
          </cell>
          <cell r="D558">
            <v>22020901</v>
          </cell>
          <cell r="E558" t="str">
            <v>Ministry of Economic Planning</v>
          </cell>
          <cell r="F558" t="str">
            <v>Bank charges (other interests)</v>
          </cell>
          <cell r="J558">
            <v>83580</v>
          </cell>
          <cell r="K558">
            <v>70207</v>
          </cell>
          <cell r="L558">
            <v>436.5</v>
          </cell>
          <cell r="M558">
            <v>0</v>
          </cell>
          <cell r="N558" t="str">
            <v>-</v>
          </cell>
          <cell r="O558">
            <v>149</v>
          </cell>
          <cell r="P558" t="str">
            <v>-</v>
          </cell>
          <cell r="Q558" t="str">
            <v>-</v>
          </cell>
          <cell r="R558">
            <v>0</v>
          </cell>
          <cell r="S558" t="str">
            <v>-</v>
          </cell>
          <cell r="T558">
            <v>585.5</v>
          </cell>
          <cell r="U558">
            <v>73.1875</v>
          </cell>
          <cell r="V558">
            <v>73.1875</v>
          </cell>
          <cell r="W558">
            <v>73.1875</v>
          </cell>
          <cell r="X558">
            <v>73.1875</v>
          </cell>
          <cell r="Y558">
            <v>878.25</v>
          </cell>
          <cell r="Z558">
            <v>51494.5</v>
          </cell>
          <cell r="AA558">
            <v>12873.625</v>
          </cell>
          <cell r="AB558">
            <v>51201.75</v>
          </cell>
          <cell r="AC558">
            <v>983.64</v>
          </cell>
          <cell r="AD558">
            <v>1032.8219999999999</v>
          </cell>
          <cell r="AE558">
            <v>1084.4630999999999</v>
          </cell>
          <cell r="AF558">
            <v>3100.9250999999999</v>
          </cell>
        </row>
        <row r="559">
          <cell r="A559">
            <v>38001001</v>
          </cell>
          <cell r="B559" t="str">
            <v>38001001/22021001</v>
          </cell>
          <cell r="C559">
            <v>38001001</v>
          </cell>
          <cell r="D559">
            <v>22021001</v>
          </cell>
          <cell r="E559" t="str">
            <v>Ministry of Economic Planning</v>
          </cell>
          <cell r="F559" t="str">
            <v>Refreshment and meals</v>
          </cell>
          <cell r="J559">
            <v>713629</v>
          </cell>
          <cell r="K559">
            <v>599448</v>
          </cell>
          <cell r="L559">
            <v>40000</v>
          </cell>
          <cell r="M559">
            <v>40000</v>
          </cell>
          <cell r="N559">
            <v>40000</v>
          </cell>
          <cell r="O559">
            <v>40000</v>
          </cell>
          <cell r="P559">
            <v>44000</v>
          </cell>
          <cell r="Q559">
            <v>40000</v>
          </cell>
          <cell r="R559">
            <v>40000</v>
          </cell>
          <cell r="S559">
            <v>40000</v>
          </cell>
          <cell r="T559">
            <v>324000</v>
          </cell>
          <cell r="U559">
            <v>40500</v>
          </cell>
          <cell r="V559">
            <v>40500</v>
          </cell>
          <cell r="W559">
            <v>40500</v>
          </cell>
          <cell r="X559">
            <v>40500</v>
          </cell>
          <cell r="Y559">
            <v>486000</v>
          </cell>
          <cell r="Z559">
            <v>-155278</v>
          </cell>
          <cell r="AA559">
            <v>-38819.5</v>
          </cell>
          <cell r="AB559">
            <v>-317278</v>
          </cell>
          <cell r="AC559">
            <v>544320</v>
          </cell>
          <cell r="AD559">
            <v>571536</v>
          </cell>
          <cell r="AE559">
            <v>600112.80000000005</v>
          </cell>
          <cell r="AF559">
            <v>1715968.8</v>
          </cell>
        </row>
        <row r="560">
          <cell r="A560">
            <v>38001001</v>
          </cell>
          <cell r="B560" t="str">
            <v>38001001/22021006</v>
          </cell>
          <cell r="C560">
            <v>38001001</v>
          </cell>
          <cell r="D560">
            <v>22021006</v>
          </cell>
          <cell r="E560" t="str">
            <v>Ministry of Economic Planning</v>
          </cell>
          <cell r="F560" t="str">
            <v>Postage and Courier services</v>
          </cell>
          <cell r="J560">
            <v>62000</v>
          </cell>
          <cell r="K560">
            <v>52080</v>
          </cell>
          <cell r="L560">
            <v>0</v>
          </cell>
          <cell r="M560">
            <v>0</v>
          </cell>
          <cell r="N560" t="str">
            <v>-</v>
          </cell>
          <cell r="O560">
            <v>3000</v>
          </cell>
          <cell r="P560">
            <v>0</v>
          </cell>
          <cell r="Q560" t="str">
            <v>-</v>
          </cell>
          <cell r="R560" t="str">
            <v>-</v>
          </cell>
          <cell r="S560">
            <v>2000</v>
          </cell>
          <cell r="T560">
            <v>5000</v>
          </cell>
          <cell r="U560">
            <v>625</v>
          </cell>
          <cell r="V560">
            <v>625</v>
          </cell>
          <cell r="W560">
            <v>625</v>
          </cell>
          <cell r="X560">
            <v>625</v>
          </cell>
          <cell r="Y560">
            <v>7500</v>
          </cell>
          <cell r="Z560">
            <v>79000</v>
          </cell>
          <cell r="AA560">
            <v>19750</v>
          </cell>
          <cell r="AB560">
            <v>76500</v>
          </cell>
          <cell r="AC560">
            <v>8400</v>
          </cell>
          <cell r="AD560">
            <v>8820</v>
          </cell>
          <cell r="AE560">
            <v>9261</v>
          </cell>
          <cell r="AF560">
            <v>26481</v>
          </cell>
        </row>
        <row r="561">
          <cell r="A561">
            <v>38001001</v>
          </cell>
          <cell r="B561" t="str">
            <v>38001001/22021007</v>
          </cell>
          <cell r="C561">
            <v>38001001</v>
          </cell>
          <cell r="D561">
            <v>22021007</v>
          </cell>
          <cell r="E561" t="str">
            <v>Ministry of Economic Planning</v>
          </cell>
          <cell r="F561" t="str">
            <v>Welfare packages</v>
          </cell>
          <cell r="J561">
            <v>200860</v>
          </cell>
          <cell r="K561">
            <v>168722</v>
          </cell>
          <cell r="L561">
            <v>1500</v>
          </cell>
          <cell r="M561">
            <v>0</v>
          </cell>
          <cell r="N561">
            <v>0</v>
          </cell>
          <cell r="O561">
            <v>0</v>
          </cell>
          <cell r="P561">
            <v>0</v>
          </cell>
          <cell r="Q561">
            <v>0</v>
          </cell>
          <cell r="R561">
            <v>0</v>
          </cell>
          <cell r="S561" t="str">
            <v>-</v>
          </cell>
          <cell r="T561">
            <v>1500</v>
          </cell>
          <cell r="U561">
            <v>187.5</v>
          </cell>
          <cell r="V561">
            <v>187.5</v>
          </cell>
          <cell r="W561">
            <v>187.5</v>
          </cell>
          <cell r="X561">
            <v>187.5</v>
          </cell>
          <cell r="Y561">
            <v>2250</v>
          </cell>
          <cell r="Z561">
            <v>13442341</v>
          </cell>
          <cell r="AA561">
            <v>3360585.25</v>
          </cell>
          <cell r="AB561">
            <v>13441591</v>
          </cell>
          <cell r="AC561">
            <v>2520</v>
          </cell>
          <cell r="AD561">
            <v>2646</v>
          </cell>
          <cell r="AE561">
            <v>2778.3</v>
          </cell>
          <cell r="AF561">
            <v>7944.3</v>
          </cell>
        </row>
        <row r="562">
          <cell r="A562">
            <v>38001001</v>
          </cell>
          <cell r="B562" t="str">
            <v>38001001/22021014</v>
          </cell>
          <cell r="C562">
            <v>38001001</v>
          </cell>
          <cell r="D562">
            <v>22021014</v>
          </cell>
          <cell r="E562" t="str">
            <v>Ministry of Economic Planning</v>
          </cell>
          <cell r="F562" t="str">
            <v>Budget preparation and Defence</v>
          </cell>
          <cell r="J562">
            <v>100000</v>
          </cell>
          <cell r="K562">
            <v>84000</v>
          </cell>
          <cell r="L562" t="str">
            <v>-</v>
          </cell>
          <cell r="M562" t="str">
            <v>-</v>
          </cell>
          <cell r="N562" t="str">
            <v>-</v>
          </cell>
          <cell r="O562" t="str">
            <v>-</v>
          </cell>
          <cell r="P562" t="str">
            <v>-</v>
          </cell>
          <cell r="S562" t="str">
            <v>-</v>
          </cell>
          <cell r="T562">
            <v>0</v>
          </cell>
          <cell r="U562">
            <v>0</v>
          </cell>
          <cell r="V562">
            <v>0</v>
          </cell>
          <cell r="W562">
            <v>0</v>
          </cell>
          <cell r="X562">
            <v>0</v>
          </cell>
          <cell r="Y562">
            <v>0</v>
          </cell>
          <cell r="Z562">
            <v>0</v>
          </cell>
          <cell r="AA562">
            <v>0</v>
          </cell>
          <cell r="AB562">
            <v>0</v>
          </cell>
          <cell r="AC562">
            <v>0</v>
          </cell>
          <cell r="AD562">
            <v>0</v>
          </cell>
          <cell r="AE562">
            <v>0</v>
          </cell>
          <cell r="AF562">
            <v>0</v>
          </cell>
        </row>
        <row r="563">
          <cell r="A563">
            <v>0</v>
          </cell>
          <cell r="B563" t="str">
            <v>/</v>
          </cell>
          <cell r="J563">
            <v>16004579</v>
          </cell>
          <cell r="K563">
            <v>13443841</v>
          </cell>
          <cell r="L563">
            <v>515936.5</v>
          </cell>
          <cell r="M563">
            <v>430000</v>
          </cell>
          <cell r="N563">
            <v>430000</v>
          </cell>
          <cell r="O563">
            <v>637149</v>
          </cell>
          <cell r="P563">
            <v>515000</v>
          </cell>
          <cell r="Q563">
            <v>507375</v>
          </cell>
          <cell r="R563">
            <v>493475</v>
          </cell>
          <cell r="S563">
            <v>494955</v>
          </cell>
          <cell r="T563">
            <v>4023890.5</v>
          </cell>
          <cell r="U563">
            <v>502986.3125</v>
          </cell>
          <cell r="V563">
            <v>502986.3125</v>
          </cell>
          <cell r="W563">
            <v>502986.3125</v>
          </cell>
          <cell r="X563">
            <v>502986.3125</v>
          </cell>
          <cell r="Y563">
            <v>6035835.75</v>
          </cell>
          <cell r="Z563">
            <v>21214737.5</v>
          </cell>
          <cell r="AA563">
            <v>5172476.375</v>
          </cell>
          <cell r="AB563">
            <v>18677960.25</v>
          </cell>
          <cell r="AC563">
            <v>6044456.04</v>
          </cell>
          <cell r="AD563">
            <v>6346678.8420000002</v>
          </cell>
          <cell r="AE563">
            <v>6664012.7841000007</v>
          </cell>
          <cell r="AF563">
            <v>19055147.666099999</v>
          </cell>
        </row>
        <row r="564">
          <cell r="A564">
            <v>0</v>
          </cell>
          <cell r="B564" t="str">
            <v>/</v>
          </cell>
          <cell r="T564">
            <v>0</v>
          </cell>
          <cell r="U564">
            <v>0</v>
          </cell>
          <cell r="V564">
            <v>0</v>
          </cell>
          <cell r="W564">
            <v>0</v>
          </cell>
          <cell r="X564">
            <v>0</v>
          </cell>
          <cell r="Y564">
            <v>0</v>
          </cell>
          <cell r="Z564">
            <v>0</v>
          </cell>
          <cell r="AA564">
            <v>0</v>
          </cell>
          <cell r="AB564">
            <v>0</v>
          </cell>
          <cell r="AC564">
            <v>0</v>
          </cell>
          <cell r="AD564">
            <v>0</v>
          </cell>
          <cell r="AE564">
            <v>0</v>
          </cell>
          <cell r="AF564">
            <v>0</v>
          </cell>
        </row>
        <row r="565">
          <cell r="A565">
            <v>60055001</v>
          </cell>
          <cell r="B565" t="str">
            <v>60055001/22020101</v>
          </cell>
          <cell r="C565">
            <v>60055001</v>
          </cell>
          <cell r="D565">
            <v>22020101</v>
          </cell>
          <cell r="F565" t="str">
            <v>Local Travel &amp; Transport - Training</v>
          </cell>
          <cell r="L565">
            <v>0</v>
          </cell>
          <cell r="M565">
            <v>249000</v>
          </cell>
          <cell r="N565">
            <v>0</v>
          </cell>
          <cell r="O565">
            <v>93760</v>
          </cell>
          <cell r="P565">
            <v>0</v>
          </cell>
          <cell r="Q565">
            <v>192000</v>
          </cell>
          <cell r="R565" t="str">
            <v>_</v>
          </cell>
          <cell r="T565">
            <v>534760</v>
          </cell>
          <cell r="U565">
            <v>66845</v>
          </cell>
          <cell r="V565">
            <v>66845</v>
          </cell>
          <cell r="W565">
            <v>66845</v>
          </cell>
          <cell r="X565">
            <v>66845</v>
          </cell>
          <cell r="Y565">
            <v>802140</v>
          </cell>
          <cell r="Z565">
            <v>-534760</v>
          </cell>
          <cell r="AA565">
            <v>-133690</v>
          </cell>
          <cell r="AB565">
            <v>-802140</v>
          </cell>
          <cell r="AC565">
            <v>898396.8</v>
          </cell>
          <cell r="AD565">
            <v>943316.64</v>
          </cell>
          <cell r="AE565">
            <v>990482.47200000007</v>
          </cell>
          <cell r="AF565">
            <v>2832195.912</v>
          </cell>
        </row>
        <row r="566">
          <cell r="A566">
            <v>60055001</v>
          </cell>
          <cell r="B566" t="str">
            <v>60055001/22020102</v>
          </cell>
          <cell r="C566">
            <v>60055001</v>
          </cell>
          <cell r="D566">
            <v>22020102</v>
          </cell>
          <cell r="F566" t="str">
            <v>Local Travel &amp; Transport - Others</v>
          </cell>
          <cell r="L566">
            <v>110000</v>
          </cell>
          <cell r="M566">
            <v>0</v>
          </cell>
          <cell r="N566">
            <v>0</v>
          </cell>
          <cell r="O566">
            <v>270000</v>
          </cell>
          <cell r="P566">
            <v>145000</v>
          </cell>
          <cell r="Q566" t="str">
            <v>_</v>
          </cell>
          <cell r="R566">
            <v>130000</v>
          </cell>
          <cell r="S566">
            <v>65000</v>
          </cell>
          <cell r="T566">
            <v>720000</v>
          </cell>
          <cell r="U566">
            <v>90000</v>
          </cell>
          <cell r="V566">
            <v>90000</v>
          </cell>
          <cell r="W566">
            <v>90000</v>
          </cell>
          <cell r="X566">
            <v>90000</v>
          </cell>
          <cell r="Y566">
            <v>1080000</v>
          </cell>
          <cell r="Z566">
            <v>-720000</v>
          </cell>
          <cell r="AA566">
            <v>-180000</v>
          </cell>
          <cell r="AB566">
            <v>-1080000</v>
          </cell>
          <cell r="AC566">
            <v>1209600</v>
          </cell>
          <cell r="AD566">
            <v>1270080</v>
          </cell>
          <cell r="AE566">
            <v>1333584</v>
          </cell>
          <cell r="AF566">
            <v>3813264</v>
          </cell>
        </row>
        <row r="567">
          <cell r="A567">
            <v>60055001</v>
          </cell>
          <cell r="B567" t="str">
            <v>60055001/22020201</v>
          </cell>
          <cell r="C567">
            <v>60055001</v>
          </cell>
          <cell r="D567">
            <v>22020201</v>
          </cell>
          <cell r="F567" t="str">
            <v>Electricity Charges</v>
          </cell>
          <cell r="L567">
            <v>0</v>
          </cell>
          <cell r="M567">
            <v>0</v>
          </cell>
          <cell r="N567">
            <v>0</v>
          </cell>
          <cell r="O567">
            <v>0</v>
          </cell>
          <cell r="P567">
            <v>80200</v>
          </cell>
          <cell r="Q567" t="str">
            <v>_</v>
          </cell>
          <cell r="R567" t="str">
            <v>_</v>
          </cell>
          <cell r="T567">
            <v>80200</v>
          </cell>
          <cell r="U567">
            <v>10025</v>
          </cell>
          <cell r="V567">
            <v>10025</v>
          </cell>
          <cell r="W567">
            <v>10025</v>
          </cell>
          <cell r="X567">
            <v>10025</v>
          </cell>
          <cell r="Y567">
            <v>120300</v>
          </cell>
          <cell r="Z567">
            <v>-80200</v>
          </cell>
          <cell r="AA567">
            <v>-20050</v>
          </cell>
          <cell r="AB567">
            <v>-120300</v>
          </cell>
          <cell r="AC567">
            <v>134736</v>
          </cell>
          <cell r="AD567">
            <v>141472.79999999999</v>
          </cell>
          <cell r="AE567">
            <v>148546.44</v>
          </cell>
          <cell r="AF567">
            <v>424755.24</v>
          </cell>
        </row>
        <row r="568">
          <cell r="A568">
            <v>60055001</v>
          </cell>
          <cell r="B568" t="str">
            <v>60055001/22020202</v>
          </cell>
          <cell r="C568">
            <v>60055001</v>
          </cell>
          <cell r="D568">
            <v>22020202</v>
          </cell>
          <cell r="F568" t="str">
            <v>Telephone Charges</v>
          </cell>
          <cell r="L568">
            <v>220000</v>
          </cell>
          <cell r="M568">
            <v>0</v>
          </cell>
          <cell r="N568">
            <v>0</v>
          </cell>
          <cell r="O568">
            <v>540000</v>
          </cell>
          <cell r="P568">
            <v>245000</v>
          </cell>
          <cell r="Q568">
            <v>6000</v>
          </cell>
          <cell r="R568">
            <v>420000</v>
          </cell>
          <cell r="S568">
            <v>210000</v>
          </cell>
          <cell r="T568">
            <v>1641000</v>
          </cell>
          <cell r="U568">
            <v>205125</v>
          </cell>
          <cell r="V568">
            <v>205125</v>
          </cell>
          <cell r="W568">
            <v>205125</v>
          </cell>
          <cell r="X568">
            <v>205125</v>
          </cell>
          <cell r="Y568">
            <v>2461500</v>
          </cell>
          <cell r="Z568">
            <v>-1641000</v>
          </cell>
          <cell r="AA568">
            <v>-410250</v>
          </cell>
          <cell r="AB568">
            <v>-2461500</v>
          </cell>
          <cell r="AC568">
            <v>2756880</v>
          </cell>
          <cell r="AD568">
            <v>2894724</v>
          </cell>
          <cell r="AE568">
            <v>3039460.2</v>
          </cell>
          <cell r="AF568">
            <v>8691064.1999999993</v>
          </cell>
        </row>
        <row r="569">
          <cell r="A569">
            <v>60055001</v>
          </cell>
          <cell r="B569" t="str">
            <v>60055001/22020203</v>
          </cell>
          <cell r="C569">
            <v>60055001</v>
          </cell>
          <cell r="D569">
            <v>22020203</v>
          </cell>
          <cell r="F569" t="str">
            <v>Internet Access Charges</v>
          </cell>
          <cell r="L569">
            <v>0</v>
          </cell>
          <cell r="M569">
            <v>0</v>
          </cell>
          <cell r="N569">
            <v>0</v>
          </cell>
          <cell r="O569">
            <v>0</v>
          </cell>
          <cell r="P569">
            <v>0</v>
          </cell>
          <cell r="Q569" t="str">
            <v>_</v>
          </cell>
          <cell r="R569" t="str">
            <v>_</v>
          </cell>
          <cell r="S569" t="str">
            <v>_</v>
          </cell>
          <cell r="T569">
            <v>0</v>
          </cell>
          <cell r="U569">
            <v>0</v>
          </cell>
          <cell r="V569">
            <v>0</v>
          </cell>
          <cell r="W569">
            <v>0</v>
          </cell>
          <cell r="X569">
            <v>0</v>
          </cell>
          <cell r="Y569">
            <v>0</v>
          </cell>
          <cell r="Z569">
            <v>0</v>
          </cell>
          <cell r="AA569">
            <v>0</v>
          </cell>
          <cell r="AB569">
            <v>0</v>
          </cell>
          <cell r="AC569">
            <v>0</v>
          </cell>
          <cell r="AD569">
            <v>0</v>
          </cell>
          <cell r="AE569">
            <v>0</v>
          </cell>
          <cell r="AF569">
            <v>0</v>
          </cell>
        </row>
        <row r="570">
          <cell r="A570">
            <v>60055001</v>
          </cell>
          <cell r="B570" t="str">
            <v>60055001/22020204</v>
          </cell>
          <cell r="C570">
            <v>60055001</v>
          </cell>
          <cell r="D570">
            <v>22020204</v>
          </cell>
          <cell r="F570" t="str">
            <v>Satelite Broadcasting Access Charges</v>
          </cell>
          <cell r="L570">
            <v>0</v>
          </cell>
          <cell r="M570">
            <v>0</v>
          </cell>
          <cell r="N570">
            <v>0</v>
          </cell>
          <cell r="O570">
            <v>0</v>
          </cell>
          <cell r="P570">
            <v>6500</v>
          </cell>
          <cell r="Q570" t="str">
            <v>_</v>
          </cell>
          <cell r="R570" t="str">
            <v>_</v>
          </cell>
          <cell r="S570">
            <v>16000</v>
          </cell>
          <cell r="T570">
            <v>22500</v>
          </cell>
          <cell r="U570">
            <v>2812.5</v>
          </cell>
          <cell r="V570">
            <v>2812.5</v>
          </cell>
          <cell r="W570">
            <v>2812.5</v>
          </cell>
          <cell r="X570">
            <v>2812.5</v>
          </cell>
          <cell r="Y570">
            <v>33750</v>
          </cell>
          <cell r="Z570">
            <v>-22500</v>
          </cell>
          <cell r="AA570">
            <v>-5625</v>
          </cell>
          <cell r="AB570">
            <v>-33750</v>
          </cell>
          <cell r="AC570">
            <v>37800</v>
          </cell>
          <cell r="AD570">
            <v>39690</v>
          </cell>
          <cell r="AE570">
            <v>41674.5</v>
          </cell>
          <cell r="AF570">
            <v>119164.5</v>
          </cell>
        </row>
        <row r="571">
          <cell r="A571">
            <v>60055001</v>
          </cell>
          <cell r="B571" t="str">
            <v>60055001/22020206</v>
          </cell>
          <cell r="C571">
            <v>60055001</v>
          </cell>
          <cell r="D571">
            <v>22020206</v>
          </cell>
          <cell r="F571" t="str">
            <v>Sewerage Charges</v>
          </cell>
          <cell r="L571">
            <v>0</v>
          </cell>
          <cell r="M571">
            <v>0</v>
          </cell>
          <cell r="N571">
            <v>0</v>
          </cell>
          <cell r="O571">
            <v>0</v>
          </cell>
          <cell r="P571">
            <v>0</v>
          </cell>
          <cell r="Q571" t="str">
            <v>_</v>
          </cell>
          <cell r="R571" t="str">
            <v>_</v>
          </cell>
          <cell r="S571" t="str">
            <v>_</v>
          </cell>
          <cell r="T571">
            <v>0</v>
          </cell>
          <cell r="U571">
            <v>0</v>
          </cell>
          <cell r="V571">
            <v>0</v>
          </cell>
          <cell r="W571">
            <v>0</v>
          </cell>
          <cell r="X571">
            <v>0</v>
          </cell>
          <cell r="Y571">
            <v>0</v>
          </cell>
          <cell r="Z571">
            <v>0</v>
          </cell>
          <cell r="AA571">
            <v>0</v>
          </cell>
          <cell r="AB571">
            <v>0</v>
          </cell>
          <cell r="AC571">
            <v>0</v>
          </cell>
          <cell r="AD571">
            <v>0</v>
          </cell>
          <cell r="AE571">
            <v>0</v>
          </cell>
          <cell r="AF571">
            <v>0</v>
          </cell>
        </row>
        <row r="572">
          <cell r="A572">
            <v>60055001</v>
          </cell>
          <cell r="B572" t="str">
            <v>60055001/22020301</v>
          </cell>
          <cell r="C572">
            <v>60055001</v>
          </cell>
          <cell r="D572">
            <v>22020301</v>
          </cell>
          <cell r="F572" t="str">
            <v>Office Stationeries/Computer Consumable</v>
          </cell>
          <cell r="L572">
            <v>241000</v>
          </cell>
          <cell r="M572">
            <v>38000</v>
          </cell>
          <cell r="N572">
            <v>0</v>
          </cell>
          <cell r="O572">
            <v>415000</v>
          </cell>
          <cell r="P572">
            <v>156000</v>
          </cell>
          <cell r="Q572">
            <v>151591.10999999999</v>
          </cell>
          <cell r="R572">
            <v>369250</v>
          </cell>
          <cell r="S572">
            <v>152800</v>
          </cell>
          <cell r="T572">
            <v>1523641.1099999999</v>
          </cell>
          <cell r="U572">
            <v>190455.13874999998</v>
          </cell>
          <cell r="V572">
            <v>190455.13874999998</v>
          </cell>
          <cell r="W572">
            <v>190455.13874999998</v>
          </cell>
          <cell r="X572">
            <v>190455.13874999998</v>
          </cell>
          <cell r="Y572">
            <v>2285461.6649999996</v>
          </cell>
          <cell r="Z572">
            <v>-1523641.1099999999</v>
          </cell>
          <cell r="AA572">
            <v>-380910.27749999997</v>
          </cell>
          <cell r="AB572">
            <v>-2285461.6649999996</v>
          </cell>
          <cell r="AC572">
            <v>2559717.0647999994</v>
          </cell>
          <cell r="AD572">
            <v>2687702.9180399994</v>
          </cell>
          <cell r="AE572">
            <v>2822088.0639419993</v>
          </cell>
          <cell r="AF572">
            <v>8069508.0467819981</v>
          </cell>
        </row>
        <row r="573">
          <cell r="A573">
            <v>60055001</v>
          </cell>
          <cell r="B573" t="str">
            <v>60055001/22020305</v>
          </cell>
          <cell r="C573">
            <v>60055001</v>
          </cell>
          <cell r="D573">
            <v>22020305</v>
          </cell>
          <cell r="F573" t="str">
            <v>Printing of non Security Documents</v>
          </cell>
          <cell r="L573">
            <v>0</v>
          </cell>
          <cell r="M573">
            <v>0</v>
          </cell>
          <cell r="N573">
            <v>0</v>
          </cell>
          <cell r="O573">
            <v>0</v>
          </cell>
          <cell r="P573">
            <v>0</v>
          </cell>
          <cell r="Q573" t="str">
            <v>_</v>
          </cell>
          <cell r="R573">
            <v>157500</v>
          </cell>
          <cell r="S573" t="str">
            <v>_</v>
          </cell>
          <cell r="T573">
            <v>157500</v>
          </cell>
          <cell r="U573">
            <v>19687.5</v>
          </cell>
          <cell r="V573">
            <v>19687.5</v>
          </cell>
          <cell r="W573">
            <v>19687.5</v>
          </cell>
          <cell r="X573">
            <v>19687.5</v>
          </cell>
          <cell r="Y573">
            <v>236250</v>
          </cell>
          <cell r="Z573">
            <v>-157500</v>
          </cell>
          <cell r="AA573">
            <v>-39375</v>
          </cell>
          <cell r="AB573">
            <v>-236250</v>
          </cell>
          <cell r="AC573">
            <v>264600</v>
          </cell>
          <cell r="AD573">
            <v>277830</v>
          </cell>
          <cell r="AE573">
            <v>291721.5</v>
          </cell>
          <cell r="AF573">
            <v>834151.5</v>
          </cell>
        </row>
        <row r="574">
          <cell r="A574">
            <v>60055001</v>
          </cell>
          <cell r="B574" t="str">
            <v>60055001/22020306</v>
          </cell>
          <cell r="C574">
            <v>60055001</v>
          </cell>
          <cell r="D574">
            <v>22020306</v>
          </cell>
          <cell r="F574" t="str">
            <v>Printing of Security Documents</v>
          </cell>
          <cell r="L574">
            <v>0</v>
          </cell>
          <cell r="M574">
            <v>0</v>
          </cell>
          <cell r="N574">
            <v>0</v>
          </cell>
          <cell r="O574">
            <v>0</v>
          </cell>
          <cell r="P574">
            <v>629000</v>
          </cell>
          <cell r="Q574" t="str">
            <v>_</v>
          </cell>
          <cell r="R574" t="str">
            <v>_</v>
          </cell>
          <cell r="S574" t="str">
            <v>_</v>
          </cell>
          <cell r="T574">
            <v>629000</v>
          </cell>
          <cell r="U574">
            <v>78625</v>
          </cell>
          <cell r="V574">
            <v>78625</v>
          </cell>
          <cell r="W574">
            <v>78625</v>
          </cell>
          <cell r="X574">
            <v>78625</v>
          </cell>
          <cell r="Y574">
            <v>943500</v>
          </cell>
          <cell r="Z574">
            <v>-629000</v>
          </cell>
          <cell r="AA574">
            <v>-157250</v>
          </cell>
          <cell r="AB574">
            <v>-943500</v>
          </cell>
          <cell r="AC574">
            <v>1056720</v>
          </cell>
          <cell r="AD574">
            <v>1109556</v>
          </cell>
          <cell r="AE574">
            <v>1165033.8</v>
          </cell>
          <cell r="AF574">
            <v>3331309.8</v>
          </cell>
        </row>
        <row r="575">
          <cell r="A575">
            <v>60055001</v>
          </cell>
          <cell r="B575" t="str">
            <v>60055001/22020309</v>
          </cell>
          <cell r="C575">
            <v>60055001</v>
          </cell>
          <cell r="D575">
            <v>22020309</v>
          </cell>
          <cell r="F575" t="str">
            <v>Uniforms &amp; Other Clothing</v>
          </cell>
          <cell r="L575">
            <v>0</v>
          </cell>
          <cell r="M575">
            <v>0</v>
          </cell>
          <cell r="N575">
            <v>0</v>
          </cell>
          <cell r="O575">
            <v>100000</v>
          </cell>
          <cell r="P575">
            <v>60000</v>
          </cell>
          <cell r="Q575" t="str">
            <v>_</v>
          </cell>
          <cell r="R575" t="str">
            <v>_</v>
          </cell>
          <cell r="S575">
            <v>210000</v>
          </cell>
          <cell r="T575">
            <v>370000</v>
          </cell>
          <cell r="U575">
            <v>46250</v>
          </cell>
          <cell r="V575">
            <v>46250</v>
          </cell>
          <cell r="W575">
            <v>46250</v>
          </cell>
          <cell r="X575">
            <v>46250</v>
          </cell>
          <cell r="Y575">
            <v>555000</v>
          </cell>
          <cell r="Z575">
            <v>-370000</v>
          </cell>
          <cell r="AA575">
            <v>-92500</v>
          </cell>
          <cell r="AB575">
            <v>-555000</v>
          </cell>
          <cell r="AC575">
            <v>621600</v>
          </cell>
          <cell r="AD575">
            <v>652680</v>
          </cell>
          <cell r="AE575">
            <v>685314</v>
          </cell>
          <cell r="AF575">
            <v>1959594</v>
          </cell>
        </row>
        <row r="576">
          <cell r="A576">
            <v>60055001</v>
          </cell>
          <cell r="B576" t="str">
            <v>60055001/22020401</v>
          </cell>
          <cell r="C576">
            <v>60055001</v>
          </cell>
          <cell r="D576">
            <v>22020401</v>
          </cell>
          <cell r="F576" t="str">
            <v>Maintenance ofMotor Vehicle/ Transport  Equipment</v>
          </cell>
          <cell r="L576">
            <v>153500</v>
          </cell>
          <cell r="M576">
            <v>864275</v>
          </cell>
          <cell r="N576">
            <v>0</v>
          </cell>
          <cell r="O576">
            <v>0</v>
          </cell>
          <cell r="P576">
            <v>421900</v>
          </cell>
          <cell r="Q576">
            <v>790100</v>
          </cell>
          <cell r="R576">
            <v>2205230</v>
          </cell>
          <cell r="S576">
            <v>1020900</v>
          </cell>
          <cell r="T576">
            <v>5455905</v>
          </cell>
          <cell r="U576">
            <v>681988.125</v>
          </cell>
          <cell r="V576">
            <v>681988.125</v>
          </cell>
          <cell r="W576">
            <v>681988.125</v>
          </cell>
          <cell r="X576">
            <v>681988.125</v>
          </cell>
          <cell r="Y576">
            <v>8183857.5</v>
          </cell>
          <cell r="Z576">
            <v>-5455905</v>
          </cell>
          <cell r="AA576">
            <v>-1363976.25</v>
          </cell>
          <cell r="AB576">
            <v>-8183857.5</v>
          </cell>
          <cell r="AC576">
            <v>9165920.4000000004</v>
          </cell>
          <cell r="AD576">
            <v>9624216.4199999999</v>
          </cell>
          <cell r="AE576">
            <v>10105427.241</v>
          </cell>
          <cell r="AF576">
            <v>28895564.061000001</v>
          </cell>
        </row>
        <row r="577">
          <cell r="A577">
            <v>60055001</v>
          </cell>
          <cell r="B577" t="str">
            <v>60055001/22020402</v>
          </cell>
          <cell r="C577">
            <v>60055001</v>
          </cell>
          <cell r="D577">
            <v>22020402</v>
          </cell>
          <cell r="F577" t="str">
            <v>Maintenance of Office Furniture</v>
          </cell>
          <cell r="L577">
            <v>0</v>
          </cell>
          <cell r="M577">
            <v>30000</v>
          </cell>
          <cell r="N577">
            <v>0</v>
          </cell>
          <cell r="O577">
            <v>0</v>
          </cell>
          <cell r="P577">
            <v>264500</v>
          </cell>
          <cell r="Q577">
            <v>40000</v>
          </cell>
          <cell r="R577" t="str">
            <v>_</v>
          </cell>
          <cell r="S577" t="str">
            <v>_</v>
          </cell>
          <cell r="T577">
            <v>334500</v>
          </cell>
          <cell r="U577">
            <v>41812.5</v>
          </cell>
          <cell r="V577">
            <v>41812.5</v>
          </cell>
          <cell r="W577">
            <v>41812.5</v>
          </cell>
          <cell r="X577">
            <v>41812.5</v>
          </cell>
          <cell r="Y577">
            <v>501750</v>
          </cell>
          <cell r="Z577">
            <v>-334500</v>
          </cell>
          <cell r="AA577">
            <v>-83625</v>
          </cell>
          <cell r="AB577">
            <v>-501750</v>
          </cell>
          <cell r="AC577">
            <v>561960</v>
          </cell>
          <cell r="AD577">
            <v>590058</v>
          </cell>
          <cell r="AE577">
            <v>619560.9</v>
          </cell>
          <cell r="AF577">
            <v>1771578.9</v>
          </cell>
        </row>
        <row r="578">
          <cell r="A578">
            <v>60055001</v>
          </cell>
          <cell r="B578" t="str">
            <v>60055001/22020403</v>
          </cell>
          <cell r="C578">
            <v>60055001</v>
          </cell>
          <cell r="D578">
            <v>22020403</v>
          </cell>
          <cell r="F578" t="str">
            <v>Maintenance of  Building</v>
          </cell>
          <cell r="L578">
            <v>0</v>
          </cell>
          <cell r="M578">
            <v>157700</v>
          </cell>
          <cell r="N578">
            <v>0</v>
          </cell>
          <cell r="O578">
            <v>0</v>
          </cell>
          <cell r="P578">
            <v>564400</v>
          </cell>
          <cell r="Q578">
            <v>16500</v>
          </cell>
          <cell r="R578" t="str">
            <v>_</v>
          </cell>
          <cell r="S578">
            <v>36000</v>
          </cell>
          <cell r="T578">
            <v>774600</v>
          </cell>
          <cell r="U578">
            <v>96825</v>
          </cell>
          <cell r="V578">
            <v>96825</v>
          </cell>
          <cell r="W578">
            <v>96825</v>
          </cell>
          <cell r="X578">
            <v>96825</v>
          </cell>
          <cell r="Y578">
            <v>1161900</v>
          </cell>
          <cell r="Z578">
            <v>-774600</v>
          </cell>
          <cell r="AA578">
            <v>-193650</v>
          </cell>
          <cell r="AB578">
            <v>-1161900</v>
          </cell>
          <cell r="AC578">
            <v>1301328</v>
          </cell>
          <cell r="AD578">
            <v>1366394.4</v>
          </cell>
          <cell r="AE578">
            <v>1434714.1199999999</v>
          </cell>
          <cell r="AF578">
            <v>4102436.5199999996</v>
          </cell>
        </row>
        <row r="579">
          <cell r="A579">
            <v>60055001</v>
          </cell>
          <cell r="B579" t="str">
            <v>60055001/22020404</v>
          </cell>
          <cell r="C579">
            <v>60055001</v>
          </cell>
          <cell r="D579">
            <v>22020404</v>
          </cell>
          <cell r="F579" t="str">
            <v>Maintenance of IT Equipments</v>
          </cell>
          <cell r="L579">
            <v>0</v>
          </cell>
          <cell r="M579">
            <v>48000</v>
          </cell>
          <cell r="N579">
            <v>0</v>
          </cell>
          <cell r="O579">
            <v>0</v>
          </cell>
          <cell r="P579">
            <v>23000</v>
          </cell>
          <cell r="Q579">
            <v>10000</v>
          </cell>
          <cell r="R579">
            <v>26000</v>
          </cell>
          <cell r="S579">
            <v>6000</v>
          </cell>
          <cell r="T579">
            <v>113000</v>
          </cell>
          <cell r="U579">
            <v>14125</v>
          </cell>
          <cell r="V579">
            <v>14125</v>
          </cell>
          <cell r="W579">
            <v>14125</v>
          </cell>
          <cell r="X579">
            <v>14125</v>
          </cell>
          <cell r="Y579">
            <v>169500</v>
          </cell>
          <cell r="Z579">
            <v>-113000</v>
          </cell>
          <cell r="AA579">
            <v>-28250</v>
          </cell>
          <cell r="AB579">
            <v>-169500</v>
          </cell>
          <cell r="AC579">
            <v>189840</v>
          </cell>
          <cell r="AD579">
            <v>199332</v>
          </cell>
          <cell r="AE579">
            <v>209298.6</v>
          </cell>
          <cell r="AF579">
            <v>598470.6</v>
          </cell>
        </row>
        <row r="580">
          <cell r="A580">
            <v>60055001</v>
          </cell>
          <cell r="B580" t="str">
            <v>60055001/22020405</v>
          </cell>
          <cell r="C580">
            <v>60055001</v>
          </cell>
          <cell r="D580">
            <v>22020405</v>
          </cell>
          <cell r="F580" t="str">
            <v>Maintenance of Plant &amp; Generator</v>
          </cell>
          <cell r="L580">
            <v>0</v>
          </cell>
          <cell r="M580">
            <v>0</v>
          </cell>
          <cell r="N580">
            <v>0</v>
          </cell>
          <cell r="O580">
            <v>36000</v>
          </cell>
          <cell r="P580">
            <v>0</v>
          </cell>
          <cell r="Q580" t="str">
            <v>_</v>
          </cell>
          <cell r="R580">
            <v>162100</v>
          </cell>
          <cell r="S580">
            <v>144000</v>
          </cell>
          <cell r="T580">
            <v>342100</v>
          </cell>
          <cell r="U580">
            <v>42762.5</v>
          </cell>
          <cell r="V580">
            <v>42762.5</v>
          </cell>
          <cell r="W580">
            <v>42762.5</v>
          </cell>
          <cell r="X580">
            <v>42762.5</v>
          </cell>
          <cell r="Y580">
            <v>513150</v>
          </cell>
          <cell r="Z580">
            <v>-342100</v>
          </cell>
          <cell r="AA580">
            <v>-85525</v>
          </cell>
          <cell r="AB580">
            <v>-513150</v>
          </cell>
          <cell r="AC580">
            <v>574728</v>
          </cell>
          <cell r="AD580">
            <v>603464.4</v>
          </cell>
          <cell r="AE580">
            <v>633637.62</v>
          </cell>
          <cell r="AF580">
            <v>1811830.02</v>
          </cell>
        </row>
        <row r="581">
          <cell r="A581">
            <v>60055001</v>
          </cell>
          <cell r="B581" t="str">
            <v>60055001/22020406</v>
          </cell>
          <cell r="C581">
            <v>60055001</v>
          </cell>
          <cell r="D581">
            <v>22020406</v>
          </cell>
          <cell r="F581" t="str">
            <v>Upkeep of government Organisation/DevelopmentControl</v>
          </cell>
          <cell r="L581">
            <v>1762000</v>
          </cell>
          <cell r="M581">
            <v>1272000</v>
          </cell>
          <cell r="N581">
            <v>120000</v>
          </cell>
          <cell r="O581">
            <v>3101000</v>
          </cell>
          <cell r="P581">
            <v>521000</v>
          </cell>
          <cell r="Q581">
            <v>2616000</v>
          </cell>
          <cell r="R581">
            <v>4400000</v>
          </cell>
          <cell r="S581">
            <v>704000</v>
          </cell>
          <cell r="T581">
            <v>14496000</v>
          </cell>
          <cell r="U581">
            <v>1812000</v>
          </cell>
          <cell r="V581">
            <v>1812000</v>
          </cell>
          <cell r="W581">
            <v>1812000</v>
          </cell>
          <cell r="X581">
            <v>1812000</v>
          </cell>
          <cell r="Y581">
            <v>21744000</v>
          </cell>
          <cell r="Z581">
            <v>-14496000</v>
          </cell>
          <cell r="AA581">
            <v>-3624000</v>
          </cell>
          <cell r="AB581">
            <v>-21744000</v>
          </cell>
          <cell r="AC581">
            <v>24353280</v>
          </cell>
          <cell r="AD581">
            <v>25570944</v>
          </cell>
          <cell r="AE581">
            <v>26849491.199999999</v>
          </cell>
          <cell r="AF581">
            <v>76773715.200000003</v>
          </cell>
        </row>
        <row r="582">
          <cell r="A582">
            <v>60055001</v>
          </cell>
          <cell r="B582" t="str">
            <v>60055001/22020501</v>
          </cell>
          <cell r="C582">
            <v>60055001</v>
          </cell>
          <cell r="D582">
            <v>22020501</v>
          </cell>
          <cell r="F582" t="str">
            <v xml:space="preserve">Local Training </v>
          </cell>
          <cell r="L582">
            <v>0</v>
          </cell>
          <cell r="M582">
            <v>0</v>
          </cell>
          <cell r="N582">
            <v>0</v>
          </cell>
          <cell r="O582">
            <v>0</v>
          </cell>
          <cell r="Q582" t="str">
            <v>_</v>
          </cell>
          <cell r="R582">
            <v>200000</v>
          </cell>
          <cell r="S582">
            <v>10000</v>
          </cell>
          <cell r="T582">
            <v>210000</v>
          </cell>
          <cell r="U582">
            <v>26250</v>
          </cell>
          <cell r="V582">
            <v>26250</v>
          </cell>
          <cell r="W582">
            <v>26250</v>
          </cell>
          <cell r="X582">
            <v>26250</v>
          </cell>
          <cell r="Y582">
            <v>315000</v>
          </cell>
          <cell r="Z582">
            <v>-210000</v>
          </cell>
          <cell r="AA582">
            <v>-52500</v>
          </cell>
          <cell r="AB582">
            <v>-315000</v>
          </cell>
          <cell r="AC582">
            <v>352800</v>
          </cell>
          <cell r="AD582">
            <v>370440</v>
          </cell>
          <cell r="AE582">
            <v>388962</v>
          </cell>
          <cell r="AF582">
            <v>1112202</v>
          </cell>
        </row>
        <row r="583">
          <cell r="A583">
            <v>60055001</v>
          </cell>
          <cell r="B583" t="str">
            <v>60055001/22020601</v>
          </cell>
          <cell r="C583">
            <v>60055001</v>
          </cell>
          <cell r="D583">
            <v>22020601</v>
          </cell>
          <cell r="F583" t="str">
            <v>Security Services</v>
          </cell>
          <cell r="L583">
            <v>50000</v>
          </cell>
          <cell r="M583">
            <v>50000</v>
          </cell>
          <cell r="N583">
            <v>0</v>
          </cell>
          <cell r="O583">
            <v>150000</v>
          </cell>
          <cell r="P583">
            <v>75000</v>
          </cell>
          <cell r="Q583" t="str">
            <v>_</v>
          </cell>
          <cell r="R583">
            <v>150000</v>
          </cell>
          <cell r="S583">
            <v>75000</v>
          </cell>
          <cell r="T583">
            <v>550000</v>
          </cell>
          <cell r="U583">
            <v>68750</v>
          </cell>
          <cell r="V583">
            <v>68750</v>
          </cell>
          <cell r="W583">
            <v>68750</v>
          </cell>
          <cell r="X583">
            <v>68750</v>
          </cell>
          <cell r="Y583">
            <v>825000</v>
          </cell>
          <cell r="Z583">
            <v>-550000</v>
          </cell>
          <cell r="AA583">
            <v>-137500</v>
          </cell>
          <cell r="AB583">
            <v>-825000</v>
          </cell>
          <cell r="AC583">
            <v>924000</v>
          </cell>
          <cell r="AD583">
            <v>970200</v>
          </cell>
          <cell r="AE583">
            <v>1018710</v>
          </cell>
          <cell r="AF583">
            <v>2912910</v>
          </cell>
        </row>
        <row r="584">
          <cell r="A584">
            <v>60055001</v>
          </cell>
          <cell r="B584" t="str">
            <v>60055001/22020000</v>
          </cell>
          <cell r="C584">
            <v>60055001</v>
          </cell>
          <cell r="D584">
            <v>22020000</v>
          </cell>
          <cell r="F584" t="str">
            <v>Cleaning &amp; Funmigation Services</v>
          </cell>
          <cell r="L584">
            <v>65000</v>
          </cell>
          <cell r="M584">
            <v>0</v>
          </cell>
          <cell r="N584">
            <v>0</v>
          </cell>
          <cell r="O584">
            <v>40000</v>
          </cell>
          <cell r="P584">
            <v>161550</v>
          </cell>
          <cell r="Q584">
            <v>30000</v>
          </cell>
          <cell r="R584">
            <v>90100</v>
          </cell>
          <cell r="S584">
            <v>20000</v>
          </cell>
          <cell r="T584">
            <v>406650</v>
          </cell>
          <cell r="U584">
            <v>50831.25</v>
          </cell>
          <cell r="V584">
            <v>50831.25</v>
          </cell>
          <cell r="W584">
            <v>50831.25</v>
          </cell>
          <cell r="X584">
            <v>50831.25</v>
          </cell>
          <cell r="Y584">
            <v>609975</v>
          </cell>
          <cell r="Z584">
            <v>-406650</v>
          </cell>
          <cell r="AA584">
            <v>-101662.5</v>
          </cell>
          <cell r="AB584">
            <v>-609975</v>
          </cell>
          <cell r="AC584">
            <v>683172</v>
          </cell>
          <cell r="AD584">
            <v>717330.6</v>
          </cell>
          <cell r="AE584">
            <v>753197.13</v>
          </cell>
          <cell r="AF584">
            <v>2153699.73</v>
          </cell>
        </row>
        <row r="585">
          <cell r="A585">
            <v>60055001</v>
          </cell>
          <cell r="B585" t="str">
            <v>60055001/22020701</v>
          </cell>
          <cell r="C585">
            <v>60055001</v>
          </cell>
          <cell r="D585">
            <v>22020701</v>
          </cell>
          <cell r="F585" t="str">
            <v>Financial Consulting</v>
          </cell>
          <cell r="L585">
            <v>0</v>
          </cell>
          <cell r="M585">
            <v>0</v>
          </cell>
          <cell r="N585">
            <v>0</v>
          </cell>
          <cell r="O585">
            <v>0</v>
          </cell>
          <cell r="P585">
            <v>0</v>
          </cell>
          <cell r="Q585" t="str">
            <v>_</v>
          </cell>
          <cell r="R585" t="str">
            <v>_</v>
          </cell>
          <cell r="S585" t="str">
            <v>_</v>
          </cell>
          <cell r="T585">
            <v>0</v>
          </cell>
          <cell r="U585">
            <v>0</v>
          </cell>
          <cell r="V585">
            <v>0</v>
          </cell>
          <cell r="W585">
            <v>0</v>
          </cell>
          <cell r="X585">
            <v>0</v>
          </cell>
          <cell r="Y585">
            <v>0</v>
          </cell>
          <cell r="Z585">
            <v>0</v>
          </cell>
          <cell r="AA585">
            <v>0</v>
          </cell>
          <cell r="AB585">
            <v>0</v>
          </cell>
          <cell r="AC585">
            <v>0</v>
          </cell>
          <cell r="AD585">
            <v>0</v>
          </cell>
          <cell r="AE585">
            <v>0</v>
          </cell>
          <cell r="AF585">
            <v>0</v>
          </cell>
        </row>
        <row r="586">
          <cell r="A586">
            <v>60055001</v>
          </cell>
          <cell r="B586" t="str">
            <v>60055001/22020703</v>
          </cell>
          <cell r="C586">
            <v>60055001</v>
          </cell>
          <cell r="D586">
            <v>22020703</v>
          </cell>
          <cell r="F586" t="str">
            <v>Legal Services</v>
          </cell>
          <cell r="L586">
            <v>55000</v>
          </cell>
          <cell r="M586">
            <v>0</v>
          </cell>
          <cell r="N586">
            <v>0</v>
          </cell>
          <cell r="O586">
            <v>0</v>
          </cell>
          <cell r="P586">
            <v>160000</v>
          </cell>
          <cell r="Q586">
            <v>5600</v>
          </cell>
          <cell r="R586">
            <v>20000</v>
          </cell>
          <cell r="S586">
            <v>40000</v>
          </cell>
          <cell r="T586">
            <v>280600</v>
          </cell>
          <cell r="U586">
            <v>35075</v>
          </cell>
          <cell r="V586">
            <v>35075</v>
          </cell>
          <cell r="W586">
            <v>35075</v>
          </cell>
          <cell r="X586">
            <v>35075</v>
          </cell>
          <cell r="Y586">
            <v>420900</v>
          </cell>
          <cell r="Z586">
            <v>-280600</v>
          </cell>
          <cell r="AA586">
            <v>-70150</v>
          </cell>
          <cell r="AB586">
            <v>-420900</v>
          </cell>
          <cell r="AC586">
            <v>471408</v>
          </cell>
          <cell r="AD586">
            <v>494978.4</v>
          </cell>
          <cell r="AE586">
            <v>519727.32</v>
          </cell>
          <cell r="AF586">
            <v>1486113.72</v>
          </cell>
        </row>
        <row r="587">
          <cell r="A587">
            <v>60055001</v>
          </cell>
          <cell r="B587" t="str">
            <v>60055001/22020801</v>
          </cell>
          <cell r="C587">
            <v>60055001</v>
          </cell>
          <cell r="D587">
            <v>22020801</v>
          </cell>
          <cell r="F587" t="str">
            <v>Motor Vehicle Fuel Cost</v>
          </cell>
          <cell r="L587">
            <v>1862000</v>
          </cell>
          <cell r="M587">
            <v>0</v>
          </cell>
          <cell r="N587">
            <v>0</v>
          </cell>
          <cell r="O587">
            <v>4352500</v>
          </cell>
          <cell r="P587">
            <v>1882500</v>
          </cell>
          <cell r="Q587" t="str">
            <v>_</v>
          </cell>
          <cell r="R587">
            <v>3724500</v>
          </cell>
          <cell r="S587">
            <v>1872500</v>
          </cell>
          <cell r="T587">
            <v>13694000</v>
          </cell>
          <cell r="U587">
            <v>1711750</v>
          </cell>
          <cell r="V587">
            <v>1711750</v>
          </cell>
          <cell r="W587">
            <v>1711750</v>
          </cell>
          <cell r="X587">
            <v>1711750</v>
          </cell>
          <cell r="Y587">
            <v>20541000</v>
          </cell>
          <cell r="Z587">
            <v>-13694000</v>
          </cell>
          <cell r="AA587">
            <v>-3423500</v>
          </cell>
          <cell r="AB587">
            <v>-20541000</v>
          </cell>
          <cell r="AC587">
            <v>23005920</v>
          </cell>
          <cell r="AD587">
            <v>24156216</v>
          </cell>
          <cell r="AE587">
            <v>25364026.800000001</v>
          </cell>
          <cell r="AF587">
            <v>72526162.799999997</v>
          </cell>
        </row>
        <row r="588">
          <cell r="A588">
            <v>60055001</v>
          </cell>
          <cell r="B588" t="str">
            <v>60055001/22020802</v>
          </cell>
          <cell r="C588">
            <v>60055001</v>
          </cell>
          <cell r="D588">
            <v>22020802</v>
          </cell>
          <cell r="F588" t="str">
            <v>Other Transport Equipment Fuel Cost</v>
          </cell>
          <cell r="L588">
            <v>0</v>
          </cell>
          <cell r="M588">
            <v>0</v>
          </cell>
          <cell r="N588">
            <v>0</v>
          </cell>
          <cell r="O588">
            <v>0</v>
          </cell>
          <cell r="P588">
            <v>6000</v>
          </cell>
          <cell r="Q588">
            <v>6000</v>
          </cell>
          <cell r="R588" t="str">
            <v>_</v>
          </cell>
          <cell r="S588" t="str">
            <v>_</v>
          </cell>
          <cell r="T588">
            <v>12000</v>
          </cell>
          <cell r="U588">
            <v>1500</v>
          </cell>
          <cell r="V588">
            <v>1500</v>
          </cell>
          <cell r="W588">
            <v>1500</v>
          </cell>
          <cell r="X588">
            <v>1500</v>
          </cell>
          <cell r="Y588">
            <v>18000</v>
          </cell>
          <cell r="Z588">
            <v>-12000</v>
          </cell>
          <cell r="AA588">
            <v>-3000</v>
          </cell>
          <cell r="AB588">
            <v>-18000</v>
          </cell>
          <cell r="AC588">
            <v>20160</v>
          </cell>
          <cell r="AD588">
            <v>21168</v>
          </cell>
          <cell r="AE588">
            <v>22226.400000000001</v>
          </cell>
          <cell r="AF588">
            <v>63554.400000000001</v>
          </cell>
        </row>
        <row r="589">
          <cell r="A589">
            <v>60055001</v>
          </cell>
          <cell r="B589" t="str">
            <v>60055001/22020803</v>
          </cell>
          <cell r="C589">
            <v>60055001</v>
          </cell>
          <cell r="D589">
            <v>22020803</v>
          </cell>
          <cell r="F589" t="str">
            <v>Plant/Generator Fuel Cost</v>
          </cell>
          <cell r="L589">
            <v>0</v>
          </cell>
          <cell r="M589">
            <v>144000</v>
          </cell>
          <cell r="N589">
            <v>0</v>
          </cell>
          <cell r="O589">
            <v>180000</v>
          </cell>
          <cell r="P589">
            <v>0</v>
          </cell>
          <cell r="Q589">
            <v>144000</v>
          </cell>
          <cell r="R589">
            <v>177000</v>
          </cell>
          <cell r="S589" t="str">
            <v>_</v>
          </cell>
          <cell r="T589">
            <v>645000</v>
          </cell>
          <cell r="U589">
            <v>80625</v>
          </cell>
          <cell r="V589">
            <v>80625</v>
          </cell>
          <cell r="W589">
            <v>80625</v>
          </cell>
          <cell r="X589">
            <v>80625</v>
          </cell>
          <cell r="Y589">
            <v>967500</v>
          </cell>
          <cell r="Z589">
            <v>-645000</v>
          </cell>
          <cell r="AA589">
            <v>-161250</v>
          </cell>
          <cell r="AB589">
            <v>-967500</v>
          </cell>
          <cell r="AC589">
            <v>1083600</v>
          </cell>
          <cell r="AD589">
            <v>1137780</v>
          </cell>
          <cell r="AE589">
            <v>1194669</v>
          </cell>
          <cell r="AF589">
            <v>3416049</v>
          </cell>
        </row>
        <row r="590">
          <cell r="A590">
            <v>60055001</v>
          </cell>
          <cell r="B590" t="str">
            <v>60055001/22020901</v>
          </cell>
          <cell r="C590">
            <v>60055001</v>
          </cell>
          <cell r="D590">
            <v>22020901</v>
          </cell>
          <cell r="F590" t="str">
            <v>Bank Charges (Other Than Interest)</v>
          </cell>
          <cell r="L590">
            <v>9565.19</v>
          </cell>
          <cell r="M590">
            <v>26610.46</v>
          </cell>
          <cell r="N590">
            <v>133</v>
          </cell>
          <cell r="O590">
            <v>36859.089999999997</v>
          </cell>
          <cell r="P590">
            <v>24212.86</v>
          </cell>
          <cell r="Q590">
            <v>24317.8</v>
          </cell>
          <cell r="R590">
            <v>48997.07</v>
          </cell>
          <cell r="S590">
            <v>49902.18</v>
          </cell>
          <cell r="T590">
            <v>220597.65</v>
          </cell>
          <cell r="U590">
            <v>27574.706249999999</v>
          </cell>
          <cell r="V590">
            <v>27574.706249999999</v>
          </cell>
          <cell r="W590">
            <v>27574.706249999999</v>
          </cell>
          <cell r="X590">
            <v>27574.706249999999</v>
          </cell>
          <cell r="Y590">
            <v>330896.47499999998</v>
          </cell>
          <cell r="Z590">
            <v>-220597.65</v>
          </cell>
          <cell r="AA590">
            <v>-55149.412499999999</v>
          </cell>
          <cell r="AB590">
            <v>-330896.47499999998</v>
          </cell>
          <cell r="AC590">
            <v>370604.05199999997</v>
          </cell>
          <cell r="AD590">
            <v>389134.25459999999</v>
          </cell>
          <cell r="AE590">
            <v>408590.96733000001</v>
          </cell>
          <cell r="AF590">
            <v>1168329.2739300001</v>
          </cell>
        </row>
        <row r="591">
          <cell r="A591">
            <v>60055001</v>
          </cell>
          <cell r="B591" t="str">
            <v>60055001/22021001</v>
          </cell>
          <cell r="C591">
            <v>60055001</v>
          </cell>
          <cell r="D591">
            <v>22021001</v>
          </cell>
          <cell r="F591" t="str">
            <v>Refreshment &amp; Meals/Leave Allowance</v>
          </cell>
          <cell r="L591">
            <v>17610</v>
          </cell>
          <cell r="M591">
            <v>0</v>
          </cell>
          <cell r="N591">
            <v>0</v>
          </cell>
          <cell r="O591">
            <v>0</v>
          </cell>
          <cell r="P591">
            <v>153200</v>
          </cell>
          <cell r="Q591">
            <v>37090</v>
          </cell>
          <cell r="R591">
            <v>220550</v>
          </cell>
          <cell r="S591">
            <v>118480</v>
          </cell>
          <cell r="T591">
            <v>546930</v>
          </cell>
          <cell r="U591">
            <v>68366.25</v>
          </cell>
          <cell r="V591">
            <v>68366.25</v>
          </cell>
          <cell r="W591">
            <v>68366.25</v>
          </cell>
          <cell r="X591">
            <v>68366.25</v>
          </cell>
          <cell r="Y591">
            <v>820395</v>
          </cell>
          <cell r="Z591">
            <v>-546930</v>
          </cell>
          <cell r="AA591">
            <v>-136732.5</v>
          </cell>
          <cell r="AB591">
            <v>-820395</v>
          </cell>
          <cell r="AC591">
            <v>918842.4</v>
          </cell>
          <cell r="AD591">
            <v>964784.52</v>
          </cell>
          <cell r="AE591">
            <v>1013023.746</v>
          </cell>
          <cell r="AF591">
            <v>2896650.6660000002</v>
          </cell>
        </row>
        <row r="592">
          <cell r="A592">
            <v>60055001</v>
          </cell>
          <cell r="B592" t="str">
            <v>60055001/22021006</v>
          </cell>
          <cell r="C592">
            <v>60055001</v>
          </cell>
          <cell r="D592">
            <v>22021006</v>
          </cell>
          <cell r="F592" t="str">
            <v>Postage &amp; Courier Services</v>
          </cell>
          <cell r="L592">
            <v>0</v>
          </cell>
          <cell r="M592">
            <v>0</v>
          </cell>
          <cell r="N592">
            <v>0</v>
          </cell>
          <cell r="O592">
            <v>0</v>
          </cell>
          <cell r="P592">
            <v>0</v>
          </cell>
          <cell r="Q592" t="str">
            <v>_</v>
          </cell>
          <cell r="R592" t="str">
            <v>_</v>
          </cell>
          <cell r="S592" t="str">
            <v>_</v>
          </cell>
          <cell r="T592">
            <v>0</v>
          </cell>
          <cell r="U592">
            <v>0</v>
          </cell>
          <cell r="V592">
            <v>0</v>
          </cell>
          <cell r="W592">
            <v>0</v>
          </cell>
          <cell r="X592">
            <v>0</v>
          </cell>
          <cell r="Y592">
            <v>0</v>
          </cell>
          <cell r="Z592">
            <v>0</v>
          </cell>
          <cell r="AA592">
            <v>0</v>
          </cell>
          <cell r="AB592">
            <v>0</v>
          </cell>
          <cell r="AC592">
            <v>0</v>
          </cell>
          <cell r="AD592">
            <v>0</v>
          </cell>
          <cell r="AE592">
            <v>0</v>
          </cell>
          <cell r="AF592">
            <v>0</v>
          </cell>
        </row>
        <row r="593">
          <cell r="A593">
            <v>60055001</v>
          </cell>
          <cell r="B593" t="str">
            <v>60055001/22021007</v>
          </cell>
          <cell r="C593">
            <v>60055001</v>
          </cell>
          <cell r="D593">
            <v>22021007</v>
          </cell>
          <cell r="F593" t="str">
            <v>Welfare Packages/ Salaries</v>
          </cell>
          <cell r="L593">
            <v>8954460.4000000004</v>
          </cell>
          <cell r="M593">
            <v>610000</v>
          </cell>
          <cell r="N593">
            <v>0</v>
          </cell>
          <cell r="O593">
            <v>16282557.039999999</v>
          </cell>
          <cell r="P593">
            <v>8967437.3200000003</v>
          </cell>
          <cell r="Q593">
            <v>9695359.9100000001</v>
          </cell>
          <cell r="R593">
            <v>20998837.969999999</v>
          </cell>
          <cell r="S593">
            <v>12551180.26</v>
          </cell>
          <cell r="T593">
            <v>78059832.900000006</v>
          </cell>
          <cell r="U593">
            <v>9757479.1125000007</v>
          </cell>
          <cell r="V593">
            <v>9757479.1125000007</v>
          </cell>
          <cell r="W593">
            <v>9757479.1125000007</v>
          </cell>
          <cell r="X593">
            <v>9757479.1125000007</v>
          </cell>
          <cell r="Y593">
            <v>117089749.34999999</v>
          </cell>
          <cell r="Z593">
            <v>-78059832.900000006</v>
          </cell>
          <cell r="AA593">
            <v>-19514958.225000001</v>
          </cell>
          <cell r="AB593">
            <v>-117089749.34999999</v>
          </cell>
          <cell r="AC593">
            <v>131140519.27199998</v>
          </cell>
          <cell r="AD593">
            <v>137697545.23559999</v>
          </cell>
          <cell r="AE593">
            <v>144582422.49737999</v>
          </cell>
          <cell r="AF593">
            <v>413420487.00497997</v>
          </cell>
        </row>
        <row r="594">
          <cell r="A594">
            <v>60055001</v>
          </cell>
          <cell r="B594" t="str">
            <v>60055001/22024014</v>
          </cell>
          <cell r="C594">
            <v>60055001</v>
          </cell>
          <cell r="D594">
            <v>22024014</v>
          </cell>
          <cell r="F594" t="str">
            <v>Budget Preparation and Defense</v>
          </cell>
          <cell r="L594">
            <v>0</v>
          </cell>
          <cell r="M594">
            <v>0</v>
          </cell>
          <cell r="N594">
            <v>0</v>
          </cell>
          <cell r="O594">
            <v>0</v>
          </cell>
          <cell r="P594">
            <v>0</v>
          </cell>
          <cell r="Q594" t="str">
            <v>_</v>
          </cell>
          <cell r="R594" t="str">
            <v>_</v>
          </cell>
          <cell r="S594" t="str">
            <v>_</v>
          </cell>
          <cell r="T594">
            <v>0</v>
          </cell>
          <cell r="U594">
            <v>0</v>
          </cell>
          <cell r="V594">
            <v>0</v>
          </cell>
          <cell r="W594">
            <v>0</v>
          </cell>
          <cell r="X594">
            <v>0</v>
          </cell>
          <cell r="Y594">
            <v>0</v>
          </cell>
          <cell r="Z594">
            <v>0</v>
          </cell>
          <cell r="AA594">
            <v>0</v>
          </cell>
          <cell r="AB594">
            <v>0</v>
          </cell>
          <cell r="AC594">
            <v>0</v>
          </cell>
          <cell r="AD594">
            <v>0</v>
          </cell>
          <cell r="AE594">
            <v>0</v>
          </cell>
          <cell r="AF594">
            <v>0</v>
          </cell>
        </row>
        <row r="595">
          <cell r="A595">
            <v>0</v>
          </cell>
          <cell r="B595" t="str">
            <v>/</v>
          </cell>
          <cell r="L595">
            <v>13500135.59</v>
          </cell>
          <cell r="M595">
            <v>3489585.46</v>
          </cell>
          <cell r="N595">
            <v>120133</v>
          </cell>
          <cell r="O595">
            <v>25597676.129999999</v>
          </cell>
          <cell r="P595">
            <v>14546400.18</v>
          </cell>
          <cell r="Q595">
            <v>13764558.82</v>
          </cell>
          <cell r="R595">
            <v>33500065.039999999</v>
          </cell>
          <cell r="S595">
            <v>17301762.439999998</v>
          </cell>
          <cell r="T595">
            <v>121820316.66</v>
          </cell>
          <cell r="U595">
            <v>15227539.5825</v>
          </cell>
          <cell r="V595">
            <v>15227539.5825</v>
          </cell>
          <cell r="W595">
            <v>15227539.5825</v>
          </cell>
          <cell r="X595">
            <v>15227539.5825</v>
          </cell>
          <cell r="Y595">
            <v>182730474.99000001</v>
          </cell>
          <cell r="Z595">
            <v>-121820316.66</v>
          </cell>
          <cell r="AA595">
            <v>-30455079.164999999</v>
          </cell>
          <cell r="AB595">
            <v>-182730474.99000001</v>
          </cell>
          <cell r="AC595">
            <v>204658131.98879999</v>
          </cell>
          <cell r="AD595">
            <v>214891038.58824</v>
          </cell>
          <cell r="AE595">
            <v>225635590.517652</v>
          </cell>
          <cell r="AF595">
            <v>645184761.09469199</v>
          </cell>
        </row>
        <row r="596">
          <cell r="A596">
            <v>0</v>
          </cell>
          <cell r="B596" t="str">
            <v>/</v>
          </cell>
          <cell r="T596">
            <v>0</v>
          </cell>
          <cell r="U596">
            <v>0</v>
          </cell>
          <cell r="V596">
            <v>0</v>
          </cell>
          <cell r="W596">
            <v>0</v>
          </cell>
          <cell r="X596">
            <v>0</v>
          </cell>
          <cell r="Y596">
            <v>0</v>
          </cell>
          <cell r="Z596">
            <v>0</v>
          </cell>
          <cell r="AA596">
            <v>0</v>
          </cell>
          <cell r="AB596">
            <v>0</v>
          </cell>
          <cell r="AC596">
            <v>0</v>
          </cell>
          <cell r="AD596">
            <v>0</v>
          </cell>
          <cell r="AE596">
            <v>0</v>
          </cell>
          <cell r="AF596">
            <v>0</v>
          </cell>
        </row>
        <row r="597">
          <cell r="A597">
            <v>26001001</v>
          </cell>
          <cell r="B597" t="str">
            <v>26001001/22020101</v>
          </cell>
          <cell r="C597">
            <v>26001001</v>
          </cell>
          <cell r="D597">
            <v>22020101</v>
          </cell>
          <cell r="F597" t="str">
            <v>LOCAL TRAVEL &amp; TRANSPORT TRAINING</v>
          </cell>
          <cell r="J597">
            <v>620000</v>
          </cell>
          <cell r="K597">
            <v>520800</v>
          </cell>
          <cell r="M597">
            <v>42000</v>
          </cell>
          <cell r="O597">
            <v>244700</v>
          </cell>
          <cell r="T597">
            <v>286700</v>
          </cell>
          <cell r="U597">
            <v>35837.5</v>
          </cell>
          <cell r="V597">
            <v>35837.5</v>
          </cell>
          <cell r="W597">
            <v>35837.5</v>
          </cell>
          <cell r="X597">
            <v>35837.5</v>
          </cell>
          <cell r="Y597">
            <v>430050</v>
          </cell>
          <cell r="Z597">
            <v>234100</v>
          </cell>
          <cell r="AA597">
            <v>58525</v>
          </cell>
          <cell r="AB597">
            <v>90750</v>
          </cell>
          <cell r="AC597">
            <v>481656</v>
          </cell>
          <cell r="AD597">
            <v>505738.8</v>
          </cell>
          <cell r="AE597">
            <v>531025.74</v>
          </cell>
          <cell r="AF597">
            <v>1518420.54</v>
          </cell>
        </row>
        <row r="598">
          <cell r="A598">
            <v>26001001</v>
          </cell>
          <cell r="B598" t="str">
            <v>26001001/22020102</v>
          </cell>
          <cell r="C598">
            <v>26001001</v>
          </cell>
          <cell r="D598">
            <v>22020102</v>
          </cell>
          <cell r="F598" t="str">
            <v>LOCAL TRANSPORT &amp; TRAVEL</v>
          </cell>
          <cell r="J598">
            <v>1000000</v>
          </cell>
          <cell r="K598">
            <v>840000</v>
          </cell>
          <cell r="L598">
            <v>272700</v>
          </cell>
          <cell r="M598">
            <v>169000</v>
          </cell>
          <cell r="N598">
            <v>70000</v>
          </cell>
          <cell r="O598">
            <v>150700</v>
          </cell>
          <cell r="Q598">
            <v>196700</v>
          </cell>
          <cell r="T598">
            <v>859100</v>
          </cell>
          <cell r="U598">
            <v>107387.5</v>
          </cell>
          <cell r="V598">
            <v>107387.5</v>
          </cell>
          <cell r="W598">
            <v>107387.5</v>
          </cell>
          <cell r="X598">
            <v>107387.5</v>
          </cell>
          <cell r="Y598">
            <v>1288650</v>
          </cell>
          <cell r="Z598">
            <v>-19100</v>
          </cell>
          <cell r="AA598">
            <v>-4775</v>
          </cell>
          <cell r="AB598">
            <v>-448650</v>
          </cell>
          <cell r="AC598">
            <v>1443288</v>
          </cell>
          <cell r="AD598">
            <v>1515452.4</v>
          </cell>
          <cell r="AE598">
            <v>1591225.02</v>
          </cell>
          <cell r="AF598">
            <v>4549965.42</v>
          </cell>
        </row>
        <row r="599">
          <cell r="A599">
            <v>26001001</v>
          </cell>
          <cell r="B599" t="str">
            <v>26001001/22020201</v>
          </cell>
          <cell r="C599">
            <v>26001001</v>
          </cell>
          <cell r="D599">
            <v>22020201</v>
          </cell>
          <cell r="F599" t="str">
            <v>ELECTRICITY CHARGES</v>
          </cell>
          <cell r="J599">
            <v>245000</v>
          </cell>
          <cell r="K599">
            <v>205800</v>
          </cell>
          <cell r="R599">
            <v>48000</v>
          </cell>
          <cell r="T599">
            <v>48000</v>
          </cell>
          <cell r="U599">
            <v>6000</v>
          </cell>
          <cell r="V599">
            <v>6000</v>
          </cell>
          <cell r="W599">
            <v>6000</v>
          </cell>
          <cell r="X599">
            <v>6000</v>
          </cell>
          <cell r="Y599">
            <v>72000</v>
          </cell>
          <cell r="Z599">
            <v>157800</v>
          </cell>
          <cell r="AA599">
            <v>39450</v>
          </cell>
          <cell r="AB599">
            <v>133800</v>
          </cell>
          <cell r="AC599">
            <v>80640</v>
          </cell>
          <cell r="AD599">
            <v>84672</v>
          </cell>
          <cell r="AE599">
            <v>88905.600000000006</v>
          </cell>
          <cell r="AF599">
            <v>254217.60000000001</v>
          </cell>
        </row>
        <row r="600">
          <cell r="A600">
            <v>26001001</v>
          </cell>
          <cell r="B600" t="str">
            <v>26001001/22020202</v>
          </cell>
          <cell r="C600">
            <v>26001001</v>
          </cell>
          <cell r="D600">
            <v>22020202</v>
          </cell>
          <cell r="F600" t="str">
            <v>TELEPHONE CHARGES</v>
          </cell>
          <cell r="J600">
            <v>35000</v>
          </cell>
          <cell r="K600">
            <v>29400</v>
          </cell>
          <cell r="T600">
            <v>0</v>
          </cell>
          <cell r="U600">
            <v>0</v>
          </cell>
          <cell r="V600">
            <v>0</v>
          </cell>
          <cell r="W600">
            <v>0</v>
          </cell>
          <cell r="X600">
            <v>0</v>
          </cell>
          <cell r="Y600">
            <v>0</v>
          </cell>
          <cell r="Z600">
            <v>29400</v>
          </cell>
          <cell r="AA600">
            <v>7350</v>
          </cell>
          <cell r="AB600">
            <v>29400</v>
          </cell>
          <cell r="AC600">
            <v>0</v>
          </cell>
          <cell r="AD600">
            <v>0</v>
          </cell>
          <cell r="AE600">
            <v>0</v>
          </cell>
          <cell r="AF600">
            <v>0</v>
          </cell>
        </row>
        <row r="601">
          <cell r="A601">
            <v>26001001</v>
          </cell>
          <cell r="B601" t="str">
            <v>26001001/22020203</v>
          </cell>
          <cell r="C601">
            <v>26001001</v>
          </cell>
          <cell r="D601">
            <v>22020203</v>
          </cell>
          <cell r="F601" t="str">
            <v>INTERNET ACCESS CHARGES</v>
          </cell>
          <cell r="J601">
            <v>0</v>
          </cell>
          <cell r="K601">
            <v>0</v>
          </cell>
          <cell r="T601">
            <v>0</v>
          </cell>
          <cell r="U601">
            <v>0</v>
          </cell>
          <cell r="V601">
            <v>0</v>
          </cell>
          <cell r="W601">
            <v>0</v>
          </cell>
          <cell r="X601">
            <v>0</v>
          </cell>
          <cell r="Y601">
            <v>0</v>
          </cell>
          <cell r="Z601">
            <v>0</v>
          </cell>
          <cell r="AA601">
            <v>0</v>
          </cell>
          <cell r="AB601">
            <v>0</v>
          </cell>
          <cell r="AC601">
            <v>0</v>
          </cell>
          <cell r="AD601">
            <v>0</v>
          </cell>
          <cell r="AE601">
            <v>0</v>
          </cell>
          <cell r="AF601">
            <v>0</v>
          </cell>
        </row>
        <row r="602">
          <cell r="A602">
            <v>26001001</v>
          </cell>
          <cell r="B602" t="str">
            <v>26001001/22020204</v>
          </cell>
          <cell r="C602">
            <v>26001001</v>
          </cell>
          <cell r="D602">
            <v>22020204</v>
          </cell>
          <cell r="F602" t="str">
            <v>STATELLITE BROADCASTING/ACCESS CHARGES</v>
          </cell>
          <cell r="J602">
            <v>0</v>
          </cell>
          <cell r="K602">
            <v>0</v>
          </cell>
          <cell r="T602">
            <v>0</v>
          </cell>
          <cell r="U602">
            <v>0</v>
          </cell>
          <cell r="V602">
            <v>0</v>
          </cell>
          <cell r="W602">
            <v>0</v>
          </cell>
          <cell r="X602">
            <v>0</v>
          </cell>
          <cell r="Y602">
            <v>0</v>
          </cell>
          <cell r="Z602">
            <v>0</v>
          </cell>
          <cell r="AA602">
            <v>0</v>
          </cell>
          <cell r="AB602">
            <v>0</v>
          </cell>
          <cell r="AC602">
            <v>0</v>
          </cell>
          <cell r="AD602">
            <v>0</v>
          </cell>
          <cell r="AE602">
            <v>0</v>
          </cell>
          <cell r="AF602">
            <v>0</v>
          </cell>
        </row>
        <row r="603">
          <cell r="A603">
            <v>26001001</v>
          </cell>
          <cell r="B603" t="str">
            <v>26001001/22020301</v>
          </cell>
          <cell r="C603">
            <v>26001001</v>
          </cell>
          <cell r="D603">
            <v>22020301</v>
          </cell>
          <cell r="F603" t="str">
            <v>OFFICE STATIONARIES/COMPUTER CONSUMABLES</v>
          </cell>
          <cell r="J603">
            <v>800000</v>
          </cell>
          <cell r="K603">
            <v>672000</v>
          </cell>
          <cell r="L603">
            <v>12500</v>
          </cell>
          <cell r="M603">
            <v>232800</v>
          </cell>
          <cell r="N603">
            <v>94700</v>
          </cell>
          <cell r="O603">
            <v>30500</v>
          </cell>
          <cell r="P603">
            <v>46700</v>
          </cell>
          <cell r="R603">
            <v>287200</v>
          </cell>
          <cell r="T603">
            <v>704400</v>
          </cell>
          <cell r="U603">
            <v>88050</v>
          </cell>
          <cell r="V603">
            <v>88050</v>
          </cell>
          <cell r="W603">
            <v>88050</v>
          </cell>
          <cell r="X603">
            <v>88050</v>
          </cell>
          <cell r="Y603">
            <v>1056600</v>
          </cell>
          <cell r="Z603">
            <v>-32400</v>
          </cell>
          <cell r="AA603">
            <v>-8100</v>
          </cell>
          <cell r="AB603">
            <v>-384600</v>
          </cell>
          <cell r="AC603">
            <v>1183392</v>
          </cell>
          <cell r="AD603">
            <v>1242561.6000000001</v>
          </cell>
          <cell r="AE603">
            <v>1304689.6800000002</v>
          </cell>
          <cell r="AF603">
            <v>3730643.2800000003</v>
          </cell>
        </row>
        <row r="604">
          <cell r="A604">
            <v>26001001</v>
          </cell>
          <cell r="B604" t="str">
            <v>26001001/22020303</v>
          </cell>
          <cell r="C604">
            <v>26001001</v>
          </cell>
          <cell r="D604">
            <v>22020303</v>
          </cell>
          <cell r="F604" t="str">
            <v>NEWSPAPER</v>
          </cell>
          <cell r="J604">
            <v>77200</v>
          </cell>
          <cell r="K604">
            <v>64848</v>
          </cell>
          <cell r="L604">
            <v>5600</v>
          </cell>
          <cell r="M604">
            <v>5600</v>
          </cell>
          <cell r="N604">
            <v>5600</v>
          </cell>
          <cell r="O604">
            <v>5600</v>
          </cell>
          <cell r="P604">
            <v>5600</v>
          </cell>
          <cell r="Q604">
            <v>5600</v>
          </cell>
          <cell r="R604">
            <v>5600</v>
          </cell>
          <cell r="S604">
            <v>5600</v>
          </cell>
          <cell r="T604">
            <v>44800</v>
          </cell>
          <cell r="U604">
            <v>5600</v>
          </cell>
          <cell r="V604">
            <v>5600</v>
          </cell>
          <cell r="W604">
            <v>5600</v>
          </cell>
          <cell r="X604">
            <v>5600</v>
          </cell>
          <cell r="Y604">
            <v>67200</v>
          </cell>
          <cell r="Z604">
            <v>20048</v>
          </cell>
          <cell r="AA604">
            <v>5012</v>
          </cell>
          <cell r="AB604">
            <v>-2352</v>
          </cell>
          <cell r="AC604">
            <v>75264</v>
          </cell>
          <cell r="AD604">
            <v>79027.199999999997</v>
          </cell>
          <cell r="AE604">
            <v>82978.559999999998</v>
          </cell>
          <cell r="AF604">
            <v>237269.76000000001</v>
          </cell>
        </row>
        <row r="605">
          <cell r="A605">
            <v>26001001</v>
          </cell>
          <cell r="B605" t="str">
            <v>26001001/22020304</v>
          </cell>
          <cell r="C605">
            <v>26001001</v>
          </cell>
          <cell r="D605">
            <v>22020304</v>
          </cell>
          <cell r="F605" t="str">
            <v>MAGAZINES &amp; PERIODICALS</v>
          </cell>
          <cell r="J605">
            <v>20000</v>
          </cell>
          <cell r="K605">
            <v>16800</v>
          </cell>
          <cell r="T605">
            <v>0</v>
          </cell>
          <cell r="U605">
            <v>0</v>
          </cell>
          <cell r="V605">
            <v>0</v>
          </cell>
          <cell r="W605">
            <v>0</v>
          </cell>
          <cell r="X605">
            <v>0</v>
          </cell>
          <cell r="Y605">
            <v>0</v>
          </cell>
          <cell r="Z605">
            <v>16800</v>
          </cell>
          <cell r="AA605">
            <v>4200</v>
          </cell>
          <cell r="AB605">
            <v>16800</v>
          </cell>
          <cell r="AC605">
            <v>0</v>
          </cell>
          <cell r="AD605">
            <v>0</v>
          </cell>
          <cell r="AE605">
            <v>0</v>
          </cell>
          <cell r="AF605">
            <v>0</v>
          </cell>
        </row>
        <row r="606">
          <cell r="A606">
            <v>26001001</v>
          </cell>
          <cell r="B606" t="str">
            <v>26001001/22020305</v>
          </cell>
          <cell r="C606">
            <v>26001001</v>
          </cell>
          <cell r="D606">
            <v>22020305</v>
          </cell>
          <cell r="F606" t="str">
            <v>PRINTING OF NON-SECURITY DOCUMENT</v>
          </cell>
          <cell r="J606">
            <v>150000</v>
          </cell>
          <cell r="K606">
            <v>126000</v>
          </cell>
          <cell r="T606">
            <v>0</v>
          </cell>
          <cell r="U606">
            <v>0</v>
          </cell>
          <cell r="V606">
            <v>0</v>
          </cell>
          <cell r="W606">
            <v>0</v>
          </cell>
          <cell r="X606">
            <v>0</v>
          </cell>
          <cell r="Y606">
            <v>0</v>
          </cell>
          <cell r="Z606">
            <v>126000</v>
          </cell>
          <cell r="AA606">
            <v>31500</v>
          </cell>
          <cell r="AB606">
            <v>126000</v>
          </cell>
          <cell r="AC606">
            <v>0</v>
          </cell>
          <cell r="AD606">
            <v>0</v>
          </cell>
          <cell r="AE606">
            <v>0</v>
          </cell>
          <cell r="AF606">
            <v>0</v>
          </cell>
        </row>
        <row r="607">
          <cell r="A607">
            <v>26001001</v>
          </cell>
          <cell r="B607" t="str">
            <v>26001001/22020401</v>
          </cell>
          <cell r="C607">
            <v>26001001</v>
          </cell>
          <cell r="D607">
            <v>22020401</v>
          </cell>
          <cell r="F607" t="str">
            <v>MAINTENANCE OF MOTOR VEHICLE/TRANSPORT EQUIPMENT</v>
          </cell>
          <cell r="J607">
            <v>500000</v>
          </cell>
          <cell r="K607">
            <v>420000</v>
          </cell>
          <cell r="P607">
            <v>301000</v>
          </cell>
          <cell r="Q607">
            <v>169000</v>
          </cell>
          <cell r="R607">
            <v>5000</v>
          </cell>
          <cell r="T607">
            <v>475000</v>
          </cell>
          <cell r="U607">
            <v>59375</v>
          </cell>
          <cell r="V607">
            <v>59375</v>
          </cell>
          <cell r="W607">
            <v>59375</v>
          </cell>
          <cell r="X607">
            <v>59375</v>
          </cell>
          <cell r="Y607">
            <v>712500</v>
          </cell>
          <cell r="Z607">
            <v>-55000</v>
          </cell>
          <cell r="AA607">
            <v>-13750</v>
          </cell>
          <cell r="AB607">
            <v>-292500</v>
          </cell>
          <cell r="AC607">
            <v>798000</v>
          </cell>
          <cell r="AD607">
            <v>837900</v>
          </cell>
          <cell r="AE607">
            <v>879795</v>
          </cell>
          <cell r="AF607">
            <v>2515695</v>
          </cell>
        </row>
        <row r="608">
          <cell r="A608">
            <v>26001001</v>
          </cell>
          <cell r="B608" t="str">
            <v>26001001/22020402</v>
          </cell>
          <cell r="C608">
            <v>26001001</v>
          </cell>
          <cell r="D608">
            <v>22020402</v>
          </cell>
          <cell r="F608" t="str">
            <v>MAINTENANCE OF OFFICE FURNITURE</v>
          </cell>
          <cell r="J608">
            <v>700000</v>
          </cell>
          <cell r="K608">
            <v>588000</v>
          </cell>
          <cell r="L608">
            <v>13000</v>
          </cell>
          <cell r="M608">
            <v>17000</v>
          </cell>
          <cell r="O608">
            <v>17000</v>
          </cell>
          <cell r="R608">
            <v>82000</v>
          </cell>
          <cell r="S608">
            <v>400700</v>
          </cell>
          <cell r="T608">
            <v>529700</v>
          </cell>
          <cell r="U608">
            <v>66212.5</v>
          </cell>
          <cell r="V608">
            <v>66212.5</v>
          </cell>
          <cell r="W608">
            <v>66212.5</v>
          </cell>
          <cell r="X608">
            <v>66212.5</v>
          </cell>
          <cell r="Y608">
            <v>794550</v>
          </cell>
          <cell r="Z608">
            <v>58300</v>
          </cell>
          <cell r="AA608">
            <v>14575</v>
          </cell>
          <cell r="AB608">
            <v>-206550</v>
          </cell>
          <cell r="AC608">
            <v>889896</v>
          </cell>
          <cell r="AD608">
            <v>934390.8</v>
          </cell>
          <cell r="AE608">
            <v>981110.34000000008</v>
          </cell>
          <cell r="AF608">
            <v>2805397.14</v>
          </cell>
        </row>
        <row r="609">
          <cell r="A609">
            <v>26001001</v>
          </cell>
          <cell r="B609" t="str">
            <v>26001001/22020403</v>
          </cell>
          <cell r="C609">
            <v>26001001</v>
          </cell>
          <cell r="D609">
            <v>22020403</v>
          </cell>
          <cell r="F609" t="str">
            <v>MAINTENANCE OF OFFICE BUIDING RESINDENTIAL QTRS</v>
          </cell>
          <cell r="J609">
            <v>250000</v>
          </cell>
          <cell r="K609">
            <v>210000</v>
          </cell>
          <cell r="T609">
            <v>0</v>
          </cell>
          <cell r="U609">
            <v>0</v>
          </cell>
          <cell r="V609">
            <v>0</v>
          </cell>
          <cell r="W609">
            <v>0</v>
          </cell>
          <cell r="X609">
            <v>0</v>
          </cell>
          <cell r="Y609">
            <v>0</v>
          </cell>
          <cell r="Z609">
            <v>210000</v>
          </cell>
          <cell r="AA609">
            <v>52500</v>
          </cell>
          <cell r="AB609">
            <v>210000</v>
          </cell>
          <cell r="AC609">
            <v>0</v>
          </cell>
          <cell r="AD609">
            <v>0</v>
          </cell>
          <cell r="AE609">
            <v>0</v>
          </cell>
          <cell r="AF609">
            <v>0</v>
          </cell>
        </row>
        <row r="610">
          <cell r="A610">
            <v>26001001</v>
          </cell>
          <cell r="B610" t="str">
            <v>26001001/22020404</v>
          </cell>
          <cell r="C610">
            <v>26001001</v>
          </cell>
          <cell r="D610">
            <v>22020404</v>
          </cell>
          <cell r="F610" t="str">
            <v>MAINTENANCE OF OFFICE/IT EQUIPMENT</v>
          </cell>
          <cell r="J610">
            <v>991000</v>
          </cell>
          <cell r="K610">
            <v>832440</v>
          </cell>
          <cell r="L610">
            <v>110150</v>
          </cell>
          <cell r="Q610">
            <v>35000</v>
          </cell>
          <cell r="R610">
            <v>99500</v>
          </cell>
          <cell r="T610">
            <v>244650</v>
          </cell>
          <cell r="U610">
            <v>30581.25</v>
          </cell>
          <cell r="V610">
            <v>30581.25</v>
          </cell>
          <cell r="W610">
            <v>30581.25</v>
          </cell>
          <cell r="X610">
            <v>30581.25</v>
          </cell>
          <cell r="Y610">
            <v>366975</v>
          </cell>
          <cell r="Z610">
            <v>587790</v>
          </cell>
          <cell r="AA610">
            <v>146947.5</v>
          </cell>
          <cell r="AB610">
            <v>465465</v>
          </cell>
          <cell r="AC610">
            <v>411012</v>
          </cell>
          <cell r="AD610">
            <v>431562.6</v>
          </cell>
          <cell r="AE610">
            <v>453140.73</v>
          </cell>
          <cell r="AF610">
            <v>1295715.33</v>
          </cell>
        </row>
        <row r="611">
          <cell r="A611">
            <v>26001001</v>
          </cell>
          <cell r="B611" t="str">
            <v>26001001/22020405</v>
          </cell>
          <cell r="C611">
            <v>26001001</v>
          </cell>
          <cell r="D611">
            <v>22020405</v>
          </cell>
          <cell r="F611" t="str">
            <v>MAINTENANCE OF PLANTS &amp;GENERATORS</v>
          </cell>
          <cell r="J611">
            <v>190000</v>
          </cell>
          <cell r="K611">
            <v>159600</v>
          </cell>
          <cell r="T611">
            <v>0</v>
          </cell>
          <cell r="U611">
            <v>0</v>
          </cell>
          <cell r="V611">
            <v>0</v>
          </cell>
          <cell r="W611">
            <v>0</v>
          </cell>
          <cell r="X611">
            <v>0</v>
          </cell>
          <cell r="Y611">
            <v>0</v>
          </cell>
          <cell r="Z611">
            <v>159600</v>
          </cell>
          <cell r="AA611">
            <v>39900</v>
          </cell>
          <cell r="AB611">
            <v>159600</v>
          </cell>
          <cell r="AC611">
            <v>0</v>
          </cell>
          <cell r="AD611">
            <v>0</v>
          </cell>
          <cell r="AE611">
            <v>0</v>
          </cell>
          <cell r="AF611">
            <v>0</v>
          </cell>
        </row>
        <row r="612">
          <cell r="A612">
            <v>26001001</v>
          </cell>
          <cell r="B612" t="str">
            <v>26001001/22020406</v>
          </cell>
          <cell r="C612">
            <v>26001001</v>
          </cell>
          <cell r="D612">
            <v>22020406</v>
          </cell>
          <cell r="F612" t="str">
            <v>OTHER MAINTENANCE SERVICE</v>
          </cell>
          <cell r="J612">
            <v>150000</v>
          </cell>
          <cell r="K612">
            <v>126000</v>
          </cell>
          <cell r="N612">
            <v>94200</v>
          </cell>
          <cell r="P612">
            <v>64500</v>
          </cell>
          <cell r="T612">
            <v>158700</v>
          </cell>
          <cell r="U612">
            <v>19837.5</v>
          </cell>
          <cell r="V612">
            <v>19837.5</v>
          </cell>
          <cell r="W612">
            <v>19837.5</v>
          </cell>
          <cell r="X612">
            <v>19837.5</v>
          </cell>
          <cell r="Y612">
            <v>238050</v>
          </cell>
          <cell r="Z612">
            <v>-32700</v>
          </cell>
          <cell r="AA612">
            <v>-8175</v>
          </cell>
          <cell r="AB612">
            <v>-112050</v>
          </cell>
          <cell r="AC612">
            <v>266616</v>
          </cell>
          <cell r="AD612">
            <v>279946.8</v>
          </cell>
          <cell r="AE612">
            <v>293944.14</v>
          </cell>
          <cell r="AF612">
            <v>840506.94000000006</v>
          </cell>
        </row>
        <row r="613">
          <cell r="A613">
            <v>26001001</v>
          </cell>
          <cell r="B613" t="str">
            <v>26001001/22020411</v>
          </cell>
          <cell r="C613">
            <v>26001001</v>
          </cell>
          <cell r="D613">
            <v>22020411</v>
          </cell>
          <cell r="F613" t="str">
            <v>MAINTENANCE OF COMMUNICATION EQUIPMENT</v>
          </cell>
          <cell r="J613">
            <v>35000</v>
          </cell>
          <cell r="K613">
            <v>29400</v>
          </cell>
          <cell r="T613">
            <v>0</v>
          </cell>
          <cell r="U613">
            <v>0</v>
          </cell>
          <cell r="V613">
            <v>0</v>
          </cell>
          <cell r="W613">
            <v>0</v>
          </cell>
          <cell r="X613">
            <v>0</v>
          </cell>
          <cell r="Y613">
            <v>0</v>
          </cell>
          <cell r="Z613">
            <v>29400</v>
          </cell>
          <cell r="AA613">
            <v>7350</v>
          </cell>
          <cell r="AB613">
            <v>29400</v>
          </cell>
          <cell r="AC613">
            <v>0</v>
          </cell>
          <cell r="AD613">
            <v>0</v>
          </cell>
          <cell r="AE613">
            <v>0</v>
          </cell>
          <cell r="AF613">
            <v>0</v>
          </cell>
        </row>
        <row r="614">
          <cell r="A614">
            <v>26001001</v>
          </cell>
          <cell r="B614" t="str">
            <v>26001001/22020501</v>
          </cell>
          <cell r="C614">
            <v>26001001</v>
          </cell>
          <cell r="D614">
            <v>22020501</v>
          </cell>
          <cell r="F614" t="str">
            <v>LOCAL TRAINING</v>
          </cell>
          <cell r="J614">
            <v>680000</v>
          </cell>
          <cell r="K614">
            <v>571200</v>
          </cell>
          <cell r="L614">
            <v>10000</v>
          </cell>
          <cell r="N614">
            <v>216000</v>
          </cell>
          <cell r="T614">
            <v>226000</v>
          </cell>
          <cell r="U614">
            <v>28250</v>
          </cell>
          <cell r="V614">
            <v>28250</v>
          </cell>
          <cell r="W614">
            <v>28250</v>
          </cell>
          <cell r="X614">
            <v>28250</v>
          </cell>
          <cell r="Y614">
            <v>339000</v>
          </cell>
          <cell r="Z614">
            <v>345200</v>
          </cell>
          <cell r="AA614">
            <v>86300</v>
          </cell>
          <cell r="AB614">
            <v>232200</v>
          </cell>
          <cell r="AC614">
            <v>379680</v>
          </cell>
          <cell r="AD614">
            <v>398664</v>
          </cell>
          <cell r="AE614">
            <v>418597.2</v>
          </cell>
          <cell r="AF614">
            <v>1196941.2</v>
          </cell>
        </row>
        <row r="615">
          <cell r="A615">
            <v>26001001</v>
          </cell>
          <cell r="B615" t="str">
            <v>26001001/22020605</v>
          </cell>
          <cell r="C615">
            <v>26001001</v>
          </cell>
          <cell r="D615">
            <v>22020605</v>
          </cell>
          <cell r="F615" t="str">
            <v>CLEANING &amp; FUMIGATION SERVICES</v>
          </cell>
          <cell r="J615">
            <v>80000</v>
          </cell>
          <cell r="K615">
            <v>67200</v>
          </cell>
          <cell r="M615">
            <v>15000</v>
          </cell>
          <cell r="N615">
            <v>20000</v>
          </cell>
          <cell r="O615">
            <v>34350</v>
          </cell>
          <cell r="T615">
            <v>69350</v>
          </cell>
          <cell r="U615">
            <v>8668.75</v>
          </cell>
          <cell r="V615">
            <v>8668.75</v>
          </cell>
          <cell r="W615">
            <v>8668.75</v>
          </cell>
          <cell r="X615">
            <v>8668.75</v>
          </cell>
          <cell r="Y615">
            <v>104025</v>
          </cell>
          <cell r="Z615">
            <v>-2150</v>
          </cell>
          <cell r="AA615">
            <v>-537.5</v>
          </cell>
          <cell r="AB615">
            <v>-36825</v>
          </cell>
          <cell r="AC615">
            <v>116508</v>
          </cell>
          <cell r="AD615">
            <v>122333.4</v>
          </cell>
          <cell r="AE615">
            <v>128450.06999999999</v>
          </cell>
          <cell r="AF615">
            <v>367291.47</v>
          </cell>
        </row>
        <row r="616">
          <cell r="A616">
            <v>26001001</v>
          </cell>
          <cell r="B616" t="str">
            <v>26001001/22020801</v>
          </cell>
          <cell r="C616">
            <v>26001001</v>
          </cell>
          <cell r="D616">
            <v>22020801</v>
          </cell>
          <cell r="F616" t="str">
            <v>MOTOR VEHICLE FUEL COST</v>
          </cell>
          <cell r="J616">
            <v>500000</v>
          </cell>
          <cell r="K616">
            <v>420000</v>
          </cell>
          <cell r="L616">
            <v>31850</v>
          </cell>
          <cell r="T616">
            <v>31850</v>
          </cell>
          <cell r="U616">
            <v>3981.25</v>
          </cell>
          <cell r="V616">
            <v>3981.25</v>
          </cell>
          <cell r="W616">
            <v>3981.25</v>
          </cell>
          <cell r="X616">
            <v>3981.25</v>
          </cell>
          <cell r="Y616">
            <v>47775</v>
          </cell>
          <cell r="Z616">
            <v>388150</v>
          </cell>
          <cell r="AA616">
            <v>97037.5</v>
          </cell>
          <cell r="AB616">
            <v>372225</v>
          </cell>
          <cell r="AC616">
            <v>53508</v>
          </cell>
          <cell r="AD616">
            <v>56183.4</v>
          </cell>
          <cell r="AE616">
            <v>58992.57</v>
          </cell>
          <cell r="AF616">
            <v>168683.97</v>
          </cell>
        </row>
        <row r="617">
          <cell r="A617">
            <v>26001001</v>
          </cell>
          <cell r="B617" t="str">
            <v>26001001/22020802</v>
          </cell>
          <cell r="C617">
            <v>26001001</v>
          </cell>
          <cell r="D617">
            <v>22020802</v>
          </cell>
          <cell r="F617" t="str">
            <v>OTHER TRANSPORT EQUIPMENT FUEL COST</v>
          </cell>
          <cell r="J617">
            <v>25000</v>
          </cell>
          <cell r="K617">
            <v>21000</v>
          </cell>
          <cell r="T617">
            <v>0</v>
          </cell>
          <cell r="U617">
            <v>0</v>
          </cell>
          <cell r="V617">
            <v>0</v>
          </cell>
          <cell r="W617">
            <v>0</v>
          </cell>
          <cell r="X617">
            <v>0</v>
          </cell>
          <cell r="Y617">
            <v>0</v>
          </cell>
          <cell r="Z617">
            <v>21000</v>
          </cell>
          <cell r="AA617">
            <v>5250</v>
          </cell>
          <cell r="AB617">
            <v>21000</v>
          </cell>
          <cell r="AC617">
            <v>0</v>
          </cell>
          <cell r="AD617">
            <v>0</v>
          </cell>
          <cell r="AE617">
            <v>0</v>
          </cell>
          <cell r="AF617">
            <v>0</v>
          </cell>
        </row>
        <row r="618">
          <cell r="A618">
            <v>26001001</v>
          </cell>
          <cell r="B618" t="str">
            <v>26001001/22020901</v>
          </cell>
          <cell r="C618">
            <v>26001001</v>
          </cell>
          <cell r="D618">
            <v>22020901</v>
          </cell>
          <cell r="F618" t="str">
            <v>BANK CHARGES (OTHER THAN INTEREST)</v>
          </cell>
          <cell r="J618">
            <v>20000</v>
          </cell>
          <cell r="K618">
            <v>16800</v>
          </cell>
          <cell r="T618">
            <v>0</v>
          </cell>
          <cell r="U618">
            <v>0</v>
          </cell>
          <cell r="V618">
            <v>0</v>
          </cell>
          <cell r="W618">
            <v>0</v>
          </cell>
          <cell r="X618">
            <v>0</v>
          </cell>
          <cell r="Y618">
            <v>0</v>
          </cell>
          <cell r="Z618">
            <v>16800</v>
          </cell>
          <cell r="AA618">
            <v>4200</v>
          </cell>
          <cell r="AB618">
            <v>16800</v>
          </cell>
          <cell r="AC618">
            <v>0</v>
          </cell>
          <cell r="AD618">
            <v>0</v>
          </cell>
          <cell r="AE618">
            <v>0</v>
          </cell>
          <cell r="AF618">
            <v>0</v>
          </cell>
        </row>
        <row r="619">
          <cell r="A619">
            <v>26001001</v>
          </cell>
          <cell r="B619" t="str">
            <v>26001001/22020904</v>
          </cell>
          <cell r="C619">
            <v>26001001</v>
          </cell>
          <cell r="D619">
            <v>22020904</v>
          </cell>
          <cell r="F619" t="str">
            <v>OTHER CRF BANK CHARGES</v>
          </cell>
          <cell r="J619">
            <v>0</v>
          </cell>
          <cell r="K619">
            <v>0</v>
          </cell>
          <cell r="T619">
            <v>0</v>
          </cell>
          <cell r="U619">
            <v>0</v>
          </cell>
          <cell r="V619">
            <v>0</v>
          </cell>
          <cell r="W619">
            <v>0</v>
          </cell>
          <cell r="X619">
            <v>0</v>
          </cell>
          <cell r="Y619">
            <v>0</v>
          </cell>
          <cell r="Z619">
            <v>0</v>
          </cell>
          <cell r="AA619">
            <v>0</v>
          </cell>
          <cell r="AB619">
            <v>0</v>
          </cell>
          <cell r="AC619">
            <v>0</v>
          </cell>
          <cell r="AD619">
            <v>0</v>
          </cell>
          <cell r="AE619">
            <v>0</v>
          </cell>
          <cell r="AF619">
            <v>0</v>
          </cell>
        </row>
        <row r="620">
          <cell r="A620">
            <v>26001001</v>
          </cell>
          <cell r="B620" t="str">
            <v>26001001/22021001</v>
          </cell>
          <cell r="C620">
            <v>26001001</v>
          </cell>
          <cell r="D620">
            <v>22021001</v>
          </cell>
          <cell r="F620" t="str">
            <v>REFRESHMENT &amp; MEALS</v>
          </cell>
          <cell r="J620">
            <v>155000</v>
          </cell>
          <cell r="K620">
            <v>130200</v>
          </cell>
          <cell r="M620">
            <v>17500</v>
          </cell>
          <cell r="T620">
            <v>17500</v>
          </cell>
          <cell r="U620">
            <v>2187.5</v>
          </cell>
          <cell r="V620">
            <v>2187.5</v>
          </cell>
          <cell r="W620">
            <v>2187.5</v>
          </cell>
          <cell r="X620">
            <v>2187.5</v>
          </cell>
          <cell r="Y620">
            <v>26250</v>
          </cell>
          <cell r="Z620">
            <v>112700</v>
          </cell>
          <cell r="AA620">
            <v>28175</v>
          </cell>
          <cell r="AB620">
            <v>103950</v>
          </cell>
          <cell r="AC620">
            <v>29400</v>
          </cell>
          <cell r="AD620">
            <v>30870</v>
          </cell>
          <cell r="AE620">
            <v>32413.5</v>
          </cell>
          <cell r="AF620">
            <v>92683.5</v>
          </cell>
        </row>
        <row r="621">
          <cell r="A621">
            <v>26001001</v>
          </cell>
          <cell r="B621" t="str">
            <v>26001001/22021003</v>
          </cell>
          <cell r="C621">
            <v>26001001</v>
          </cell>
          <cell r="D621">
            <v>22021003</v>
          </cell>
          <cell r="F621" t="str">
            <v>PUBLICITY &amp; ADVERTISEMENT</v>
          </cell>
          <cell r="J621">
            <v>35000</v>
          </cell>
          <cell r="K621">
            <v>29400</v>
          </cell>
          <cell r="T621">
            <v>0</v>
          </cell>
          <cell r="U621">
            <v>0</v>
          </cell>
          <cell r="V621">
            <v>0</v>
          </cell>
          <cell r="W621">
            <v>0</v>
          </cell>
          <cell r="X621">
            <v>0</v>
          </cell>
          <cell r="Y621">
            <v>0</v>
          </cell>
          <cell r="Z621">
            <v>29400</v>
          </cell>
          <cell r="AA621">
            <v>7350</v>
          </cell>
          <cell r="AB621">
            <v>29400</v>
          </cell>
          <cell r="AC621">
            <v>0</v>
          </cell>
          <cell r="AD621">
            <v>0</v>
          </cell>
          <cell r="AE621">
            <v>0</v>
          </cell>
          <cell r="AF621">
            <v>0</v>
          </cell>
        </row>
        <row r="622">
          <cell r="A622">
            <v>26001001</v>
          </cell>
          <cell r="B622" t="str">
            <v>26001001/22021006</v>
          </cell>
          <cell r="C622">
            <v>26001001</v>
          </cell>
          <cell r="D622">
            <v>22021006</v>
          </cell>
          <cell r="F622" t="str">
            <v>POSTAGES &amp; COURIER SERVICES</v>
          </cell>
          <cell r="J622">
            <v>18000</v>
          </cell>
          <cell r="K622">
            <v>15120</v>
          </cell>
          <cell r="L622">
            <v>6875</v>
          </cell>
          <cell r="M622">
            <v>1000</v>
          </cell>
          <cell r="N622">
            <v>1000</v>
          </cell>
          <cell r="O622">
            <v>1000</v>
          </cell>
          <cell r="P622">
            <v>1000</v>
          </cell>
          <cell r="Q622">
            <v>1000</v>
          </cell>
          <cell r="R622">
            <v>1000</v>
          </cell>
          <cell r="S622">
            <v>1000</v>
          </cell>
          <cell r="T622">
            <v>13875</v>
          </cell>
          <cell r="U622">
            <v>1734.375</v>
          </cell>
          <cell r="V622">
            <v>1734.375</v>
          </cell>
          <cell r="W622">
            <v>1734.375</v>
          </cell>
          <cell r="X622">
            <v>1734.375</v>
          </cell>
          <cell r="Y622">
            <v>20812.5</v>
          </cell>
          <cell r="Z622">
            <v>1245</v>
          </cell>
          <cell r="AA622">
            <v>311.25</v>
          </cell>
          <cell r="AB622">
            <v>-5692.5</v>
          </cell>
          <cell r="AC622">
            <v>23310</v>
          </cell>
          <cell r="AD622">
            <v>24475.5</v>
          </cell>
          <cell r="AE622">
            <v>25699.275000000001</v>
          </cell>
          <cell r="AF622">
            <v>73484.774999999994</v>
          </cell>
        </row>
        <row r="623">
          <cell r="A623">
            <v>26001001</v>
          </cell>
          <cell r="B623" t="str">
            <v>26001001/22021014</v>
          </cell>
          <cell r="C623">
            <v>26001001</v>
          </cell>
          <cell r="D623">
            <v>22021014</v>
          </cell>
          <cell r="F623" t="str">
            <v>BUDGET PREPARATION  DEFENCE</v>
          </cell>
          <cell r="J623">
            <v>200000</v>
          </cell>
          <cell r="K623">
            <v>168000</v>
          </cell>
          <cell r="T623">
            <v>0</v>
          </cell>
          <cell r="U623">
            <v>0</v>
          </cell>
          <cell r="V623">
            <v>0</v>
          </cell>
          <cell r="W623">
            <v>0</v>
          </cell>
          <cell r="X623">
            <v>0</v>
          </cell>
          <cell r="Y623">
            <v>0</v>
          </cell>
          <cell r="Z623">
            <v>168000</v>
          </cell>
          <cell r="AA623">
            <v>42000</v>
          </cell>
          <cell r="AB623">
            <v>168000</v>
          </cell>
          <cell r="AC623">
            <v>0</v>
          </cell>
          <cell r="AD623">
            <v>0</v>
          </cell>
          <cell r="AE623">
            <v>0</v>
          </cell>
          <cell r="AF623">
            <v>0</v>
          </cell>
        </row>
        <row r="624">
          <cell r="A624">
            <v>26001001</v>
          </cell>
          <cell r="B624" t="str">
            <v>26001001/22030103</v>
          </cell>
          <cell r="C624">
            <v>26001001</v>
          </cell>
          <cell r="D624">
            <v>22030103</v>
          </cell>
          <cell r="F624" t="str">
            <v>REFURBISHING ADVANCES</v>
          </cell>
          <cell r="J624">
            <v>360000</v>
          </cell>
          <cell r="K624">
            <v>302400</v>
          </cell>
          <cell r="L624">
            <v>35000</v>
          </cell>
          <cell r="P624">
            <v>53000</v>
          </cell>
          <cell r="R624">
            <v>108500</v>
          </cell>
          <cell r="T624">
            <v>196500</v>
          </cell>
          <cell r="U624">
            <v>24562.5</v>
          </cell>
          <cell r="V624">
            <v>24562.5</v>
          </cell>
          <cell r="W624">
            <v>24562.5</v>
          </cell>
          <cell r="X624">
            <v>24562.5</v>
          </cell>
          <cell r="Y624">
            <v>294750</v>
          </cell>
          <cell r="Z624">
            <v>105900</v>
          </cell>
          <cell r="AA624">
            <v>26475</v>
          </cell>
          <cell r="AB624">
            <v>7650</v>
          </cell>
          <cell r="AC624">
            <v>330120</v>
          </cell>
          <cell r="AD624">
            <v>346626</v>
          </cell>
          <cell r="AE624">
            <v>363957.3</v>
          </cell>
          <cell r="AF624">
            <v>1040703.3</v>
          </cell>
        </row>
        <row r="625">
          <cell r="A625">
            <v>26001001</v>
          </cell>
          <cell r="B625" t="str">
            <v>26001001/22030105</v>
          </cell>
          <cell r="C625">
            <v>26001001</v>
          </cell>
          <cell r="D625">
            <v>22030105</v>
          </cell>
          <cell r="F625" t="str">
            <v>SPECTACLE ADVANCES</v>
          </cell>
          <cell r="J625">
            <v>35000</v>
          </cell>
          <cell r="K625">
            <v>29400</v>
          </cell>
          <cell r="T625">
            <v>0</v>
          </cell>
          <cell r="U625">
            <v>0</v>
          </cell>
          <cell r="V625">
            <v>0</v>
          </cell>
          <cell r="W625">
            <v>0</v>
          </cell>
          <cell r="X625">
            <v>0</v>
          </cell>
          <cell r="Y625">
            <v>0</v>
          </cell>
          <cell r="Z625">
            <v>29400</v>
          </cell>
          <cell r="AA625">
            <v>7350</v>
          </cell>
          <cell r="AB625">
            <v>29400</v>
          </cell>
          <cell r="AC625">
            <v>0</v>
          </cell>
          <cell r="AD625">
            <v>0</v>
          </cell>
          <cell r="AE625">
            <v>0</v>
          </cell>
          <cell r="AF625">
            <v>0</v>
          </cell>
        </row>
        <row r="626">
          <cell r="A626">
            <v>26001001</v>
          </cell>
          <cell r="B626" t="str">
            <v>26001001/22030107</v>
          </cell>
          <cell r="C626">
            <v>26001001</v>
          </cell>
          <cell r="D626">
            <v>22030107</v>
          </cell>
          <cell r="F626" t="str">
            <v>FURNISHING ADVANCES</v>
          </cell>
          <cell r="J626">
            <v>90600</v>
          </cell>
          <cell r="K626">
            <v>76104</v>
          </cell>
          <cell r="T626">
            <v>0</v>
          </cell>
          <cell r="U626">
            <v>0</v>
          </cell>
          <cell r="V626">
            <v>0</v>
          </cell>
          <cell r="W626">
            <v>0</v>
          </cell>
          <cell r="X626">
            <v>0</v>
          </cell>
          <cell r="Y626">
            <v>0</v>
          </cell>
          <cell r="Z626">
            <v>76104</v>
          </cell>
          <cell r="AA626">
            <v>19026</v>
          </cell>
          <cell r="AB626">
            <v>76104</v>
          </cell>
          <cell r="AC626">
            <v>0</v>
          </cell>
          <cell r="AD626">
            <v>0</v>
          </cell>
          <cell r="AE626">
            <v>0</v>
          </cell>
          <cell r="AF626">
            <v>0</v>
          </cell>
        </row>
        <row r="627">
          <cell r="A627">
            <v>0</v>
          </cell>
          <cell r="B627" t="str">
            <v>/</v>
          </cell>
          <cell r="J627">
            <v>7961800</v>
          </cell>
          <cell r="K627">
            <v>6687912</v>
          </cell>
          <cell r="L627">
            <v>497675</v>
          </cell>
          <cell r="M627">
            <v>499900</v>
          </cell>
          <cell r="N627">
            <v>501500</v>
          </cell>
          <cell r="O627">
            <v>483850</v>
          </cell>
          <cell r="P627">
            <v>471800</v>
          </cell>
          <cell r="Q627">
            <v>407300</v>
          </cell>
          <cell r="R627">
            <v>636800</v>
          </cell>
          <cell r="S627">
            <v>407300</v>
          </cell>
          <cell r="T627">
            <v>3906125</v>
          </cell>
          <cell r="U627">
            <v>488265.625</v>
          </cell>
          <cell r="V627">
            <v>488265.625</v>
          </cell>
          <cell r="W627">
            <v>488265.625</v>
          </cell>
          <cell r="X627">
            <v>488265.625</v>
          </cell>
          <cell r="Y627">
            <v>5859187.5</v>
          </cell>
          <cell r="Z627">
            <v>2781787</v>
          </cell>
          <cell r="AA627">
            <v>695446.75</v>
          </cell>
          <cell r="AB627">
            <v>828724.5</v>
          </cell>
          <cell r="AC627">
            <v>6562290</v>
          </cell>
          <cell r="AD627">
            <v>6890404.5</v>
          </cell>
          <cell r="AE627">
            <v>7234924.7250000006</v>
          </cell>
          <cell r="AF627">
            <v>20687619.224999998</v>
          </cell>
        </row>
        <row r="628">
          <cell r="A628">
            <v>0</v>
          </cell>
          <cell r="B628" t="str">
            <v>/</v>
          </cell>
          <cell r="T628">
            <v>0</v>
          </cell>
          <cell r="U628">
            <v>0</v>
          </cell>
          <cell r="V628">
            <v>0</v>
          </cell>
          <cell r="W628">
            <v>0</v>
          </cell>
          <cell r="X628">
            <v>0</v>
          </cell>
          <cell r="Y628">
            <v>0</v>
          </cell>
          <cell r="Z628">
            <v>0</v>
          </cell>
          <cell r="AA628">
            <v>0</v>
          </cell>
          <cell r="AB628">
            <v>0</v>
          </cell>
          <cell r="AC628">
            <v>0</v>
          </cell>
          <cell r="AD628">
            <v>0</v>
          </cell>
          <cell r="AE628">
            <v>0</v>
          </cell>
          <cell r="AF628">
            <v>0</v>
          </cell>
        </row>
        <row r="629">
          <cell r="A629">
            <v>60001001</v>
          </cell>
          <cell r="B629" t="str">
            <v>60001001/22020101</v>
          </cell>
          <cell r="C629">
            <v>60001001</v>
          </cell>
          <cell r="D629">
            <v>22020101</v>
          </cell>
          <cell r="E629" t="str">
            <v>Min of Lands</v>
          </cell>
          <cell r="F629" t="str">
            <v>LT &amp; T (Training)</v>
          </cell>
          <cell r="J629">
            <v>900000</v>
          </cell>
          <cell r="K629">
            <v>252000</v>
          </cell>
          <cell r="L629">
            <v>4000</v>
          </cell>
          <cell r="M629">
            <v>7000</v>
          </cell>
          <cell r="N629">
            <v>16000</v>
          </cell>
          <cell r="O629">
            <v>35300</v>
          </cell>
          <cell r="P629">
            <v>15000</v>
          </cell>
          <cell r="Q629">
            <v>3000</v>
          </cell>
          <cell r="R629">
            <v>17350</v>
          </cell>
          <cell r="S629">
            <v>3000</v>
          </cell>
          <cell r="T629">
            <v>100650</v>
          </cell>
          <cell r="U629">
            <v>12581.25</v>
          </cell>
          <cell r="V629">
            <v>12581.25</v>
          </cell>
          <cell r="W629">
            <v>12581.25</v>
          </cell>
          <cell r="X629">
            <v>12581.25</v>
          </cell>
          <cell r="Y629">
            <v>150975</v>
          </cell>
          <cell r="Z629">
            <v>151350</v>
          </cell>
          <cell r="AA629">
            <v>37837.5</v>
          </cell>
          <cell r="AB629">
            <v>101025</v>
          </cell>
          <cell r="AC629">
            <v>169092</v>
          </cell>
          <cell r="AD629">
            <v>177546.6</v>
          </cell>
          <cell r="AE629">
            <v>186423.93</v>
          </cell>
          <cell r="AF629">
            <v>533062.53</v>
          </cell>
        </row>
        <row r="630">
          <cell r="A630">
            <v>60001001</v>
          </cell>
          <cell r="B630" t="str">
            <v>60001001/22020102</v>
          </cell>
          <cell r="C630">
            <v>60001001</v>
          </cell>
          <cell r="D630">
            <v>22020102</v>
          </cell>
          <cell r="E630" t="str">
            <v>Min of Lands</v>
          </cell>
          <cell r="F630" t="str">
            <v>LT &amp; T (Others)</v>
          </cell>
          <cell r="J630">
            <v>1200000</v>
          </cell>
          <cell r="K630">
            <v>1344000</v>
          </cell>
          <cell r="L630">
            <v>85800</v>
          </cell>
          <cell r="M630">
            <v>133000</v>
          </cell>
          <cell r="N630">
            <v>121000</v>
          </cell>
          <cell r="O630">
            <v>66000</v>
          </cell>
          <cell r="P630">
            <v>71000</v>
          </cell>
          <cell r="Q630">
            <v>100000</v>
          </cell>
          <cell r="R630">
            <v>66000</v>
          </cell>
          <cell r="S630">
            <v>101000</v>
          </cell>
          <cell r="T630">
            <v>743800</v>
          </cell>
          <cell r="U630">
            <v>92975</v>
          </cell>
          <cell r="V630">
            <v>92975</v>
          </cell>
          <cell r="W630">
            <v>92975</v>
          </cell>
          <cell r="X630">
            <v>92975</v>
          </cell>
          <cell r="Y630">
            <v>1115700</v>
          </cell>
          <cell r="Z630">
            <v>600200</v>
          </cell>
          <cell r="AA630">
            <v>150050</v>
          </cell>
          <cell r="AB630">
            <v>228300</v>
          </cell>
          <cell r="AC630">
            <v>1249584</v>
          </cell>
          <cell r="AD630">
            <v>1312063.2</v>
          </cell>
          <cell r="AE630">
            <v>1377666.3599999999</v>
          </cell>
          <cell r="AF630">
            <v>3939313.56</v>
          </cell>
        </row>
        <row r="631">
          <cell r="A631">
            <v>60001001</v>
          </cell>
          <cell r="B631" t="str">
            <v>60001001/2220201</v>
          </cell>
          <cell r="C631">
            <v>60001001</v>
          </cell>
          <cell r="D631">
            <v>2220201</v>
          </cell>
          <cell r="E631" t="str">
            <v>Min of Lands</v>
          </cell>
          <cell r="F631" t="str">
            <v>Electricity Charges</v>
          </cell>
          <cell r="J631">
            <v>360000</v>
          </cell>
          <cell r="K631">
            <v>302400</v>
          </cell>
          <cell r="L631">
            <v>60500</v>
          </cell>
          <cell r="M631">
            <v>15000</v>
          </cell>
          <cell r="N631">
            <v>15700</v>
          </cell>
          <cell r="O631">
            <v>24850</v>
          </cell>
          <cell r="P631">
            <v>25000</v>
          </cell>
          <cell r="Q631">
            <v>24900</v>
          </cell>
          <cell r="R631">
            <v>42000</v>
          </cell>
          <cell r="S631">
            <v>24450</v>
          </cell>
          <cell r="T631">
            <v>232400</v>
          </cell>
          <cell r="U631">
            <v>29050</v>
          </cell>
          <cell r="V631">
            <v>29050</v>
          </cell>
          <cell r="W631">
            <v>29050</v>
          </cell>
          <cell r="X631">
            <v>29050</v>
          </cell>
          <cell r="Y631">
            <v>348600</v>
          </cell>
          <cell r="Z631">
            <v>70000</v>
          </cell>
          <cell r="AA631">
            <v>17500</v>
          </cell>
          <cell r="AB631">
            <v>-46200</v>
          </cell>
          <cell r="AC631">
            <v>390432</v>
          </cell>
          <cell r="AD631">
            <v>409953.6</v>
          </cell>
          <cell r="AE631">
            <v>430451.27999999997</v>
          </cell>
          <cell r="AF631">
            <v>1230836.8799999999</v>
          </cell>
        </row>
        <row r="632">
          <cell r="A632">
            <v>60001001</v>
          </cell>
          <cell r="B632" t="str">
            <v>60001001/22020202</v>
          </cell>
          <cell r="C632">
            <v>60001001</v>
          </cell>
          <cell r="D632">
            <v>22020202</v>
          </cell>
          <cell r="E632" t="str">
            <v>Min of Lands</v>
          </cell>
          <cell r="F632" t="str">
            <v>Telephone Charges</v>
          </cell>
          <cell r="J632">
            <v>250000</v>
          </cell>
          <cell r="K632">
            <v>504000</v>
          </cell>
          <cell r="L632">
            <v>40000</v>
          </cell>
          <cell r="M632">
            <v>16300</v>
          </cell>
          <cell r="N632">
            <v>5000</v>
          </cell>
          <cell r="O632">
            <v>45000</v>
          </cell>
          <cell r="P632">
            <v>40000</v>
          </cell>
          <cell r="Q632">
            <v>70000</v>
          </cell>
          <cell r="R632">
            <v>38000</v>
          </cell>
          <cell r="S632">
            <v>122000</v>
          </cell>
          <cell r="T632">
            <v>376300</v>
          </cell>
          <cell r="U632">
            <v>47037.5</v>
          </cell>
          <cell r="V632">
            <v>47037.5</v>
          </cell>
          <cell r="W632">
            <v>47037.5</v>
          </cell>
          <cell r="X632">
            <v>47037.5</v>
          </cell>
          <cell r="Y632">
            <v>564450</v>
          </cell>
          <cell r="Z632">
            <v>127700</v>
          </cell>
          <cell r="AA632">
            <v>31925</v>
          </cell>
          <cell r="AB632">
            <v>-60450</v>
          </cell>
          <cell r="AC632">
            <v>632184</v>
          </cell>
          <cell r="AD632">
            <v>663793.19999999995</v>
          </cell>
          <cell r="AE632">
            <v>696982.86</v>
          </cell>
          <cell r="AF632">
            <v>1992960.06</v>
          </cell>
        </row>
        <row r="633">
          <cell r="A633">
            <v>60001001</v>
          </cell>
          <cell r="B633" t="str">
            <v>60001001/22020203</v>
          </cell>
          <cell r="C633">
            <v>60001001</v>
          </cell>
          <cell r="D633">
            <v>22020203</v>
          </cell>
          <cell r="E633" t="str">
            <v>Min of Lands</v>
          </cell>
          <cell r="F633" t="str">
            <v>Internet  Access Charge</v>
          </cell>
          <cell r="J633">
            <v>160000</v>
          </cell>
          <cell r="K633">
            <v>84000</v>
          </cell>
          <cell r="L633">
            <v>12000</v>
          </cell>
          <cell r="M633">
            <v>12000</v>
          </cell>
          <cell r="N633">
            <v>5000</v>
          </cell>
          <cell r="O633">
            <v>15000</v>
          </cell>
          <cell r="P633">
            <v>6000</v>
          </cell>
          <cell r="Q633">
            <v>9000</v>
          </cell>
          <cell r="R633">
            <v>4000</v>
          </cell>
          <cell r="S633">
            <v>5000</v>
          </cell>
          <cell r="T633">
            <v>68000</v>
          </cell>
          <cell r="U633">
            <v>8500</v>
          </cell>
          <cell r="V633">
            <v>8500</v>
          </cell>
          <cell r="W633">
            <v>8500</v>
          </cell>
          <cell r="X633">
            <v>8500</v>
          </cell>
          <cell r="Y633">
            <v>102000</v>
          </cell>
          <cell r="Z633">
            <v>16000</v>
          </cell>
          <cell r="AA633">
            <v>4000</v>
          </cell>
          <cell r="AB633">
            <v>-18000</v>
          </cell>
          <cell r="AC633">
            <v>114240</v>
          </cell>
          <cell r="AD633">
            <v>119952</v>
          </cell>
          <cell r="AE633">
            <v>125949.6</v>
          </cell>
          <cell r="AF633">
            <v>360141.6</v>
          </cell>
        </row>
        <row r="634">
          <cell r="A634">
            <v>60001001</v>
          </cell>
          <cell r="B634" t="str">
            <v>60001001/22020301</v>
          </cell>
          <cell r="C634">
            <v>60001001</v>
          </cell>
          <cell r="D634">
            <v>22020301</v>
          </cell>
          <cell r="E634" t="str">
            <v>Min of Lands</v>
          </cell>
          <cell r="F634" t="str">
            <v xml:space="preserve">Office Stationeries/ Computer Consumables </v>
          </cell>
          <cell r="J634">
            <v>250000</v>
          </cell>
          <cell r="K634">
            <v>840000</v>
          </cell>
          <cell r="L634">
            <v>52500</v>
          </cell>
          <cell r="M634">
            <v>22000</v>
          </cell>
          <cell r="N634">
            <v>20000</v>
          </cell>
          <cell r="O634">
            <v>39500</v>
          </cell>
          <cell r="P634">
            <v>77000</v>
          </cell>
          <cell r="Q634">
            <v>82000</v>
          </cell>
          <cell r="R634">
            <v>300000</v>
          </cell>
          <cell r="S634">
            <v>146000</v>
          </cell>
          <cell r="T634">
            <v>739000</v>
          </cell>
          <cell r="U634">
            <v>92375</v>
          </cell>
          <cell r="V634">
            <v>92375</v>
          </cell>
          <cell r="W634">
            <v>92375</v>
          </cell>
          <cell r="X634">
            <v>92375</v>
          </cell>
          <cell r="Y634">
            <v>1108500</v>
          </cell>
          <cell r="Z634">
            <v>101000</v>
          </cell>
          <cell r="AA634">
            <v>25250</v>
          </cell>
          <cell r="AB634">
            <v>-268500</v>
          </cell>
          <cell r="AC634">
            <v>1241520</v>
          </cell>
          <cell r="AD634">
            <v>1303596</v>
          </cell>
          <cell r="AE634">
            <v>1368775.8</v>
          </cell>
          <cell r="AF634">
            <v>3913891.8</v>
          </cell>
        </row>
        <row r="635">
          <cell r="A635">
            <v>60001001</v>
          </cell>
          <cell r="B635" t="str">
            <v>60001001/22020303</v>
          </cell>
          <cell r="C635">
            <v>60001001</v>
          </cell>
          <cell r="D635">
            <v>22020303</v>
          </cell>
          <cell r="E635" t="str">
            <v>Min of Lands</v>
          </cell>
          <cell r="F635" t="str">
            <v xml:space="preserve">Newspaper </v>
          </cell>
          <cell r="J635">
            <v>100000</v>
          </cell>
          <cell r="K635">
            <v>92400</v>
          </cell>
          <cell r="L635">
            <v>12000</v>
          </cell>
          <cell r="M635">
            <v>9000</v>
          </cell>
          <cell r="N635">
            <v>4800</v>
          </cell>
          <cell r="O635">
            <v>15600</v>
          </cell>
          <cell r="P635">
            <v>500</v>
          </cell>
          <cell r="Q635">
            <v>2800</v>
          </cell>
          <cell r="R635">
            <v>5500</v>
          </cell>
          <cell r="S635">
            <v>6000</v>
          </cell>
          <cell r="T635">
            <v>56200</v>
          </cell>
          <cell r="U635">
            <v>7025</v>
          </cell>
          <cell r="V635">
            <v>7025</v>
          </cell>
          <cell r="W635">
            <v>7025</v>
          </cell>
          <cell r="X635">
            <v>7025</v>
          </cell>
          <cell r="Y635">
            <v>84300</v>
          </cell>
          <cell r="Z635">
            <v>36200</v>
          </cell>
          <cell r="AA635">
            <v>9050</v>
          </cell>
          <cell r="AB635">
            <v>8100</v>
          </cell>
          <cell r="AC635">
            <v>94416</v>
          </cell>
          <cell r="AD635">
            <v>99136.8</v>
          </cell>
          <cell r="AE635">
            <v>104093.64</v>
          </cell>
          <cell r="AF635">
            <v>297646.44</v>
          </cell>
        </row>
        <row r="636">
          <cell r="A636">
            <v>60001001</v>
          </cell>
          <cell r="B636" t="str">
            <v>60001001/22020306</v>
          </cell>
          <cell r="C636">
            <v>60001001</v>
          </cell>
          <cell r="D636">
            <v>22020306</v>
          </cell>
          <cell r="E636" t="str">
            <v>Min of Lands</v>
          </cell>
          <cell r="F636" t="str">
            <v>Printing of Security Documents</v>
          </cell>
          <cell r="J636">
            <v>350000</v>
          </cell>
          <cell r="K636">
            <v>84000</v>
          </cell>
          <cell r="L636">
            <v>12000</v>
          </cell>
          <cell r="M636">
            <v>17000</v>
          </cell>
          <cell r="N636">
            <v>8000</v>
          </cell>
          <cell r="O636">
            <v>7600</v>
          </cell>
          <cell r="P636">
            <v>6000</v>
          </cell>
          <cell r="Q636">
            <v>4600</v>
          </cell>
          <cell r="R636">
            <v>4000</v>
          </cell>
          <cell r="S636">
            <v>8000</v>
          </cell>
          <cell r="T636">
            <v>67200</v>
          </cell>
          <cell r="U636">
            <v>8400</v>
          </cell>
          <cell r="V636">
            <v>8400</v>
          </cell>
          <cell r="W636">
            <v>8400</v>
          </cell>
          <cell r="X636">
            <v>8400</v>
          </cell>
          <cell r="Y636">
            <v>100800</v>
          </cell>
          <cell r="Z636">
            <v>16800</v>
          </cell>
          <cell r="AA636">
            <v>4200</v>
          </cell>
          <cell r="AB636">
            <v>-16800</v>
          </cell>
          <cell r="AC636">
            <v>112896</v>
          </cell>
          <cell r="AD636">
            <v>118540.8</v>
          </cell>
          <cell r="AE636">
            <v>124467.84</v>
          </cell>
          <cell r="AF636">
            <v>355904.64</v>
          </cell>
        </row>
        <row r="637">
          <cell r="A637">
            <v>60001001</v>
          </cell>
          <cell r="B637" t="str">
            <v>60001001/22020401</v>
          </cell>
          <cell r="C637">
            <v>60001001</v>
          </cell>
          <cell r="D637">
            <v>22020401</v>
          </cell>
          <cell r="E637" t="str">
            <v>Min of Lands</v>
          </cell>
          <cell r="F637" t="str">
            <v xml:space="preserve">Maintenance of M. Vehicle &amp; Transport Equip </v>
          </cell>
          <cell r="J637">
            <v>1460000</v>
          </cell>
          <cell r="K637">
            <v>462000</v>
          </cell>
          <cell r="L637">
            <v>48200</v>
          </cell>
          <cell r="M637">
            <v>100000</v>
          </cell>
          <cell r="N637">
            <v>104000</v>
          </cell>
          <cell r="O637">
            <v>90000</v>
          </cell>
          <cell r="P637">
            <v>10000</v>
          </cell>
          <cell r="Q637">
            <v>20200</v>
          </cell>
          <cell r="R637">
            <v>10000</v>
          </cell>
          <cell r="S637">
            <v>26000</v>
          </cell>
          <cell r="T637">
            <v>408400</v>
          </cell>
          <cell r="U637">
            <v>51050</v>
          </cell>
          <cell r="V637">
            <v>51050</v>
          </cell>
          <cell r="W637">
            <v>51050</v>
          </cell>
          <cell r="X637">
            <v>51050</v>
          </cell>
          <cell r="Y637">
            <v>612600</v>
          </cell>
          <cell r="Z637">
            <v>53600</v>
          </cell>
          <cell r="AA637">
            <v>13400</v>
          </cell>
          <cell r="AB637">
            <v>-150600</v>
          </cell>
          <cell r="AC637">
            <v>686112</v>
          </cell>
          <cell r="AD637">
            <v>720417.6</v>
          </cell>
          <cell r="AE637">
            <v>756438.48</v>
          </cell>
          <cell r="AF637">
            <v>2162968.08</v>
          </cell>
        </row>
        <row r="638">
          <cell r="A638">
            <v>60001001</v>
          </cell>
          <cell r="B638" t="str">
            <v>60001001/22020402</v>
          </cell>
          <cell r="C638">
            <v>60001001</v>
          </cell>
          <cell r="D638">
            <v>22020402</v>
          </cell>
          <cell r="E638" t="str">
            <v>Min of Lands</v>
          </cell>
          <cell r="F638" t="str">
            <v xml:space="preserve">Maintenance of Office Furniture </v>
          </cell>
          <cell r="J638">
            <v>270000</v>
          </cell>
          <cell r="K638">
            <v>168000</v>
          </cell>
          <cell r="L638">
            <v>37300</v>
          </cell>
          <cell r="M638">
            <v>40000</v>
          </cell>
          <cell r="N638">
            <v>25000</v>
          </cell>
          <cell r="O638">
            <v>40000</v>
          </cell>
          <cell r="P638">
            <v>1800</v>
          </cell>
          <cell r="Q638">
            <v>1200</v>
          </cell>
          <cell r="R638">
            <v>1440</v>
          </cell>
          <cell r="S638">
            <v>12150</v>
          </cell>
          <cell r="T638">
            <v>158890</v>
          </cell>
          <cell r="U638">
            <v>19861.25</v>
          </cell>
          <cell r="V638">
            <v>19861.25</v>
          </cell>
          <cell r="W638">
            <v>19861.25</v>
          </cell>
          <cell r="X638">
            <v>19861.25</v>
          </cell>
          <cell r="Y638">
            <v>238335</v>
          </cell>
          <cell r="Z638">
            <v>9110</v>
          </cell>
          <cell r="AA638">
            <v>2277.5</v>
          </cell>
          <cell r="AB638">
            <v>-70335</v>
          </cell>
          <cell r="AC638">
            <v>266935.2</v>
          </cell>
          <cell r="AD638">
            <v>280281.96000000002</v>
          </cell>
          <cell r="AE638">
            <v>294296.05800000002</v>
          </cell>
          <cell r="AF638">
            <v>841513.21800000011</v>
          </cell>
        </row>
        <row r="639">
          <cell r="A639">
            <v>60001001</v>
          </cell>
          <cell r="B639" t="str">
            <v>60001001/22020404</v>
          </cell>
          <cell r="C639">
            <v>60001001</v>
          </cell>
          <cell r="D639">
            <v>22020404</v>
          </cell>
          <cell r="E639" t="str">
            <v>Min of Lands</v>
          </cell>
          <cell r="F639" t="str">
            <v>Maintenance of Office Equip</v>
          </cell>
          <cell r="J639">
            <v>250000</v>
          </cell>
          <cell r="K639">
            <v>336000</v>
          </cell>
          <cell r="L639">
            <v>33050</v>
          </cell>
          <cell r="M639">
            <v>4600</v>
          </cell>
          <cell r="N639">
            <v>9000</v>
          </cell>
          <cell r="O639">
            <v>13200</v>
          </cell>
          <cell r="P639">
            <v>8000</v>
          </cell>
          <cell r="Q639">
            <v>90000</v>
          </cell>
          <cell r="R639">
            <v>162450</v>
          </cell>
          <cell r="S639">
            <v>2700</v>
          </cell>
          <cell r="T639">
            <v>323000</v>
          </cell>
          <cell r="U639">
            <v>40375</v>
          </cell>
          <cell r="V639">
            <v>40375</v>
          </cell>
          <cell r="W639">
            <v>40375</v>
          </cell>
          <cell r="X639">
            <v>40375</v>
          </cell>
          <cell r="Y639">
            <v>484500</v>
          </cell>
          <cell r="Z639">
            <v>13000</v>
          </cell>
          <cell r="AA639">
            <v>3250</v>
          </cell>
          <cell r="AB639">
            <v>-148500</v>
          </cell>
          <cell r="AC639">
            <v>542640</v>
          </cell>
          <cell r="AD639">
            <v>569772</v>
          </cell>
          <cell r="AE639">
            <v>598260.6</v>
          </cell>
          <cell r="AF639">
            <v>1710672.6</v>
          </cell>
        </row>
        <row r="640">
          <cell r="A640">
            <v>60001001</v>
          </cell>
          <cell r="B640" t="str">
            <v>60001001/22020405</v>
          </cell>
          <cell r="C640">
            <v>60001001</v>
          </cell>
          <cell r="D640">
            <v>22020405</v>
          </cell>
          <cell r="E640" t="str">
            <v>Min of Lands</v>
          </cell>
          <cell r="F640" t="str">
            <v>Maintenance of Plant &amp; Gen set</v>
          </cell>
          <cell r="J640">
            <v>1150000</v>
          </cell>
          <cell r="K640">
            <v>420000</v>
          </cell>
          <cell r="L640">
            <v>69650</v>
          </cell>
          <cell r="M640">
            <v>8600</v>
          </cell>
          <cell r="N640">
            <v>20000</v>
          </cell>
          <cell r="O640">
            <v>18300</v>
          </cell>
          <cell r="P640">
            <v>20000</v>
          </cell>
          <cell r="Q640">
            <v>2500</v>
          </cell>
          <cell r="R640">
            <v>22800</v>
          </cell>
          <cell r="S640">
            <v>150000</v>
          </cell>
          <cell r="T640">
            <v>311850</v>
          </cell>
          <cell r="U640">
            <v>38981.25</v>
          </cell>
          <cell r="V640">
            <v>38981.25</v>
          </cell>
          <cell r="W640">
            <v>38981.25</v>
          </cell>
          <cell r="X640">
            <v>38981.25</v>
          </cell>
          <cell r="Y640">
            <v>467775</v>
          </cell>
          <cell r="Z640">
            <v>108150</v>
          </cell>
          <cell r="AA640">
            <v>27037.5</v>
          </cell>
          <cell r="AB640">
            <v>-47775</v>
          </cell>
          <cell r="AC640">
            <v>523908</v>
          </cell>
          <cell r="AD640">
            <v>550103.4</v>
          </cell>
          <cell r="AE640">
            <v>577608.57000000007</v>
          </cell>
          <cell r="AF640">
            <v>1651619.97</v>
          </cell>
        </row>
        <row r="641">
          <cell r="A641">
            <v>60001001</v>
          </cell>
          <cell r="B641" t="str">
            <v>60001001/22020406</v>
          </cell>
          <cell r="C641">
            <v>60001001</v>
          </cell>
          <cell r="D641">
            <v>22020406</v>
          </cell>
          <cell r="E641" t="str">
            <v>Min of Lands</v>
          </cell>
          <cell r="F641" t="str">
            <v>Other Maintenance Services</v>
          </cell>
          <cell r="J641">
            <v>1100000</v>
          </cell>
          <cell r="K641">
            <v>168000</v>
          </cell>
          <cell r="L641">
            <v>9600</v>
          </cell>
          <cell r="M641">
            <v>2500</v>
          </cell>
          <cell r="N641">
            <v>7200</v>
          </cell>
          <cell r="O641">
            <v>4550</v>
          </cell>
          <cell r="P641">
            <v>10000</v>
          </cell>
          <cell r="Q641">
            <v>82000</v>
          </cell>
          <cell r="R641">
            <v>24400</v>
          </cell>
          <cell r="S641">
            <v>16000</v>
          </cell>
          <cell r="T641">
            <v>156250</v>
          </cell>
          <cell r="U641">
            <v>19531.25</v>
          </cell>
          <cell r="V641">
            <v>19531.25</v>
          </cell>
          <cell r="W641">
            <v>19531.25</v>
          </cell>
          <cell r="X641">
            <v>19531.25</v>
          </cell>
          <cell r="Y641">
            <v>234375</v>
          </cell>
          <cell r="Z641">
            <v>11750</v>
          </cell>
          <cell r="AA641">
            <v>2937.5</v>
          </cell>
          <cell r="AB641">
            <v>-66375</v>
          </cell>
          <cell r="AC641">
            <v>262500</v>
          </cell>
          <cell r="AD641">
            <v>275625</v>
          </cell>
          <cell r="AE641">
            <v>289406.25</v>
          </cell>
          <cell r="AF641">
            <v>827531.25</v>
          </cell>
        </row>
        <row r="642">
          <cell r="A642">
            <v>60001001</v>
          </cell>
          <cell r="C642">
            <v>60001001</v>
          </cell>
          <cell r="D642" t="str">
            <v>22020501</v>
          </cell>
          <cell r="E642" t="str">
            <v>Min of Lands</v>
          </cell>
          <cell r="F642" t="str">
            <v>Local Training</v>
          </cell>
          <cell r="J642">
            <v>100000</v>
          </cell>
          <cell r="K642">
            <v>0</v>
          </cell>
        </row>
        <row r="643">
          <cell r="A643">
            <v>60001001</v>
          </cell>
          <cell r="B643" t="str">
            <v>60001001/22020605</v>
          </cell>
          <cell r="C643">
            <v>60001001</v>
          </cell>
          <cell r="D643">
            <v>22020605</v>
          </cell>
          <cell r="E643" t="str">
            <v>Min of Lands</v>
          </cell>
          <cell r="F643" t="str">
            <v xml:space="preserve">Cleaning &amp; Fumigation </v>
          </cell>
          <cell r="J643">
            <v>100000</v>
          </cell>
          <cell r="K643">
            <v>168000</v>
          </cell>
          <cell r="L643">
            <v>18700</v>
          </cell>
          <cell r="M643">
            <v>12500</v>
          </cell>
          <cell r="N643">
            <v>4000</v>
          </cell>
          <cell r="O643">
            <v>10000</v>
          </cell>
          <cell r="P643">
            <v>50000</v>
          </cell>
          <cell r="Q643">
            <v>4000</v>
          </cell>
          <cell r="R643">
            <v>9000</v>
          </cell>
          <cell r="S643">
            <v>10000</v>
          </cell>
          <cell r="T643">
            <v>118200</v>
          </cell>
          <cell r="U643">
            <v>14775</v>
          </cell>
          <cell r="V643">
            <v>14775</v>
          </cell>
          <cell r="W643">
            <v>14775</v>
          </cell>
          <cell r="X643">
            <v>14775</v>
          </cell>
          <cell r="Y643">
            <v>177300</v>
          </cell>
          <cell r="Z643">
            <v>49800</v>
          </cell>
          <cell r="AA643">
            <v>12450</v>
          </cell>
          <cell r="AB643">
            <v>-9300</v>
          </cell>
          <cell r="AC643">
            <v>198576</v>
          </cell>
          <cell r="AD643">
            <v>208504.8</v>
          </cell>
          <cell r="AE643">
            <v>218930.03999999998</v>
          </cell>
          <cell r="AF643">
            <v>626010.84</v>
          </cell>
        </row>
        <row r="644">
          <cell r="A644">
            <v>60001001</v>
          </cell>
          <cell r="B644" t="str">
            <v>60001001/22020801</v>
          </cell>
          <cell r="C644">
            <v>60001001</v>
          </cell>
          <cell r="D644">
            <v>22020801</v>
          </cell>
          <cell r="E644" t="str">
            <v>Min of Lands</v>
          </cell>
          <cell r="F644" t="str">
            <v>M. Vehicle Fuel Cost</v>
          </cell>
          <cell r="J644">
            <v>1200000</v>
          </cell>
          <cell r="K644">
            <v>1512000</v>
          </cell>
          <cell r="L644">
            <v>70300</v>
          </cell>
          <cell r="M644">
            <v>300000</v>
          </cell>
          <cell r="N644">
            <v>300000</v>
          </cell>
          <cell r="O644">
            <v>390000</v>
          </cell>
          <cell r="P644">
            <v>100000</v>
          </cell>
          <cell r="Q644">
            <v>278000</v>
          </cell>
          <cell r="R644">
            <v>15000</v>
          </cell>
          <cell r="S644">
            <v>15000</v>
          </cell>
          <cell r="T644">
            <v>1468300</v>
          </cell>
          <cell r="U644">
            <v>183537.5</v>
          </cell>
          <cell r="V644">
            <v>183537.5</v>
          </cell>
          <cell r="W644">
            <v>183537.5</v>
          </cell>
          <cell r="X644">
            <v>183537.5</v>
          </cell>
          <cell r="Y644">
            <v>2202450</v>
          </cell>
          <cell r="Z644">
            <v>43700</v>
          </cell>
          <cell r="AA644">
            <v>10925</v>
          </cell>
          <cell r="AB644">
            <v>-690450</v>
          </cell>
          <cell r="AC644">
            <v>2466744</v>
          </cell>
          <cell r="AD644">
            <v>2590081.2000000002</v>
          </cell>
          <cell r="AE644">
            <v>2719585.2600000002</v>
          </cell>
          <cell r="AF644">
            <v>7776410.4600000009</v>
          </cell>
        </row>
        <row r="645">
          <cell r="A645">
            <v>60001001</v>
          </cell>
          <cell r="C645">
            <v>60001001</v>
          </cell>
          <cell r="D645" t="str">
            <v>22020802</v>
          </cell>
          <cell r="E645" t="str">
            <v>Min of Lands</v>
          </cell>
          <cell r="F645" t="str">
            <v>OTHER TRANSPORT EQUIPMENT FUEL COST</v>
          </cell>
          <cell r="J645">
            <v>800000</v>
          </cell>
          <cell r="K645">
            <v>0</v>
          </cell>
        </row>
        <row r="646">
          <cell r="A646">
            <v>60001001</v>
          </cell>
          <cell r="B646" t="str">
            <v>60001001/22020803</v>
          </cell>
          <cell r="C646">
            <v>60001001</v>
          </cell>
          <cell r="D646">
            <v>22020803</v>
          </cell>
          <cell r="E646" t="str">
            <v>Min of Lands</v>
          </cell>
          <cell r="F646" t="str">
            <v>Plant &amp; Gen Fuel Cost</v>
          </cell>
          <cell r="J646">
            <v>1200000</v>
          </cell>
          <cell r="K646">
            <v>2368800</v>
          </cell>
          <cell r="L646">
            <v>217000</v>
          </cell>
          <cell r="M646">
            <v>250000</v>
          </cell>
          <cell r="N646">
            <v>250000</v>
          </cell>
          <cell r="O646">
            <v>80000</v>
          </cell>
          <cell r="P646">
            <v>300000</v>
          </cell>
          <cell r="Q646">
            <v>200000</v>
          </cell>
          <cell r="R646">
            <v>230000</v>
          </cell>
          <cell r="S646">
            <v>290000</v>
          </cell>
          <cell r="T646">
            <v>1817000</v>
          </cell>
          <cell r="U646">
            <v>227125</v>
          </cell>
          <cell r="V646">
            <v>227125</v>
          </cell>
          <cell r="W646">
            <v>227125</v>
          </cell>
          <cell r="X646">
            <v>227125</v>
          </cell>
          <cell r="Y646">
            <v>2725500</v>
          </cell>
          <cell r="Z646">
            <v>551800</v>
          </cell>
          <cell r="AA646">
            <v>137950</v>
          </cell>
          <cell r="AB646">
            <v>-356700</v>
          </cell>
          <cell r="AC646">
            <v>3052560</v>
          </cell>
          <cell r="AD646">
            <v>3205188</v>
          </cell>
          <cell r="AE646">
            <v>3365447.4</v>
          </cell>
          <cell r="AF646">
            <v>9623195.4000000004</v>
          </cell>
        </row>
        <row r="647">
          <cell r="A647">
            <v>60001001</v>
          </cell>
          <cell r="B647" t="str">
            <v>60001001/22020901</v>
          </cell>
          <cell r="C647">
            <v>60001001</v>
          </cell>
          <cell r="D647">
            <v>22020901</v>
          </cell>
          <cell r="E647" t="str">
            <v>Min of Lands</v>
          </cell>
          <cell r="F647" t="str">
            <v>Bank Charges (other than Interest)</v>
          </cell>
          <cell r="J647">
            <v>20000</v>
          </cell>
          <cell r="K647">
            <v>25200</v>
          </cell>
          <cell r="L647">
            <v>1600</v>
          </cell>
          <cell r="M647">
            <v>3200</v>
          </cell>
          <cell r="N647">
            <v>1200</v>
          </cell>
          <cell r="O647">
            <v>900</v>
          </cell>
          <cell r="P647">
            <v>100</v>
          </cell>
          <cell r="Q647">
            <v>2900</v>
          </cell>
          <cell r="R647">
            <v>1260</v>
          </cell>
          <cell r="S647">
            <v>725</v>
          </cell>
          <cell r="T647">
            <v>11885</v>
          </cell>
          <cell r="U647">
            <v>1485.625</v>
          </cell>
          <cell r="V647">
            <v>1485.625</v>
          </cell>
          <cell r="W647">
            <v>1485.625</v>
          </cell>
          <cell r="X647">
            <v>1485.625</v>
          </cell>
          <cell r="Y647">
            <v>17827.5</v>
          </cell>
          <cell r="Z647">
            <v>13315</v>
          </cell>
          <cell r="AA647">
            <v>3328.75</v>
          </cell>
          <cell r="AB647">
            <v>7372.5</v>
          </cell>
          <cell r="AC647">
            <v>19966.8</v>
          </cell>
          <cell r="AD647">
            <v>20965.14</v>
          </cell>
          <cell r="AE647">
            <v>22013.397000000001</v>
          </cell>
          <cell r="AF647">
            <v>62945.337</v>
          </cell>
        </row>
        <row r="648">
          <cell r="A648">
            <v>60001001</v>
          </cell>
          <cell r="B648" t="str">
            <v>60001001/22021001</v>
          </cell>
          <cell r="C648">
            <v>60001001</v>
          </cell>
          <cell r="D648">
            <v>22021001</v>
          </cell>
          <cell r="E648" t="str">
            <v>Min of Lands</v>
          </cell>
          <cell r="F648" t="str">
            <v>Refreshment &amp; Meal</v>
          </cell>
          <cell r="J648">
            <v>500000</v>
          </cell>
          <cell r="K648">
            <v>252000</v>
          </cell>
          <cell r="L648">
            <v>137500</v>
          </cell>
          <cell r="M648">
            <v>8800</v>
          </cell>
          <cell r="N648">
            <v>14000</v>
          </cell>
          <cell r="O648">
            <v>33000</v>
          </cell>
          <cell r="P648">
            <v>4800</v>
          </cell>
          <cell r="Q648">
            <v>3600</v>
          </cell>
          <cell r="R648">
            <v>3100</v>
          </cell>
          <cell r="S648">
            <v>8175</v>
          </cell>
          <cell r="T648">
            <v>212975</v>
          </cell>
          <cell r="U648">
            <v>26621.875</v>
          </cell>
          <cell r="V648">
            <v>26621.875</v>
          </cell>
          <cell r="W648">
            <v>26621.875</v>
          </cell>
          <cell r="X648">
            <v>26621.875</v>
          </cell>
          <cell r="Y648">
            <v>319462.5</v>
          </cell>
          <cell r="Z648">
            <v>39025</v>
          </cell>
          <cell r="AA648">
            <v>9756.25</v>
          </cell>
          <cell r="AB648">
            <v>-67462.5</v>
          </cell>
          <cell r="AC648">
            <v>357798</v>
          </cell>
          <cell r="AD648">
            <v>375687.9</v>
          </cell>
          <cell r="AE648">
            <v>394472.29500000004</v>
          </cell>
          <cell r="AF648">
            <v>1127958.1950000001</v>
          </cell>
        </row>
        <row r="649">
          <cell r="A649">
            <v>60001001</v>
          </cell>
          <cell r="B649" t="str">
            <v>60001001/22021002</v>
          </cell>
          <cell r="C649">
            <v>60001001</v>
          </cell>
          <cell r="D649">
            <v>22021002</v>
          </cell>
          <cell r="E649" t="str">
            <v>Min of Lands</v>
          </cell>
          <cell r="F649" t="str">
            <v>Honorarium/Sitting Allowance</v>
          </cell>
          <cell r="J649">
            <v>600000</v>
          </cell>
          <cell r="K649">
            <v>840000</v>
          </cell>
          <cell r="L649">
            <v>50000</v>
          </cell>
          <cell r="M649">
            <v>15000</v>
          </cell>
          <cell r="N649">
            <v>5000</v>
          </cell>
          <cell r="O649">
            <v>25700</v>
          </cell>
          <cell r="P649">
            <v>240000</v>
          </cell>
          <cell r="Q649">
            <v>3000</v>
          </cell>
          <cell r="R649">
            <v>15000</v>
          </cell>
          <cell r="S649">
            <v>5000</v>
          </cell>
          <cell r="T649">
            <v>358700</v>
          </cell>
          <cell r="U649">
            <v>44837.5</v>
          </cell>
          <cell r="V649">
            <v>44837.5</v>
          </cell>
          <cell r="W649">
            <v>44837.5</v>
          </cell>
          <cell r="X649">
            <v>44837.5</v>
          </cell>
          <cell r="Y649">
            <v>538050</v>
          </cell>
          <cell r="Z649">
            <v>481300</v>
          </cell>
          <cell r="AA649">
            <v>120325</v>
          </cell>
          <cell r="AB649">
            <v>301950</v>
          </cell>
          <cell r="AC649">
            <v>602616</v>
          </cell>
          <cell r="AD649">
            <v>632746.80000000005</v>
          </cell>
          <cell r="AE649">
            <v>664384.14</v>
          </cell>
          <cell r="AF649">
            <v>1899746.94</v>
          </cell>
        </row>
        <row r="650">
          <cell r="A650">
            <v>60001001</v>
          </cell>
          <cell r="B650" t="str">
            <v>60001001/22021003</v>
          </cell>
          <cell r="C650">
            <v>60001001</v>
          </cell>
          <cell r="D650">
            <v>22021003</v>
          </cell>
          <cell r="E650" t="str">
            <v>Min of Lands</v>
          </cell>
          <cell r="F650" t="str">
            <v xml:space="preserve">Publicity &amp; Advertisement </v>
          </cell>
          <cell r="J650">
            <v>50000</v>
          </cell>
          <cell r="K650">
            <v>84000</v>
          </cell>
          <cell r="L650">
            <v>13700</v>
          </cell>
          <cell r="M650">
            <v>7200</v>
          </cell>
          <cell r="N650">
            <v>6000</v>
          </cell>
          <cell r="O650">
            <v>28000</v>
          </cell>
          <cell r="P650">
            <v>3500</v>
          </cell>
          <cell r="Q650">
            <v>3200</v>
          </cell>
          <cell r="R650">
            <v>4000</v>
          </cell>
          <cell r="S650">
            <v>2800</v>
          </cell>
          <cell r="T650">
            <v>68400</v>
          </cell>
          <cell r="U650">
            <v>8550</v>
          </cell>
          <cell r="V650">
            <v>8550</v>
          </cell>
          <cell r="W650">
            <v>8550</v>
          </cell>
          <cell r="X650">
            <v>8550</v>
          </cell>
          <cell r="Y650">
            <v>102600</v>
          </cell>
          <cell r="Z650">
            <v>15600</v>
          </cell>
          <cell r="AA650">
            <v>3900</v>
          </cell>
          <cell r="AB650">
            <v>-18600</v>
          </cell>
          <cell r="AC650">
            <v>114912</v>
          </cell>
          <cell r="AD650">
            <v>120657.60000000001</v>
          </cell>
          <cell r="AE650">
            <v>126690.48000000001</v>
          </cell>
          <cell r="AF650">
            <v>362260.08</v>
          </cell>
        </row>
        <row r="651">
          <cell r="A651">
            <v>60001001</v>
          </cell>
          <cell r="B651" t="str">
            <v>60001001/22021006</v>
          </cell>
          <cell r="C651">
            <v>60001001</v>
          </cell>
          <cell r="D651">
            <v>22021006</v>
          </cell>
          <cell r="E651" t="str">
            <v>Min of Lands</v>
          </cell>
          <cell r="F651" t="str">
            <v xml:space="preserve">Postage &amp; Courier </v>
          </cell>
          <cell r="J651">
            <v>50000</v>
          </cell>
          <cell r="K651">
            <v>84000</v>
          </cell>
          <cell r="L651">
            <v>4000</v>
          </cell>
          <cell r="M651">
            <v>6900</v>
          </cell>
          <cell r="N651">
            <v>3300</v>
          </cell>
          <cell r="O651">
            <v>4000</v>
          </cell>
          <cell r="P651">
            <v>1400</v>
          </cell>
          <cell r="Q651">
            <v>4000</v>
          </cell>
          <cell r="R651">
            <v>4000</v>
          </cell>
          <cell r="S651">
            <v>4000</v>
          </cell>
          <cell r="T651">
            <v>31600</v>
          </cell>
          <cell r="U651">
            <v>3950</v>
          </cell>
          <cell r="V651">
            <v>3950</v>
          </cell>
          <cell r="W651">
            <v>3950</v>
          </cell>
          <cell r="X651">
            <v>3950</v>
          </cell>
          <cell r="Y651">
            <v>47400</v>
          </cell>
          <cell r="Z651">
            <v>52400</v>
          </cell>
          <cell r="AA651">
            <v>13100</v>
          </cell>
          <cell r="AB651">
            <v>36600</v>
          </cell>
          <cell r="AC651">
            <v>53088</v>
          </cell>
          <cell r="AD651">
            <v>55742.400000000001</v>
          </cell>
          <cell r="AE651">
            <v>58529.520000000004</v>
          </cell>
          <cell r="AF651">
            <v>167359.91999999998</v>
          </cell>
        </row>
        <row r="652">
          <cell r="A652">
            <v>60001001</v>
          </cell>
          <cell r="B652" t="str">
            <v>60001001/22021014</v>
          </cell>
          <cell r="C652">
            <v>60001001</v>
          </cell>
          <cell r="D652">
            <v>22021014</v>
          </cell>
          <cell r="E652" t="str">
            <v>Min of Lands</v>
          </cell>
          <cell r="F652" t="str">
            <v>Annual Budget Expenses</v>
          </cell>
          <cell r="J652">
            <v>200000</v>
          </cell>
          <cell r="K652">
            <v>294000</v>
          </cell>
          <cell r="L652">
            <v>2800</v>
          </cell>
          <cell r="M652">
            <v>4200</v>
          </cell>
          <cell r="N652">
            <v>47000</v>
          </cell>
          <cell r="O652">
            <v>8700</v>
          </cell>
          <cell r="P652">
            <v>6600</v>
          </cell>
          <cell r="Q652">
            <v>3100</v>
          </cell>
          <cell r="R652">
            <v>15000</v>
          </cell>
          <cell r="S652">
            <v>28000</v>
          </cell>
          <cell r="T652">
            <v>115400</v>
          </cell>
          <cell r="U652">
            <v>14425</v>
          </cell>
          <cell r="V652">
            <v>14425</v>
          </cell>
          <cell r="W652">
            <v>14425</v>
          </cell>
          <cell r="X652">
            <v>14425</v>
          </cell>
          <cell r="Y652">
            <v>173100</v>
          </cell>
          <cell r="Z652">
            <v>178600</v>
          </cell>
          <cell r="AA652">
            <v>44650</v>
          </cell>
          <cell r="AB652">
            <v>120900</v>
          </cell>
          <cell r="AC652">
            <v>193872</v>
          </cell>
          <cell r="AD652">
            <v>203565.6</v>
          </cell>
          <cell r="AE652">
            <v>213743.88</v>
          </cell>
          <cell r="AF652">
            <v>611181.48</v>
          </cell>
        </row>
        <row r="653">
          <cell r="A653">
            <v>60001001</v>
          </cell>
          <cell r="B653" t="str">
            <v>60001001/22021008</v>
          </cell>
          <cell r="C653">
            <v>60001001</v>
          </cell>
          <cell r="D653">
            <v>22021008</v>
          </cell>
          <cell r="E653" t="str">
            <v>Min of Lands</v>
          </cell>
          <cell r="F653" t="str">
            <v xml:space="preserve">Subscription to Prof. bodies </v>
          </cell>
          <cell r="J653">
            <v>200000</v>
          </cell>
          <cell r="K653">
            <v>84000</v>
          </cell>
          <cell r="L653">
            <v>7800</v>
          </cell>
          <cell r="M653">
            <v>5200</v>
          </cell>
          <cell r="N653">
            <v>8800</v>
          </cell>
          <cell r="O653">
            <v>4800</v>
          </cell>
          <cell r="P653">
            <v>3300</v>
          </cell>
          <cell r="Q653">
            <v>6000</v>
          </cell>
          <cell r="R653">
            <v>5700</v>
          </cell>
          <cell r="S653">
            <v>14000</v>
          </cell>
          <cell r="T653">
            <v>55600</v>
          </cell>
          <cell r="U653">
            <v>6950</v>
          </cell>
          <cell r="V653">
            <v>6950</v>
          </cell>
          <cell r="W653">
            <v>6950</v>
          </cell>
          <cell r="X653">
            <v>6950</v>
          </cell>
          <cell r="Y653">
            <v>83400</v>
          </cell>
          <cell r="Z653">
            <v>28400</v>
          </cell>
          <cell r="AA653">
            <v>7100</v>
          </cell>
          <cell r="AB653">
            <v>600</v>
          </cell>
          <cell r="AC653">
            <v>93408</v>
          </cell>
          <cell r="AD653">
            <v>98078.399999999994</v>
          </cell>
          <cell r="AE653">
            <v>102982.31999999999</v>
          </cell>
          <cell r="AF653">
            <v>294468.71999999997</v>
          </cell>
        </row>
        <row r="654">
          <cell r="A654">
            <v>0</v>
          </cell>
          <cell r="B654" t="str">
            <v>/</v>
          </cell>
          <cell r="J654">
            <v>12820000</v>
          </cell>
          <cell r="K654">
            <v>10768800</v>
          </cell>
          <cell r="L654">
            <v>1000000</v>
          </cell>
          <cell r="M654">
            <v>1000000</v>
          </cell>
          <cell r="N654">
            <v>1000000</v>
          </cell>
          <cell r="O654">
            <v>1000000</v>
          </cell>
          <cell r="P654">
            <v>1000000</v>
          </cell>
          <cell r="Q654">
            <v>1000000</v>
          </cell>
          <cell r="R654">
            <v>1000000</v>
          </cell>
          <cell r="S654">
            <v>1000000</v>
          </cell>
          <cell r="T654">
            <v>8000000</v>
          </cell>
          <cell r="U654">
            <v>1000000</v>
          </cell>
          <cell r="V654">
            <v>1000000</v>
          </cell>
          <cell r="W654">
            <v>1000000</v>
          </cell>
          <cell r="X654">
            <v>1000000</v>
          </cell>
          <cell r="Y654">
            <v>12000000</v>
          </cell>
          <cell r="Z654">
            <v>2768800</v>
          </cell>
          <cell r="AA654">
            <v>692200</v>
          </cell>
          <cell r="AB654">
            <v>-1231200</v>
          </cell>
          <cell r="AC654">
            <v>13440000</v>
          </cell>
          <cell r="AD654">
            <v>14112000.000000002</v>
          </cell>
          <cell r="AE654">
            <v>14817600.000000002</v>
          </cell>
          <cell r="AF654">
            <v>42369599.999999993</v>
          </cell>
        </row>
        <row r="655">
          <cell r="A655">
            <v>0</v>
          </cell>
          <cell r="B655" t="str">
            <v>/</v>
          </cell>
          <cell r="T655">
            <v>0</v>
          </cell>
          <cell r="U655">
            <v>0</v>
          </cell>
          <cell r="V655">
            <v>0</v>
          </cell>
          <cell r="W655">
            <v>0</v>
          </cell>
          <cell r="X655">
            <v>0</v>
          </cell>
          <cell r="Y655">
            <v>0</v>
          </cell>
          <cell r="Z655">
            <v>0</v>
          </cell>
          <cell r="AA655">
            <v>0</v>
          </cell>
          <cell r="AB655">
            <v>0</v>
          </cell>
          <cell r="AC655">
            <v>0</v>
          </cell>
          <cell r="AD655">
            <v>0</v>
          </cell>
          <cell r="AE655">
            <v>0</v>
          </cell>
          <cell r="AF655">
            <v>0</v>
          </cell>
        </row>
        <row r="656">
          <cell r="A656">
            <v>0</v>
          </cell>
          <cell r="B656" t="str">
            <v>/</v>
          </cell>
          <cell r="T656">
            <v>0</v>
          </cell>
          <cell r="U656">
            <v>0</v>
          </cell>
          <cell r="V656">
            <v>0</v>
          </cell>
          <cell r="W656">
            <v>0</v>
          </cell>
          <cell r="X656">
            <v>0</v>
          </cell>
          <cell r="Y656">
            <v>0</v>
          </cell>
          <cell r="Z656">
            <v>0</v>
          </cell>
          <cell r="AA656">
            <v>0</v>
          </cell>
          <cell r="AB656">
            <v>0</v>
          </cell>
          <cell r="AC656">
            <v>0</v>
          </cell>
          <cell r="AD656">
            <v>0</v>
          </cell>
          <cell r="AE656">
            <v>0</v>
          </cell>
          <cell r="AF656">
            <v>0</v>
          </cell>
        </row>
        <row r="657">
          <cell r="A657">
            <v>20001001</v>
          </cell>
          <cell r="B657" t="str">
            <v>20001001/22020102</v>
          </cell>
          <cell r="C657">
            <v>20001001</v>
          </cell>
          <cell r="D657">
            <v>22020102</v>
          </cell>
          <cell r="E657" t="str">
            <v>Min of Finance</v>
          </cell>
          <cell r="F657" t="str">
            <v>Local Travel &amp; Transport (others)</v>
          </cell>
          <cell r="J657">
            <v>2200000</v>
          </cell>
          <cell r="K657">
            <v>1848000</v>
          </cell>
          <cell r="L657">
            <v>244200</v>
          </cell>
          <cell r="M657">
            <v>186400</v>
          </cell>
          <cell r="N657">
            <v>258400</v>
          </cell>
          <cell r="O657">
            <v>24000</v>
          </cell>
          <cell r="P657">
            <v>38000</v>
          </cell>
          <cell r="Q657">
            <v>29000</v>
          </cell>
          <cell r="R657">
            <v>96400</v>
          </cell>
          <cell r="S657">
            <v>64000</v>
          </cell>
          <cell r="T657">
            <v>940400</v>
          </cell>
          <cell r="U657">
            <v>117550</v>
          </cell>
          <cell r="V657">
            <v>117550</v>
          </cell>
          <cell r="W657">
            <v>117550</v>
          </cell>
          <cell r="X657">
            <v>117550</v>
          </cell>
          <cell r="Y657">
            <v>1410600</v>
          </cell>
          <cell r="Z657">
            <v>907600</v>
          </cell>
          <cell r="AA657">
            <v>226900</v>
          </cell>
          <cell r="AB657">
            <v>437400</v>
          </cell>
          <cell r="AC657">
            <v>1579872</v>
          </cell>
          <cell r="AD657">
            <v>1658865.6</v>
          </cell>
          <cell r="AE657">
            <v>1741808.8800000001</v>
          </cell>
          <cell r="AF657">
            <v>4980546.4800000004</v>
          </cell>
        </row>
        <row r="658">
          <cell r="A658">
            <v>20001001</v>
          </cell>
          <cell r="B658" t="str">
            <v>20001001/22020202</v>
          </cell>
          <cell r="C658">
            <v>20001001</v>
          </cell>
          <cell r="D658">
            <v>22020202</v>
          </cell>
          <cell r="E658" t="str">
            <v>Min of Finance</v>
          </cell>
          <cell r="F658" t="str">
            <v>Telephone charges</v>
          </cell>
          <cell r="J658">
            <v>1400000</v>
          </cell>
          <cell r="K658">
            <v>1176000</v>
          </cell>
          <cell r="L658">
            <v>121200</v>
          </cell>
          <cell r="M658">
            <v>63000</v>
          </cell>
          <cell r="N658">
            <v>37000</v>
          </cell>
          <cell r="O658">
            <v>60000</v>
          </cell>
          <cell r="P658">
            <v>55000</v>
          </cell>
          <cell r="Q658">
            <v>50000</v>
          </cell>
          <cell r="R658">
            <v>65000</v>
          </cell>
          <cell r="S658">
            <v>25000</v>
          </cell>
          <cell r="T658">
            <v>476200</v>
          </cell>
          <cell r="U658">
            <v>59525</v>
          </cell>
          <cell r="V658">
            <v>59525</v>
          </cell>
          <cell r="W658">
            <v>59525</v>
          </cell>
          <cell r="X658">
            <v>59525</v>
          </cell>
          <cell r="Y658">
            <v>714300</v>
          </cell>
          <cell r="Z658">
            <v>699800</v>
          </cell>
          <cell r="AA658">
            <v>174950</v>
          </cell>
          <cell r="AB658">
            <v>461700</v>
          </cell>
          <cell r="AC658">
            <v>800016</v>
          </cell>
          <cell r="AD658">
            <v>840016.8</v>
          </cell>
          <cell r="AE658">
            <v>882017.64</v>
          </cell>
          <cell r="AF658">
            <v>2522050.44</v>
          </cell>
        </row>
        <row r="659">
          <cell r="A659">
            <v>20001001</v>
          </cell>
          <cell r="B659" t="str">
            <v>20001001/22020301</v>
          </cell>
          <cell r="C659">
            <v>20001001</v>
          </cell>
          <cell r="D659">
            <v>22020301</v>
          </cell>
          <cell r="E659" t="str">
            <v>Min of Finance</v>
          </cell>
          <cell r="F659" t="str">
            <v>Office stationeries/comp…..</v>
          </cell>
          <cell r="J659">
            <v>1200000</v>
          </cell>
          <cell r="K659">
            <v>1008000</v>
          </cell>
          <cell r="L659">
            <v>45000</v>
          </cell>
          <cell r="M659">
            <v>85000</v>
          </cell>
          <cell r="N659">
            <v>75000</v>
          </cell>
          <cell r="O659">
            <v>45000</v>
          </cell>
          <cell r="P659">
            <v>110000</v>
          </cell>
          <cell r="Q659">
            <v>130000</v>
          </cell>
          <cell r="R659">
            <v>70500</v>
          </cell>
          <cell r="S659">
            <v>43500</v>
          </cell>
          <cell r="T659">
            <v>604100</v>
          </cell>
          <cell r="U659">
            <v>75512.5</v>
          </cell>
          <cell r="V659">
            <v>75512.5</v>
          </cell>
          <cell r="W659">
            <v>75512.5</v>
          </cell>
          <cell r="X659">
            <v>75512.5</v>
          </cell>
          <cell r="Y659">
            <v>906150</v>
          </cell>
          <cell r="Z659">
            <v>403900</v>
          </cell>
          <cell r="AA659">
            <v>100975</v>
          </cell>
          <cell r="AB659">
            <v>101850</v>
          </cell>
          <cell r="AC659">
            <v>1014888</v>
          </cell>
          <cell r="AD659">
            <v>1065632.3999999999</v>
          </cell>
          <cell r="AE659">
            <v>1118914.02</v>
          </cell>
          <cell r="AF659">
            <v>3199434.42</v>
          </cell>
        </row>
        <row r="660">
          <cell r="A660">
            <v>20001001</v>
          </cell>
          <cell r="B660" t="str">
            <v>20001001/22020401</v>
          </cell>
          <cell r="C660">
            <v>20001001</v>
          </cell>
          <cell r="D660">
            <v>22020401</v>
          </cell>
          <cell r="E660" t="str">
            <v>Min of Finance</v>
          </cell>
          <cell r="F660" t="str">
            <v>MTCE of motor vehicle</v>
          </cell>
          <cell r="J660">
            <v>878000</v>
          </cell>
          <cell r="K660">
            <v>737520</v>
          </cell>
          <cell r="L660">
            <v>98900</v>
          </cell>
          <cell r="M660">
            <v>23140</v>
          </cell>
          <cell r="N660">
            <v>74500</v>
          </cell>
          <cell r="O660">
            <v>50000</v>
          </cell>
          <cell r="P660">
            <v>29500</v>
          </cell>
          <cell r="Q660">
            <v>142520</v>
          </cell>
          <cell r="R660">
            <v>24500</v>
          </cell>
          <cell r="T660">
            <v>443060</v>
          </cell>
          <cell r="U660">
            <v>55382.5</v>
          </cell>
          <cell r="V660">
            <v>55382.5</v>
          </cell>
          <cell r="W660">
            <v>55382.5</v>
          </cell>
          <cell r="X660">
            <v>55382.5</v>
          </cell>
          <cell r="Y660">
            <v>664590</v>
          </cell>
          <cell r="Z660">
            <v>294460</v>
          </cell>
          <cell r="AA660">
            <v>73615</v>
          </cell>
          <cell r="AB660">
            <v>72930</v>
          </cell>
          <cell r="AC660">
            <v>744340.8</v>
          </cell>
          <cell r="AD660">
            <v>781557.84000000008</v>
          </cell>
          <cell r="AE660">
            <v>820635.73200000008</v>
          </cell>
          <cell r="AF660">
            <v>2346534.3720000004</v>
          </cell>
        </row>
        <row r="661">
          <cell r="A661">
            <v>20001001</v>
          </cell>
          <cell r="B661" t="str">
            <v>20001001/22020404</v>
          </cell>
          <cell r="C661">
            <v>20001001</v>
          </cell>
          <cell r="D661">
            <v>22020404</v>
          </cell>
          <cell r="E661" t="str">
            <v>Min of Finance</v>
          </cell>
          <cell r="F661" t="str">
            <v xml:space="preserve">MTCE of office Equipment </v>
          </cell>
          <cell r="J661">
            <v>500000</v>
          </cell>
          <cell r="K661">
            <v>420000</v>
          </cell>
          <cell r="N661">
            <v>30000</v>
          </cell>
          <cell r="O661">
            <v>148050</v>
          </cell>
          <cell r="P661">
            <v>37200</v>
          </cell>
          <cell r="Q661">
            <v>42000</v>
          </cell>
          <cell r="S661">
            <v>25200</v>
          </cell>
          <cell r="T661">
            <v>282450</v>
          </cell>
          <cell r="U661">
            <v>35306.25</v>
          </cell>
          <cell r="V661">
            <v>35306.25</v>
          </cell>
          <cell r="W661">
            <v>35306.25</v>
          </cell>
          <cell r="X661">
            <v>35306.25</v>
          </cell>
          <cell r="Y661">
            <v>423675</v>
          </cell>
          <cell r="Z661">
            <v>137550</v>
          </cell>
          <cell r="AA661">
            <v>34387.5</v>
          </cell>
          <cell r="AB661">
            <v>-3675</v>
          </cell>
          <cell r="AC661">
            <v>474516</v>
          </cell>
          <cell r="AD661">
            <v>498241.8</v>
          </cell>
          <cell r="AE661">
            <v>523153.89</v>
          </cell>
          <cell r="AF661">
            <v>1495911.69</v>
          </cell>
        </row>
        <row r="662">
          <cell r="A662">
            <v>20001001</v>
          </cell>
          <cell r="B662" t="str">
            <v>20001001/22020406</v>
          </cell>
          <cell r="C662">
            <v>20001001</v>
          </cell>
          <cell r="D662">
            <v>22020406</v>
          </cell>
          <cell r="E662" t="str">
            <v>Min of Finance</v>
          </cell>
          <cell r="F662" t="str">
            <v xml:space="preserve">Other MTCE service </v>
          </cell>
          <cell r="J662">
            <v>1720000</v>
          </cell>
          <cell r="K662">
            <v>1444800</v>
          </cell>
          <cell r="L662">
            <v>50300</v>
          </cell>
          <cell r="M662">
            <v>45300</v>
          </cell>
          <cell r="N662">
            <v>4000</v>
          </cell>
          <cell r="O662">
            <v>47956</v>
          </cell>
          <cell r="P662">
            <v>81592</v>
          </cell>
          <cell r="Q662">
            <v>128511</v>
          </cell>
          <cell r="R662">
            <v>54300</v>
          </cell>
          <cell r="S662">
            <v>359300</v>
          </cell>
          <cell r="T662">
            <v>804667</v>
          </cell>
          <cell r="U662">
            <v>100583.375</v>
          </cell>
          <cell r="V662">
            <v>100583.375</v>
          </cell>
          <cell r="W662">
            <v>100583.375</v>
          </cell>
          <cell r="X662">
            <v>100583.375</v>
          </cell>
          <cell r="Y662">
            <v>1207000.5</v>
          </cell>
          <cell r="Z662">
            <v>640133</v>
          </cell>
          <cell r="AA662">
            <v>160033.25</v>
          </cell>
          <cell r="AB662">
            <v>237799.5</v>
          </cell>
          <cell r="AC662">
            <v>1351840.56</v>
          </cell>
          <cell r="AD662">
            <v>1419432.588</v>
          </cell>
          <cell r="AE662">
            <v>1490404.2174</v>
          </cell>
          <cell r="AF662">
            <v>4261677.3653999995</v>
          </cell>
        </row>
        <row r="663">
          <cell r="A663">
            <v>20001001</v>
          </cell>
          <cell r="B663" t="str">
            <v>20001001/22020501</v>
          </cell>
          <cell r="C663">
            <v>20001001</v>
          </cell>
          <cell r="D663">
            <v>22020501</v>
          </cell>
          <cell r="E663" t="str">
            <v>Min of Finance</v>
          </cell>
          <cell r="F663" t="str">
            <v>Local Training</v>
          </cell>
          <cell r="J663">
            <v>30000</v>
          </cell>
          <cell r="K663">
            <v>25200</v>
          </cell>
          <cell r="U663">
            <v>0</v>
          </cell>
          <cell r="V663">
            <v>0</v>
          </cell>
          <cell r="W663">
            <v>0</v>
          </cell>
          <cell r="X663">
            <v>0</v>
          </cell>
          <cell r="Y663">
            <v>0</v>
          </cell>
          <cell r="Z663">
            <v>25200</v>
          </cell>
          <cell r="AA663">
            <v>6300</v>
          </cell>
          <cell r="AB663">
            <v>25200</v>
          </cell>
          <cell r="AC663">
            <v>0</v>
          </cell>
          <cell r="AD663">
            <v>0</v>
          </cell>
          <cell r="AE663">
            <v>0</v>
          </cell>
          <cell r="AF663">
            <v>0</v>
          </cell>
        </row>
        <row r="664">
          <cell r="A664">
            <v>20001001</v>
          </cell>
          <cell r="B664" t="str">
            <v>20001001/22020801</v>
          </cell>
          <cell r="C664">
            <v>20001001</v>
          </cell>
          <cell r="D664">
            <v>22020801</v>
          </cell>
          <cell r="E664" t="str">
            <v>Min of Finance</v>
          </cell>
          <cell r="F664" t="str">
            <v>Motor vehicle fuel cost</v>
          </cell>
          <cell r="J664">
            <v>4600000</v>
          </cell>
          <cell r="K664">
            <v>3864000</v>
          </cell>
          <cell r="L664">
            <v>292800</v>
          </cell>
          <cell r="M664">
            <v>332900</v>
          </cell>
          <cell r="N664">
            <v>381600</v>
          </cell>
          <cell r="O664">
            <v>336094</v>
          </cell>
          <cell r="P664">
            <v>474800</v>
          </cell>
          <cell r="Q664">
            <v>139000</v>
          </cell>
          <cell r="R664">
            <v>482500</v>
          </cell>
          <cell r="S664">
            <v>175900</v>
          </cell>
          <cell r="T664">
            <v>2615594</v>
          </cell>
          <cell r="U664">
            <v>326949.25</v>
          </cell>
          <cell r="V664">
            <v>326949.25</v>
          </cell>
          <cell r="W664">
            <v>326949.25</v>
          </cell>
          <cell r="X664">
            <v>326949.25</v>
          </cell>
          <cell r="Y664">
            <v>3923391</v>
          </cell>
          <cell r="Z664">
            <v>1248406</v>
          </cell>
          <cell r="AA664">
            <v>312101.5</v>
          </cell>
          <cell r="AB664">
            <v>-59391</v>
          </cell>
          <cell r="AC664">
            <v>4394197.92</v>
          </cell>
          <cell r="AD664">
            <v>4613907.8159999996</v>
          </cell>
          <cell r="AE664">
            <v>4844603.2067999998</v>
          </cell>
          <cell r="AF664">
            <v>13852708.9428</v>
          </cell>
        </row>
        <row r="665">
          <cell r="A665">
            <v>20001001</v>
          </cell>
          <cell r="B665" t="str">
            <v>20001001/22020901</v>
          </cell>
          <cell r="C665">
            <v>20001001</v>
          </cell>
          <cell r="D665">
            <v>22020901</v>
          </cell>
          <cell r="E665" t="str">
            <v>Min of Finance</v>
          </cell>
          <cell r="F665" t="str">
            <v>Bank charges</v>
          </cell>
          <cell r="J665">
            <v>2000</v>
          </cell>
          <cell r="K665">
            <v>1680</v>
          </cell>
          <cell r="L665">
            <v>8</v>
          </cell>
          <cell r="M665">
            <v>8</v>
          </cell>
          <cell r="N665">
            <v>8</v>
          </cell>
          <cell r="O665">
            <v>8</v>
          </cell>
          <cell r="P665">
            <v>8</v>
          </cell>
          <cell r="Q665">
            <v>8</v>
          </cell>
          <cell r="R665">
            <v>8</v>
          </cell>
          <cell r="S665">
            <v>8</v>
          </cell>
          <cell r="T665">
            <v>64</v>
          </cell>
          <cell r="U665">
            <v>8</v>
          </cell>
          <cell r="V665">
            <v>8</v>
          </cell>
          <cell r="W665">
            <v>8</v>
          </cell>
          <cell r="X665">
            <v>8</v>
          </cell>
          <cell r="Y665">
            <v>96</v>
          </cell>
          <cell r="Z665">
            <v>1616</v>
          </cell>
          <cell r="AA665">
            <v>404</v>
          </cell>
          <cell r="AB665">
            <v>1584</v>
          </cell>
          <cell r="AC665">
            <v>107.52</v>
          </cell>
          <cell r="AD665">
            <v>112.896</v>
          </cell>
          <cell r="AE665">
            <v>118.5408</v>
          </cell>
          <cell r="AF665">
            <v>338.95679999999999</v>
          </cell>
        </row>
        <row r="666">
          <cell r="A666">
            <v>20001001</v>
          </cell>
          <cell r="B666" t="str">
            <v>20001001/22021001</v>
          </cell>
          <cell r="C666">
            <v>20001001</v>
          </cell>
          <cell r="D666">
            <v>22021001</v>
          </cell>
          <cell r="E666" t="str">
            <v>Min of Finance</v>
          </cell>
          <cell r="F666" t="str">
            <v>Refreshment and meal</v>
          </cell>
          <cell r="J666">
            <v>1500000</v>
          </cell>
          <cell r="K666">
            <v>1260000</v>
          </cell>
          <cell r="L666">
            <v>75000</v>
          </cell>
          <cell r="M666">
            <v>5000</v>
          </cell>
          <cell r="N666">
            <v>115000</v>
          </cell>
          <cell r="O666">
            <v>45000</v>
          </cell>
          <cell r="P666">
            <v>75000</v>
          </cell>
          <cell r="Q666">
            <v>85000</v>
          </cell>
          <cell r="R666">
            <v>100000</v>
          </cell>
          <cell r="S666">
            <v>75000</v>
          </cell>
          <cell r="T666">
            <v>575000</v>
          </cell>
          <cell r="U666">
            <v>71875</v>
          </cell>
          <cell r="V666">
            <v>71875</v>
          </cell>
          <cell r="W666">
            <v>71875</v>
          </cell>
          <cell r="X666">
            <v>71875</v>
          </cell>
          <cell r="Y666">
            <v>862500</v>
          </cell>
          <cell r="Z666">
            <v>685000</v>
          </cell>
          <cell r="AA666">
            <v>171250</v>
          </cell>
          <cell r="AB666">
            <v>397500</v>
          </cell>
          <cell r="AC666">
            <v>966000</v>
          </cell>
          <cell r="AD666">
            <v>1014300</v>
          </cell>
          <cell r="AE666">
            <v>1065015</v>
          </cell>
          <cell r="AF666">
            <v>3045315</v>
          </cell>
        </row>
        <row r="667">
          <cell r="A667">
            <v>20001001</v>
          </cell>
          <cell r="B667" t="str">
            <v>20001001/22021002</v>
          </cell>
          <cell r="C667">
            <v>20001001</v>
          </cell>
          <cell r="D667">
            <v>22021002</v>
          </cell>
          <cell r="E667" t="str">
            <v>Min of Finance</v>
          </cell>
          <cell r="F667" t="str">
            <v>Honorarium &amp; sitting Allow</v>
          </cell>
          <cell r="J667">
            <v>550000</v>
          </cell>
          <cell r="K667">
            <v>462000</v>
          </cell>
          <cell r="O667">
            <v>95000</v>
          </cell>
          <cell r="P667">
            <v>78900</v>
          </cell>
          <cell r="Q667">
            <v>200000</v>
          </cell>
          <cell r="S667">
            <v>88100</v>
          </cell>
          <cell r="T667">
            <v>462000</v>
          </cell>
          <cell r="U667">
            <v>57750</v>
          </cell>
          <cell r="V667">
            <v>57750</v>
          </cell>
          <cell r="W667">
            <v>57750</v>
          </cell>
          <cell r="X667">
            <v>57750</v>
          </cell>
          <cell r="Y667">
            <v>693000</v>
          </cell>
          <cell r="Z667">
            <v>0</v>
          </cell>
          <cell r="AA667">
            <v>0</v>
          </cell>
          <cell r="AB667">
            <v>-231000</v>
          </cell>
          <cell r="AC667">
            <v>776160</v>
          </cell>
          <cell r="AD667">
            <v>814968</v>
          </cell>
          <cell r="AE667">
            <v>855716.4</v>
          </cell>
          <cell r="AF667">
            <v>2446844.4</v>
          </cell>
        </row>
        <row r="668">
          <cell r="A668">
            <v>20001001</v>
          </cell>
          <cell r="B668" t="str">
            <v>20001001/22021006</v>
          </cell>
          <cell r="C668">
            <v>20001001</v>
          </cell>
          <cell r="D668">
            <v>22021006</v>
          </cell>
          <cell r="E668" t="str">
            <v>Min of Finance</v>
          </cell>
          <cell r="F668" t="str">
            <v>Postage &amp; Courier services</v>
          </cell>
          <cell r="J668">
            <v>20000</v>
          </cell>
          <cell r="K668">
            <v>16800</v>
          </cell>
          <cell r="M668">
            <v>2000</v>
          </cell>
          <cell r="R668">
            <v>2000</v>
          </cell>
          <cell r="T668">
            <v>4000</v>
          </cell>
          <cell r="U668">
            <v>500</v>
          </cell>
          <cell r="V668">
            <v>500</v>
          </cell>
          <cell r="W668">
            <v>500</v>
          </cell>
          <cell r="X668">
            <v>500</v>
          </cell>
          <cell r="Y668">
            <v>6000</v>
          </cell>
          <cell r="Z668">
            <v>12800</v>
          </cell>
          <cell r="AA668">
            <v>3200</v>
          </cell>
          <cell r="AB668">
            <v>10800</v>
          </cell>
          <cell r="AC668">
            <v>6720</v>
          </cell>
          <cell r="AD668">
            <v>7056</v>
          </cell>
          <cell r="AE668">
            <v>7408.8</v>
          </cell>
          <cell r="AF668">
            <v>21184.799999999999</v>
          </cell>
        </row>
        <row r="669">
          <cell r="A669">
            <v>20001001</v>
          </cell>
          <cell r="B669" t="str">
            <v>20001001/22021007</v>
          </cell>
          <cell r="C669">
            <v>20001001</v>
          </cell>
          <cell r="D669">
            <v>22021007</v>
          </cell>
          <cell r="E669" t="str">
            <v>Min of Finance</v>
          </cell>
          <cell r="F669" t="str">
            <v>Welfare packages</v>
          </cell>
          <cell r="J669">
            <v>527134</v>
          </cell>
          <cell r="K669">
            <v>442792</v>
          </cell>
          <cell r="M669">
            <v>30000</v>
          </cell>
          <cell r="O669">
            <v>25500</v>
          </cell>
          <cell r="P669">
            <v>20000</v>
          </cell>
          <cell r="R669">
            <v>23300</v>
          </cell>
          <cell r="T669">
            <v>98800</v>
          </cell>
          <cell r="U669">
            <v>12350</v>
          </cell>
          <cell r="V669">
            <v>12350</v>
          </cell>
          <cell r="W669">
            <v>12350</v>
          </cell>
          <cell r="X669">
            <v>12350</v>
          </cell>
          <cell r="Y669">
            <v>148200</v>
          </cell>
          <cell r="Z669">
            <v>343992</v>
          </cell>
          <cell r="AA669">
            <v>85998</v>
          </cell>
          <cell r="AB669">
            <v>294592</v>
          </cell>
          <cell r="AC669">
            <v>165984</v>
          </cell>
          <cell r="AD669">
            <v>174283.2</v>
          </cell>
          <cell r="AE669">
            <v>182997.36000000002</v>
          </cell>
          <cell r="AF669">
            <v>523264.56000000006</v>
          </cell>
        </row>
        <row r="670">
          <cell r="A670">
            <v>20001001</v>
          </cell>
          <cell r="B670" t="str">
            <v>20001001/22021008</v>
          </cell>
          <cell r="C670">
            <v>20001001</v>
          </cell>
          <cell r="D670">
            <v>22021008</v>
          </cell>
          <cell r="E670" t="str">
            <v>Min of Finance</v>
          </cell>
          <cell r="F670" t="str">
            <v>Subcription to professional bodies</v>
          </cell>
          <cell r="J670">
            <v>100000</v>
          </cell>
          <cell r="K670">
            <v>84000</v>
          </cell>
          <cell r="U670">
            <v>0</v>
          </cell>
          <cell r="V670">
            <v>0</v>
          </cell>
          <cell r="W670">
            <v>0</v>
          </cell>
          <cell r="X670">
            <v>0</v>
          </cell>
          <cell r="Y670">
            <v>0</v>
          </cell>
          <cell r="Z670">
            <v>84000</v>
          </cell>
          <cell r="AA670">
            <v>21000</v>
          </cell>
          <cell r="AB670">
            <v>84000</v>
          </cell>
          <cell r="AC670">
            <v>0</v>
          </cell>
          <cell r="AD670">
            <v>0</v>
          </cell>
          <cell r="AE670">
            <v>0</v>
          </cell>
          <cell r="AF670">
            <v>0</v>
          </cell>
        </row>
        <row r="671">
          <cell r="A671">
            <v>20001001</v>
          </cell>
          <cell r="B671" t="str">
            <v>20001001/22021014</v>
          </cell>
          <cell r="C671">
            <v>20001001</v>
          </cell>
          <cell r="D671">
            <v>22021014</v>
          </cell>
          <cell r="E671" t="str">
            <v>Min of Finance</v>
          </cell>
          <cell r="F671" t="str">
            <v xml:space="preserve">Budget preparation &amp; Defence  </v>
          </cell>
          <cell r="J671">
            <v>200000</v>
          </cell>
          <cell r="K671">
            <v>168000</v>
          </cell>
          <cell r="U671">
            <v>0</v>
          </cell>
          <cell r="V671">
            <v>0</v>
          </cell>
          <cell r="W671">
            <v>0</v>
          </cell>
          <cell r="X671">
            <v>0</v>
          </cell>
          <cell r="Y671">
            <v>0</v>
          </cell>
          <cell r="Z671">
            <v>168000</v>
          </cell>
          <cell r="AA671">
            <v>42000</v>
          </cell>
          <cell r="AB671">
            <v>168000</v>
          </cell>
          <cell r="AC671">
            <v>0</v>
          </cell>
          <cell r="AD671">
            <v>0</v>
          </cell>
          <cell r="AE671">
            <v>0</v>
          </cell>
          <cell r="AF671">
            <v>0</v>
          </cell>
        </row>
        <row r="672">
          <cell r="A672">
            <v>0</v>
          </cell>
          <cell r="B672" t="str">
            <v>/</v>
          </cell>
          <cell r="J672">
            <v>15427134</v>
          </cell>
          <cell r="K672">
            <v>12958792</v>
          </cell>
          <cell r="L672">
            <v>927408</v>
          </cell>
          <cell r="M672">
            <v>772748</v>
          </cell>
          <cell r="N672">
            <v>975508</v>
          </cell>
          <cell r="O672">
            <v>876608</v>
          </cell>
          <cell r="P672">
            <v>1000000</v>
          </cell>
          <cell r="Q672">
            <v>946039</v>
          </cell>
          <cell r="R672">
            <v>918508</v>
          </cell>
          <cell r="S672">
            <v>856008</v>
          </cell>
          <cell r="T672">
            <v>7306335</v>
          </cell>
          <cell r="U672">
            <v>913291.875</v>
          </cell>
          <cell r="V672">
            <v>913291.875</v>
          </cell>
          <cell r="W672">
            <v>913291.875</v>
          </cell>
          <cell r="X672">
            <v>913291.875</v>
          </cell>
          <cell r="Y672">
            <v>10959502.5</v>
          </cell>
          <cell r="Z672">
            <v>5652457</v>
          </cell>
          <cell r="AA672">
            <v>1413114.25</v>
          </cell>
          <cell r="AB672">
            <v>1999289.5</v>
          </cell>
          <cell r="AC672">
            <v>12274642.799999999</v>
          </cell>
          <cell r="AD672">
            <v>12888374.939999999</v>
          </cell>
          <cell r="AE672">
            <v>13532793.686999999</v>
          </cell>
          <cell r="AF672">
            <v>38695811.426999994</v>
          </cell>
        </row>
        <row r="673">
          <cell r="A673">
            <v>0</v>
          </cell>
          <cell r="B673" t="str">
            <v>/</v>
          </cell>
          <cell r="T673">
            <v>0</v>
          </cell>
          <cell r="U673">
            <v>0</v>
          </cell>
          <cell r="V673">
            <v>0</v>
          </cell>
          <cell r="W673">
            <v>0</v>
          </cell>
          <cell r="X673">
            <v>0</v>
          </cell>
          <cell r="Y673">
            <v>0</v>
          </cell>
          <cell r="Z673">
            <v>0</v>
          </cell>
          <cell r="AA673">
            <v>0</v>
          </cell>
          <cell r="AB673">
            <v>0</v>
          </cell>
          <cell r="AC673">
            <v>0</v>
          </cell>
          <cell r="AD673">
            <v>0</v>
          </cell>
          <cell r="AE673">
            <v>0</v>
          </cell>
          <cell r="AF673">
            <v>0</v>
          </cell>
        </row>
        <row r="674">
          <cell r="A674">
            <v>26051001</v>
          </cell>
          <cell r="B674" t="str">
            <v>26051001/22020101</v>
          </cell>
          <cell r="C674">
            <v>26051001</v>
          </cell>
          <cell r="D674">
            <v>22020101</v>
          </cell>
          <cell r="E674" t="str">
            <v>Judiciary/ High Court</v>
          </cell>
          <cell r="F674" t="str">
            <v>Local Travel and Transport - Training</v>
          </cell>
          <cell r="K674">
            <v>1341900</v>
          </cell>
          <cell r="L674">
            <v>0</v>
          </cell>
          <cell r="M674">
            <v>0</v>
          </cell>
          <cell r="N674">
            <v>100000</v>
          </cell>
          <cell r="O674">
            <v>0</v>
          </cell>
          <cell r="P674">
            <v>221000</v>
          </cell>
          <cell r="Q674">
            <v>0</v>
          </cell>
          <cell r="R674">
            <v>130000</v>
          </cell>
          <cell r="T674">
            <v>451000</v>
          </cell>
          <cell r="U674">
            <v>56375</v>
          </cell>
          <cell r="V674">
            <v>56375</v>
          </cell>
          <cell r="W674">
            <v>56375</v>
          </cell>
          <cell r="X674">
            <v>56375</v>
          </cell>
          <cell r="Y674">
            <v>676500</v>
          </cell>
          <cell r="Z674">
            <v>890900</v>
          </cell>
          <cell r="AA674">
            <v>222725</v>
          </cell>
          <cell r="AB674">
            <v>665400</v>
          </cell>
          <cell r="AC674">
            <v>757680</v>
          </cell>
          <cell r="AD674">
            <v>795564</v>
          </cell>
          <cell r="AE674">
            <v>835342.2</v>
          </cell>
          <cell r="AF674">
            <v>2388586.2000000002</v>
          </cell>
        </row>
        <row r="675">
          <cell r="A675">
            <v>26051001</v>
          </cell>
          <cell r="B675" t="str">
            <v>26051001/22020102</v>
          </cell>
          <cell r="C675">
            <v>26051001</v>
          </cell>
          <cell r="D675">
            <v>22020102</v>
          </cell>
          <cell r="E675" t="str">
            <v>Judiciary/ High Court</v>
          </cell>
          <cell r="F675" t="str">
            <v>Local Travel and Transport - Others</v>
          </cell>
          <cell r="K675">
            <v>3832290</v>
          </cell>
          <cell r="L675">
            <v>0</v>
          </cell>
          <cell r="M675">
            <v>2000</v>
          </cell>
          <cell r="N675">
            <v>62000</v>
          </cell>
          <cell r="O675">
            <v>0</v>
          </cell>
          <cell r="P675">
            <v>0</v>
          </cell>
          <cell r="Q675">
            <v>0</v>
          </cell>
          <cell r="R675">
            <v>0</v>
          </cell>
          <cell r="S675">
            <v>36000</v>
          </cell>
          <cell r="T675">
            <v>100000</v>
          </cell>
          <cell r="U675">
            <v>12500</v>
          </cell>
          <cell r="V675">
            <v>12500</v>
          </cell>
          <cell r="W675">
            <v>12500</v>
          </cell>
          <cell r="X675">
            <v>12500</v>
          </cell>
          <cell r="Y675">
            <v>150000</v>
          </cell>
          <cell r="Z675">
            <v>3732290</v>
          </cell>
          <cell r="AA675">
            <v>933072.5</v>
          </cell>
          <cell r="AB675">
            <v>3682290</v>
          </cell>
          <cell r="AC675">
            <v>168000</v>
          </cell>
          <cell r="AD675">
            <v>176400</v>
          </cell>
          <cell r="AE675">
            <v>185220</v>
          </cell>
          <cell r="AF675">
            <v>529620</v>
          </cell>
        </row>
        <row r="676">
          <cell r="A676">
            <v>26051001</v>
          </cell>
          <cell r="B676" t="str">
            <v>26051001/22020103</v>
          </cell>
          <cell r="C676">
            <v>26051001</v>
          </cell>
          <cell r="D676">
            <v>22020103</v>
          </cell>
          <cell r="E676" t="str">
            <v>Judiciary/ High Court</v>
          </cell>
          <cell r="F676" t="str">
            <v>International Transport and Travels - Training</v>
          </cell>
          <cell r="K676">
            <v>264600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264600</v>
          </cell>
          <cell r="AA676">
            <v>66150</v>
          </cell>
          <cell r="AB676">
            <v>264600</v>
          </cell>
          <cell r="AC676">
            <v>0</v>
          </cell>
          <cell r="AD676">
            <v>0</v>
          </cell>
          <cell r="AE676">
            <v>0</v>
          </cell>
          <cell r="AF676">
            <v>0</v>
          </cell>
        </row>
        <row r="677">
          <cell r="A677">
            <v>26051001</v>
          </cell>
          <cell r="B677" t="str">
            <v>26051001/22020104</v>
          </cell>
          <cell r="C677">
            <v>26051001</v>
          </cell>
          <cell r="D677">
            <v>22020104</v>
          </cell>
          <cell r="E677" t="str">
            <v>Judiciary/ High Court</v>
          </cell>
          <cell r="F677" t="str">
            <v>International Transport and Travels - Others</v>
          </cell>
          <cell r="K677">
            <v>264600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264600</v>
          </cell>
          <cell r="AA677">
            <v>66150</v>
          </cell>
          <cell r="AB677">
            <v>264600</v>
          </cell>
          <cell r="AC677">
            <v>0</v>
          </cell>
          <cell r="AD677">
            <v>0</v>
          </cell>
          <cell r="AE677">
            <v>0</v>
          </cell>
          <cell r="AF677">
            <v>0</v>
          </cell>
        </row>
        <row r="678">
          <cell r="A678">
            <v>26051001</v>
          </cell>
          <cell r="B678" t="str">
            <v>26051001/22020201</v>
          </cell>
          <cell r="C678">
            <v>26051001</v>
          </cell>
          <cell r="D678">
            <v>22020201</v>
          </cell>
          <cell r="E678" t="str">
            <v>Judiciary/ High Court</v>
          </cell>
          <cell r="F678" t="str">
            <v>Electricity - Charges</v>
          </cell>
          <cell r="K678">
            <v>2646000</v>
          </cell>
          <cell r="L678">
            <v>0</v>
          </cell>
          <cell r="M678">
            <v>0</v>
          </cell>
          <cell r="N678">
            <v>0</v>
          </cell>
          <cell r="O678">
            <v>0</v>
          </cell>
          <cell r="P678">
            <v>129772</v>
          </cell>
          <cell r="Q678">
            <v>84500</v>
          </cell>
          <cell r="R678">
            <v>62396.14</v>
          </cell>
          <cell r="S678">
            <v>0</v>
          </cell>
          <cell r="T678">
            <v>276668.14</v>
          </cell>
          <cell r="U678">
            <v>34583.517500000002</v>
          </cell>
          <cell r="V678">
            <v>34583.517500000002</v>
          </cell>
          <cell r="W678">
            <v>34583.517500000002</v>
          </cell>
          <cell r="X678">
            <v>34583.517500000002</v>
          </cell>
          <cell r="Y678">
            <v>415002.21000000008</v>
          </cell>
          <cell r="Z678">
            <v>2369331.86</v>
          </cell>
          <cell r="AA678">
            <v>592332.96499999997</v>
          </cell>
          <cell r="AB678">
            <v>2230997.79</v>
          </cell>
          <cell r="AC678">
            <v>464802.4752000001</v>
          </cell>
          <cell r="AD678">
            <v>488042.59896000009</v>
          </cell>
          <cell r="AE678">
            <v>512444.72890800011</v>
          </cell>
          <cell r="AF678">
            <v>1465289.8030680004</v>
          </cell>
        </row>
        <row r="679">
          <cell r="A679">
            <v>26051001</v>
          </cell>
          <cell r="B679" t="str">
            <v>26051001/22020202</v>
          </cell>
          <cell r="C679">
            <v>26051001</v>
          </cell>
          <cell r="D679">
            <v>22020202</v>
          </cell>
          <cell r="E679" t="str">
            <v>Judiciary/ High Court</v>
          </cell>
          <cell r="F679" t="str">
            <v>Telephone Charges</v>
          </cell>
          <cell r="K679">
            <v>1940400</v>
          </cell>
          <cell r="L679">
            <v>0</v>
          </cell>
          <cell r="M679">
            <v>298000</v>
          </cell>
          <cell r="N679">
            <v>292000</v>
          </cell>
          <cell r="O679">
            <v>292000</v>
          </cell>
          <cell r="P679">
            <v>292000</v>
          </cell>
          <cell r="Q679">
            <v>297700</v>
          </cell>
          <cell r="R679">
            <v>289000</v>
          </cell>
          <cell r="S679">
            <v>6375</v>
          </cell>
          <cell r="T679">
            <v>1767075</v>
          </cell>
          <cell r="U679">
            <v>220884.375</v>
          </cell>
          <cell r="V679">
            <v>220884.375</v>
          </cell>
          <cell r="W679">
            <v>220884.375</v>
          </cell>
          <cell r="X679">
            <v>220884.375</v>
          </cell>
          <cell r="Y679">
            <v>2650612.5</v>
          </cell>
          <cell r="Z679">
            <v>173325</v>
          </cell>
          <cell r="AA679">
            <v>43331.25</v>
          </cell>
          <cell r="AB679">
            <v>-710212.5</v>
          </cell>
          <cell r="AC679">
            <v>2968686</v>
          </cell>
          <cell r="AD679">
            <v>3117120.3</v>
          </cell>
          <cell r="AE679">
            <v>3272976.3149999999</v>
          </cell>
          <cell r="AF679">
            <v>9358782.6150000002</v>
          </cell>
        </row>
        <row r="680">
          <cell r="A680">
            <v>26051001</v>
          </cell>
          <cell r="B680" t="str">
            <v>26051001/22020203</v>
          </cell>
          <cell r="C680">
            <v>26051001</v>
          </cell>
          <cell r="D680">
            <v>22020203</v>
          </cell>
          <cell r="E680" t="str">
            <v>Judiciary/ High Court</v>
          </cell>
          <cell r="F680" t="str">
            <v>Internet Access Charges</v>
          </cell>
          <cell r="K680">
            <v>573300</v>
          </cell>
          <cell r="L680">
            <v>0</v>
          </cell>
          <cell r="Q680">
            <v>0</v>
          </cell>
          <cell r="S680">
            <v>0</v>
          </cell>
          <cell r="T680">
            <v>0</v>
          </cell>
          <cell r="U680">
            <v>0</v>
          </cell>
          <cell r="V680">
            <v>0</v>
          </cell>
          <cell r="W680">
            <v>0</v>
          </cell>
          <cell r="X680">
            <v>0</v>
          </cell>
          <cell r="Y680">
            <v>0</v>
          </cell>
          <cell r="Z680">
            <v>573300</v>
          </cell>
          <cell r="AA680">
            <v>143325</v>
          </cell>
          <cell r="AB680">
            <v>573300</v>
          </cell>
          <cell r="AC680">
            <v>0</v>
          </cell>
          <cell r="AD680">
            <v>0</v>
          </cell>
          <cell r="AE680">
            <v>0</v>
          </cell>
          <cell r="AF680">
            <v>0</v>
          </cell>
        </row>
        <row r="681">
          <cell r="A681">
            <v>26051001</v>
          </cell>
          <cell r="B681" t="str">
            <v>26051001/22020204</v>
          </cell>
          <cell r="C681">
            <v>26051001</v>
          </cell>
          <cell r="D681">
            <v>22020204</v>
          </cell>
          <cell r="E681" t="str">
            <v>Judiciary/ High Court</v>
          </cell>
          <cell r="F681" t="str">
            <v>Satelite Broadcasting Access Charges</v>
          </cell>
          <cell r="K681">
            <v>485100</v>
          </cell>
          <cell r="N681">
            <v>0</v>
          </cell>
          <cell r="O681">
            <v>9100</v>
          </cell>
          <cell r="S681">
            <v>0</v>
          </cell>
          <cell r="T681">
            <v>9100</v>
          </cell>
          <cell r="U681">
            <v>1137.5</v>
          </cell>
          <cell r="V681">
            <v>1137.5</v>
          </cell>
          <cell r="W681">
            <v>1137.5</v>
          </cell>
          <cell r="X681">
            <v>1137.5</v>
          </cell>
          <cell r="Y681">
            <v>13650</v>
          </cell>
          <cell r="Z681">
            <v>476000</v>
          </cell>
          <cell r="AA681">
            <v>119000</v>
          </cell>
          <cell r="AB681">
            <v>471450</v>
          </cell>
          <cell r="AC681">
            <v>15288</v>
          </cell>
          <cell r="AD681">
            <v>16052.4</v>
          </cell>
          <cell r="AE681">
            <v>16855.02</v>
          </cell>
          <cell r="AF681">
            <v>48195.42</v>
          </cell>
        </row>
        <row r="682">
          <cell r="A682">
            <v>26051001</v>
          </cell>
          <cell r="B682" t="str">
            <v>26051001/22020205</v>
          </cell>
          <cell r="C682">
            <v>26051001</v>
          </cell>
          <cell r="D682">
            <v>22020205</v>
          </cell>
          <cell r="E682" t="str">
            <v>Judiciary/ High Court</v>
          </cell>
          <cell r="F682" t="str">
            <v>Water Rates</v>
          </cell>
          <cell r="K682">
            <v>485100</v>
          </cell>
          <cell r="L682">
            <v>0</v>
          </cell>
          <cell r="M682">
            <v>36000</v>
          </cell>
          <cell r="N682">
            <v>36000</v>
          </cell>
          <cell r="O682">
            <v>36000</v>
          </cell>
          <cell r="P682">
            <v>36000</v>
          </cell>
          <cell r="Q682">
            <v>36000</v>
          </cell>
          <cell r="R682">
            <v>36000</v>
          </cell>
          <cell r="S682">
            <v>0</v>
          </cell>
          <cell r="T682">
            <v>216000</v>
          </cell>
          <cell r="U682">
            <v>27000</v>
          </cell>
          <cell r="V682">
            <v>27000</v>
          </cell>
          <cell r="W682">
            <v>27000</v>
          </cell>
          <cell r="X682">
            <v>27000</v>
          </cell>
          <cell r="Y682">
            <v>324000</v>
          </cell>
          <cell r="Z682">
            <v>269100</v>
          </cell>
          <cell r="AA682">
            <v>67275</v>
          </cell>
          <cell r="AB682">
            <v>161100</v>
          </cell>
          <cell r="AC682">
            <v>362880</v>
          </cell>
          <cell r="AD682">
            <v>381024</v>
          </cell>
          <cell r="AE682">
            <v>400075.2</v>
          </cell>
          <cell r="AF682">
            <v>1143979.2</v>
          </cell>
        </row>
        <row r="683">
          <cell r="A683">
            <v>26051001</v>
          </cell>
          <cell r="B683" t="str">
            <v>26051001/22020301</v>
          </cell>
          <cell r="C683">
            <v>26051001</v>
          </cell>
          <cell r="D683">
            <v>22020301</v>
          </cell>
          <cell r="E683" t="str">
            <v>Judiciary/ High Court</v>
          </cell>
          <cell r="F683" t="str">
            <v>Offices Stationeries/Computer Consumables</v>
          </cell>
          <cell r="K683">
            <v>4319700</v>
          </cell>
          <cell r="L683">
            <v>0</v>
          </cell>
          <cell r="M683">
            <v>0</v>
          </cell>
          <cell r="N683">
            <v>62500</v>
          </cell>
          <cell r="O683">
            <v>0</v>
          </cell>
          <cell r="P683">
            <v>1528100</v>
          </cell>
          <cell r="Q683">
            <v>20000</v>
          </cell>
          <cell r="R683">
            <v>581800</v>
          </cell>
          <cell r="S683">
            <v>95000</v>
          </cell>
          <cell r="T683">
            <v>2287400</v>
          </cell>
          <cell r="U683">
            <v>285925</v>
          </cell>
          <cell r="V683">
            <v>285925</v>
          </cell>
          <cell r="W683">
            <v>285925</v>
          </cell>
          <cell r="X683">
            <v>285925</v>
          </cell>
          <cell r="Y683">
            <v>3431100</v>
          </cell>
          <cell r="Z683">
            <v>2032300</v>
          </cell>
          <cell r="AA683">
            <v>508075</v>
          </cell>
          <cell r="AB683">
            <v>888600</v>
          </cell>
          <cell r="AC683">
            <v>3842832</v>
          </cell>
          <cell r="AD683">
            <v>4034973.6</v>
          </cell>
          <cell r="AE683">
            <v>4236722.28</v>
          </cell>
          <cell r="AF683">
            <v>12114527.879999999</v>
          </cell>
        </row>
        <row r="684">
          <cell r="A684">
            <v>26051001</v>
          </cell>
          <cell r="B684" t="str">
            <v>26051001/22020302</v>
          </cell>
          <cell r="C684">
            <v>26051001</v>
          </cell>
          <cell r="D684">
            <v>22020302</v>
          </cell>
          <cell r="E684" t="str">
            <v>Judiciary/ High Court</v>
          </cell>
          <cell r="F684" t="str">
            <v>Books</v>
          </cell>
          <cell r="K684">
            <v>970200</v>
          </cell>
          <cell r="L684">
            <v>0</v>
          </cell>
          <cell r="M684">
            <v>0</v>
          </cell>
          <cell r="S684">
            <v>0</v>
          </cell>
          <cell r="T684">
            <v>0</v>
          </cell>
          <cell r="U684">
            <v>0</v>
          </cell>
          <cell r="V684">
            <v>0</v>
          </cell>
          <cell r="W684">
            <v>0</v>
          </cell>
          <cell r="X684">
            <v>0</v>
          </cell>
          <cell r="Y684">
            <v>0</v>
          </cell>
          <cell r="Z684">
            <v>970200</v>
          </cell>
          <cell r="AA684">
            <v>242550</v>
          </cell>
          <cell r="AB684">
            <v>970200</v>
          </cell>
          <cell r="AC684">
            <v>0</v>
          </cell>
          <cell r="AD684">
            <v>0</v>
          </cell>
          <cell r="AE684">
            <v>0</v>
          </cell>
          <cell r="AF684">
            <v>0</v>
          </cell>
        </row>
        <row r="685">
          <cell r="A685">
            <v>26051001</v>
          </cell>
          <cell r="B685" t="str">
            <v>26051001/22020303</v>
          </cell>
          <cell r="C685">
            <v>26051001</v>
          </cell>
          <cell r="D685">
            <v>22020303</v>
          </cell>
          <cell r="E685" t="str">
            <v>Judiciary/ High Court</v>
          </cell>
          <cell r="F685" t="str">
            <v>Newspapers</v>
          </cell>
          <cell r="K685">
            <v>485100</v>
          </cell>
          <cell r="L685">
            <v>0</v>
          </cell>
          <cell r="M685">
            <v>0</v>
          </cell>
          <cell r="S685">
            <v>0</v>
          </cell>
          <cell r="T685">
            <v>0</v>
          </cell>
          <cell r="U685">
            <v>0</v>
          </cell>
          <cell r="V685">
            <v>0</v>
          </cell>
          <cell r="W685">
            <v>0</v>
          </cell>
          <cell r="X685">
            <v>0</v>
          </cell>
          <cell r="Y685">
            <v>0</v>
          </cell>
          <cell r="Z685">
            <v>485100</v>
          </cell>
          <cell r="AA685">
            <v>121275</v>
          </cell>
          <cell r="AB685">
            <v>485100</v>
          </cell>
          <cell r="AC685">
            <v>0</v>
          </cell>
          <cell r="AD685">
            <v>0</v>
          </cell>
          <cell r="AE685">
            <v>0</v>
          </cell>
          <cell r="AF685">
            <v>0</v>
          </cell>
        </row>
        <row r="686">
          <cell r="A686">
            <v>26051001</v>
          </cell>
          <cell r="B686" t="str">
            <v>26051001/22020304</v>
          </cell>
          <cell r="C686">
            <v>26051001</v>
          </cell>
          <cell r="D686">
            <v>22020304</v>
          </cell>
          <cell r="E686" t="str">
            <v>Judiciary/ High Court</v>
          </cell>
          <cell r="F686" t="str">
            <v>Magazines and Periodicals</v>
          </cell>
          <cell r="M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row>
        <row r="687">
          <cell r="A687">
            <v>26051001</v>
          </cell>
          <cell r="B687" t="str">
            <v>26051001/22020305</v>
          </cell>
          <cell r="C687">
            <v>26051001</v>
          </cell>
          <cell r="D687">
            <v>22020305</v>
          </cell>
          <cell r="E687" t="str">
            <v>Judiciary/ High Court</v>
          </cell>
          <cell r="F687" t="str">
            <v>Printing of Non Security Documents</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row>
        <row r="688">
          <cell r="A688">
            <v>26051001</v>
          </cell>
          <cell r="B688" t="str">
            <v>26051001/22020309</v>
          </cell>
          <cell r="C688">
            <v>26051001</v>
          </cell>
          <cell r="D688">
            <v>22020309</v>
          </cell>
          <cell r="E688" t="str">
            <v>Judiciary/ High Court</v>
          </cell>
          <cell r="F688" t="str">
            <v>Uniforms and Other Clothing</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row>
        <row r="689">
          <cell r="A689">
            <v>26051001</v>
          </cell>
          <cell r="B689" t="str">
            <v>26051001/22020310</v>
          </cell>
          <cell r="C689">
            <v>26051001</v>
          </cell>
          <cell r="D689">
            <v>22020310</v>
          </cell>
          <cell r="E689" t="str">
            <v>Judiciary/ High Court</v>
          </cell>
          <cell r="F689" t="str">
            <v>Teaching Aids/Instruction Materials</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row>
        <row r="690">
          <cell r="A690">
            <v>26051001</v>
          </cell>
          <cell r="B690" t="str">
            <v>26051001/22020401</v>
          </cell>
          <cell r="C690">
            <v>26051001</v>
          </cell>
          <cell r="D690">
            <v>22020401</v>
          </cell>
          <cell r="E690" t="str">
            <v>Judiciary/ High Court</v>
          </cell>
          <cell r="F690" t="str">
            <v>Maintenance of Motor Vehicle/Transport Equipment</v>
          </cell>
          <cell r="K690">
            <v>5811960</v>
          </cell>
          <cell r="L690">
            <v>0</v>
          </cell>
          <cell r="M690">
            <v>40000</v>
          </cell>
          <cell r="N690">
            <v>216200</v>
          </cell>
          <cell r="O690">
            <v>89000</v>
          </cell>
          <cell r="P690">
            <v>153800</v>
          </cell>
          <cell r="Q690">
            <v>78000</v>
          </cell>
          <cell r="R690">
            <v>487100</v>
          </cell>
          <cell r="S690">
            <v>105000</v>
          </cell>
          <cell r="T690">
            <v>1169100</v>
          </cell>
          <cell r="U690">
            <v>146137.5</v>
          </cell>
          <cell r="V690">
            <v>146137.5</v>
          </cell>
          <cell r="W690">
            <v>146137.5</v>
          </cell>
          <cell r="X690">
            <v>146137.5</v>
          </cell>
          <cell r="Y690">
            <v>1753650</v>
          </cell>
          <cell r="Z690">
            <v>4642860</v>
          </cell>
          <cell r="AA690">
            <v>1160715</v>
          </cell>
          <cell r="AB690">
            <v>4058310</v>
          </cell>
          <cell r="AC690">
            <v>1964088</v>
          </cell>
          <cell r="AD690">
            <v>2062292.4</v>
          </cell>
          <cell r="AE690">
            <v>2165407.02</v>
          </cell>
          <cell r="AF690">
            <v>6191787.4199999999</v>
          </cell>
        </row>
        <row r="691">
          <cell r="A691">
            <v>26051001</v>
          </cell>
          <cell r="B691" t="str">
            <v>26051001/22020402</v>
          </cell>
          <cell r="C691">
            <v>26051001</v>
          </cell>
          <cell r="D691">
            <v>22020402</v>
          </cell>
          <cell r="E691" t="str">
            <v>Judiciary/ High Court</v>
          </cell>
          <cell r="F691" t="str">
            <v>Maintenance of Office Furniture</v>
          </cell>
          <cell r="L691">
            <v>0</v>
          </cell>
          <cell r="M691">
            <v>0</v>
          </cell>
          <cell r="N691">
            <v>0</v>
          </cell>
          <cell r="O691">
            <v>0</v>
          </cell>
          <cell r="P691">
            <v>0</v>
          </cell>
          <cell r="Q691">
            <v>244000</v>
          </cell>
          <cell r="R691">
            <v>0</v>
          </cell>
          <cell r="S691">
            <v>0</v>
          </cell>
          <cell r="T691">
            <v>244000</v>
          </cell>
          <cell r="U691">
            <v>30500</v>
          </cell>
          <cell r="V691">
            <v>30500</v>
          </cell>
          <cell r="W691">
            <v>30500</v>
          </cell>
          <cell r="X691">
            <v>30500</v>
          </cell>
          <cell r="Y691">
            <v>366000</v>
          </cell>
          <cell r="Z691">
            <v>3193700</v>
          </cell>
          <cell r="AA691">
            <v>798425</v>
          </cell>
          <cell r="AB691">
            <v>3071700</v>
          </cell>
          <cell r="AC691">
            <v>409920</v>
          </cell>
          <cell r="AD691">
            <v>430416</v>
          </cell>
          <cell r="AE691">
            <v>451936.8</v>
          </cell>
          <cell r="AF691">
            <v>1292272.8</v>
          </cell>
        </row>
        <row r="692">
          <cell r="A692">
            <v>26051001</v>
          </cell>
          <cell r="B692" t="str">
            <v>26051001/22020403</v>
          </cell>
          <cell r="C692">
            <v>26051001</v>
          </cell>
          <cell r="D692">
            <v>22020403</v>
          </cell>
          <cell r="E692" t="str">
            <v>Judiciary/ High Court</v>
          </cell>
          <cell r="F692" t="str">
            <v>Maintenance of Office Building Residential Quarters</v>
          </cell>
          <cell r="K692">
            <v>3437700</v>
          </cell>
          <cell r="M692">
            <v>0</v>
          </cell>
          <cell r="S692">
            <v>0</v>
          </cell>
          <cell r="T692">
            <v>0</v>
          </cell>
          <cell r="U692">
            <v>0</v>
          </cell>
          <cell r="V692">
            <v>0</v>
          </cell>
          <cell r="W692">
            <v>0</v>
          </cell>
          <cell r="X692">
            <v>0</v>
          </cell>
          <cell r="Y692">
            <v>0</v>
          </cell>
          <cell r="Z692">
            <v>9089892</v>
          </cell>
          <cell r="AA692">
            <v>2272473</v>
          </cell>
          <cell r="AB692">
            <v>9089892</v>
          </cell>
          <cell r="AC692">
            <v>0</v>
          </cell>
          <cell r="AD692">
            <v>0</v>
          </cell>
          <cell r="AE692">
            <v>0</v>
          </cell>
          <cell r="AF692">
            <v>0</v>
          </cell>
        </row>
        <row r="693">
          <cell r="A693">
            <v>26051001</v>
          </cell>
          <cell r="B693" t="str">
            <v>26051001/22020404</v>
          </cell>
          <cell r="C693">
            <v>26051001</v>
          </cell>
          <cell r="D693">
            <v>22020404</v>
          </cell>
          <cell r="E693" t="str">
            <v>Judiciary/ High Court</v>
          </cell>
          <cell r="F693" t="str">
            <v>Maintenance of Office/IT Equipments</v>
          </cell>
          <cell r="K693">
            <v>9089892</v>
          </cell>
          <cell r="L693">
            <v>0</v>
          </cell>
          <cell r="M693">
            <v>1290000</v>
          </cell>
          <cell r="N693">
            <v>81400</v>
          </cell>
          <cell r="O693">
            <v>940000</v>
          </cell>
          <cell r="P693">
            <v>2037500</v>
          </cell>
          <cell r="Q693">
            <v>1237000</v>
          </cell>
          <cell r="R693">
            <v>1471000</v>
          </cell>
          <cell r="S693">
            <v>147650</v>
          </cell>
          <cell r="T693">
            <v>7204550</v>
          </cell>
          <cell r="U693">
            <v>900568.75</v>
          </cell>
          <cell r="V693">
            <v>900568.75</v>
          </cell>
          <cell r="W693">
            <v>900568.75</v>
          </cell>
          <cell r="X693">
            <v>900568.75</v>
          </cell>
          <cell r="Y693">
            <v>10806825</v>
          </cell>
          <cell r="Z693">
            <v>-4730540</v>
          </cell>
          <cell r="AA693">
            <v>-1182635</v>
          </cell>
          <cell r="AB693">
            <v>-8332815</v>
          </cell>
          <cell r="AC693">
            <v>12103644</v>
          </cell>
          <cell r="AD693">
            <v>12708826.199999999</v>
          </cell>
          <cell r="AE693">
            <v>13344267.51</v>
          </cell>
          <cell r="AF693">
            <v>38156737.710000001</v>
          </cell>
        </row>
        <row r="694">
          <cell r="A694">
            <v>26051001</v>
          </cell>
          <cell r="B694" t="str">
            <v>26051001/22020405</v>
          </cell>
          <cell r="C694">
            <v>26051001</v>
          </cell>
          <cell r="D694">
            <v>22020405</v>
          </cell>
          <cell r="E694" t="str">
            <v>Judiciary/ High Court</v>
          </cell>
          <cell r="F694" t="str">
            <v>Maintenance of Plants and Generators</v>
          </cell>
          <cell r="K694">
            <v>2474010</v>
          </cell>
          <cell r="L694">
            <v>0</v>
          </cell>
          <cell r="M694">
            <v>67000</v>
          </cell>
          <cell r="N694">
            <v>186500</v>
          </cell>
          <cell r="O694">
            <v>0</v>
          </cell>
          <cell r="P694">
            <v>38900</v>
          </cell>
          <cell r="Q694">
            <v>183000</v>
          </cell>
          <cell r="R694">
            <v>148000</v>
          </cell>
          <cell r="S694">
            <v>25500</v>
          </cell>
          <cell r="T694">
            <v>648900</v>
          </cell>
          <cell r="U694">
            <v>81112.5</v>
          </cell>
          <cell r="V694">
            <v>81112.5</v>
          </cell>
          <cell r="W694">
            <v>81112.5</v>
          </cell>
          <cell r="X694">
            <v>81112.5</v>
          </cell>
          <cell r="Y694">
            <v>973350</v>
          </cell>
          <cell r="Z694" t="e">
            <v>#REF!</v>
          </cell>
          <cell r="AA694" t="e">
            <v>#REF!</v>
          </cell>
          <cell r="AB694" t="e">
            <v>#REF!</v>
          </cell>
          <cell r="AC694">
            <v>1090152</v>
          </cell>
          <cell r="AD694">
            <v>1144659.6000000001</v>
          </cell>
          <cell r="AE694">
            <v>1201892.58</v>
          </cell>
          <cell r="AF694">
            <v>3436704.18</v>
          </cell>
        </row>
        <row r="695">
          <cell r="A695">
            <v>26051001</v>
          </cell>
          <cell r="B695" t="str">
            <v>26051001/22020406</v>
          </cell>
          <cell r="C695">
            <v>26051001</v>
          </cell>
          <cell r="D695">
            <v>22020406</v>
          </cell>
          <cell r="E695" t="str">
            <v>Judiciary/ High Court</v>
          </cell>
          <cell r="F695" t="str">
            <v>Other Maintenance Services</v>
          </cell>
          <cell r="K695">
            <v>4502400</v>
          </cell>
          <cell r="L695">
            <v>0</v>
          </cell>
          <cell r="M695">
            <v>0</v>
          </cell>
          <cell r="N695">
            <v>127500</v>
          </cell>
          <cell r="O695">
            <v>0</v>
          </cell>
          <cell r="P695">
            <v>184200</v>
          </cell>
          <cell r="Q695">
            <v>546860</v>
          </cell>
          <cell r="R695">
            <v>909200</v>
          </cell>
          <cell r="S695">
            <v>282500</v>
          </cell>
          <cell r="T695">
            <v>2050260</v>
          </cell>
          <cell r="U695">
            <v>256282.5</v>
          </cell>
          <cell r="V695">
            <v>256282.5</v>
          </cell>
          <cell r="W695">
            <v>256282.5</v>
          </cell>
          <cell r="X695">
            <v>256282.5</v>
          </cell>
          <cell r="Y695">
            <v>3075390</v>
          </cell>
          <cell r="Z695">
            <v>2452140</v>
          </cell>
          <cell r="AA695">
            <v>613035</v>
          </cell>
          <cell r="AB695">
            <v>1427010</v>
          </cell>
          <cell r="AC695">
            <v>3444436.8</v>
          </cell>
          <cell r="AD695">
            <v>3616658.6399999997</v>
          </cell>
          <cell r="AE695">
            <v>3797491.5719999997</v>
          </cell>
          <cell r="AF695">
            <v>10858587.011999998</v>
          </cell>
        </row>
        <row r="696">
          <cell r="A696">
            <v>26051001</v>
          </cell>
          <cell r="B696" t="str">
            <v>26051001/22020501</v>
          </cell>
          <cell r="C696">
            <v>26051001</v>
          </cell>
          <cell r="D696">
            <v>22020501</v>
          </cell>
          <cell r="E696" t="str">
            <v>Judiciary/ High Court</v>
          </cell>
          <cell r="F696" t="str">
            <v>Local Training</v>
          </cell>
          <cell r="K696">
            <v>2604000</v>
          </cell>
          <cell r="S696">
            <v>0</v>
          </cell>
          <cell r="T696">
            <v>0</v>
          </cell>
          <cell r="U696">
            <v>0</v>
          </cell>
          <cell r="V696">
            <v>0</v>
          </cell>
          <cell r="W696">
            <v>0</v>
          </cell>
          <cell r="X696">
            <v>0</v>
          </cell>
          <cell r="Y696">
            <v>0</v>
          </cell>
          <cell r="Z696">
            <v>2604000</v>
          </cell>
          <cell r="AA696">
            <v>651000</v>
          </cell>
          <cell r="AB696">
            <v>2604000</v>
          </cell>
          <cell r="AC696">
            <v>0</v>
          </cell>
          <cell r="AD696">
            <v>0</v>
          </cell>
          <cell r="AE696">
            <v>0</v>
          </cell>
          <cell r="AF696">
            <v>0</v>
          </cell>
        </row>
        <row r="697">
          <cell r="A697">
            <v>26051001</v>
          </cell>
          <cell r="B697" t="str">
            <v>26051001/22020502</v>
          </cell>
          <cell r="C697">
            <v>26051001</v>
          </cell>
          <cell r="D697">
            <v>22020502</v>
          </cell>
          <cell r="E697" t="str">
            <v>Judiciary/ High Court</v>
          </cell>
          <cell r="F697" t="str">
            <v>International Training</v>
          </cell>
          <cell r="K697">
            <v>4536000</v>
          </cell>
          <cell r="S697">
            <v>0</v>
          </cell>
          <cell r="T697">
            <v>0</v>
          </cell>
          <cell r="U697">
            <v>0</v>
          </cell>
          <cell r="V697">
            <v>0</v>
          </cell>
          <cell r="W697">
            <v>0</v>
          </cell>
          <cell r="X697">
            <v>0</v>
          </cell>
          <cell r="Y697">
            <v>0</v>
          </cell>
          <cell r="Z697">
            <v>4536000</v>
          </cell>
          <cell r="AA697">
            <v>1134000</v>
          </cell>
          <cell r="AB697">
            <v>4536000</v>
          </cell>
          <cell r="AC697">
            <v>0</v>
          </cell>
          <cell r="AD697">
            <v>0</v>
          </cell>
          <cell r="AE697">
            <v>0</v>
          </cell>
          <cell r="AF697">
            <v>0</v>
          </cell>
        </row>
        <row r="698">
          <cell r="A698">
            <v>26051001</v>
          </cell>
          <cell r="B698" t="str">
            <v>26051001/22020204</v>
          </cell>
          <cell r="C698">
            <v>26051001</v>
          </cell>
          <cell r="D698">
            <v>22020204</v>
          </cell>
          <cell r="E698" t="str">
            <v>Judiciary/ High Court</v>
          </cell>
          <cell r="F698" t="str">
            <v>Satellite Broadcasting Access Charges</v>
          </cell>
          <cell r="L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row>
        <row r="699">
          <cell r="A699">
            <v>26051001</v>
          </cell>
          <cell r="B699" t="str">
            <v>26051001/22020601</v>
          </cell>
          <cell r="C699">
            <v>26051001</v>
          </cell>
          <cell r="D699">
            <v>22020601</v>
          </cell>
          <cell r="E699" t="str">
            <v>Judiciary/ High Court</v>
          </cell>
          <cell r="F699" t="str">
            <v>Security Services</v>
          </cell>
          <cell r="K699">
            <v>3449856</v>
          </cell>
          <cell r="L699">
            <v>0</v>
          </cell>
          <cell r="M699">
            <v>281000</v>
          </cell>
          <cell r="N699">
            <v>541000</v>
          </cell>
          <cell r="O699">
            <v>281000</v>
          </cell>
          <cell r="P699">
            <v>281000</v>
          </cell>
          <cell r="Q699">
            <v>326000</v>
          </cell>
          <cell r="R699">
            <v>281000</v>
          </cell>
          <cell r="S699">
            <v>100000</v>
          </cell>
          <cell r="T699">
            <v>2091000</v>
          </cell>
          <cell r="U699">
            <v>261375</v>
          </cell>
          <cell r="V699">
            <v>261375</v>
          </cell>
          <cell r="W699">
            <v>261375</v>
          </cell>
          <cell r="X699">
            <v>261375</v>
          </cell>
          <cell r="Y699">
            <v>3136500</v>
          </cell>
          <cell r="Z699">
            <v>1358856</v>
          </cell>
          <cell r="AA699">
            <v>339714</v>
          </cell>
          <cell r="AB699">
            <v>313356</v>
          </cell>
          <cell r="AC699">
            <v>3512880</v>
          </cell>
          <cell r="AD699">
            <v>3688524</v>
          </cell>
          <cell r="AE699">
            <v>3872950.2</v>
          </cell>
          <cell r="AF699">
            <v>11074354.199999999</v>
          </cell>
        </row>
        <row r="700">
          <cell r="A700">
            <v>26051001</v>
          </cell>
          <cell r="B700" t="str">
            <v>26051001/22020602</v>
          </cell>
          <cell r="C700">
            <v>26051001</v>
          </cell>
          <cell r="D700">
            <v>22020602</v>
          </cell>
          <cell r="E700" t="str">
            <v>Judiciary/ High Court</v>
          </cell>
          <cell r="F700" t="str">
            <v>Residential Rent</v>
          </cell>
          <cell r="L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row>
        <row r="701">
          <cell r="A701">
            <v>26051001</v>
          </cell>
          <cell r="B701" t="str">
            <v>26051001/22020603</v>
          </cell>
          <cell r="C701">
            <v>26051001</v>
          </cell>
          <cell r="D701">
            <v>22020603</v>
          </cell>
          <cell r="E701" t="str">
            <v>Judiciary/ High Court</v>
          </cell>
          <cell r="F701" t="str">
            <v>Cleaning and Fumigation Services</v>
          </cell>
          <cell r="M701">
            <v>0</v>
          </cell>
          <cell r="N701">
            <v>0</v>
          </cell>
          <cell r="O701">
            <v>0</v>
          </cell>
          <cell r="P701">
            <v>700400</v>
          </cell>
          <cell r="Q701">
            <v>0</v>
          </cell>
          <cell r="R701">
            <v>0</v>
          </cell>
          <cell r="S701">
            <v>0</v>
          </cell>
          <cell r="T701">
            <v>700400</v>
          </cell>
          <cell r="U701">
            <v>87550</v>
          </cell>
          <cell r="V701">
            <v>87550</v>
          </cell>
          <cell r="W701">
            <v>87550</v>
          </cell>
          <cell r="X701">
            <v>87550</v>
          </cell>
          <cell r="Y701">
            <v>1050600</v>
          </cell>
          <cell r="Z701">
            <v>-700400</v>
          </cell>
          <cell r="AA701">
            <v>-175100</v>
          </cell>
          <cell r="AB701">
            <v>-1050600</v>
          </cell>
          <cell r="AC701">
            <v>1176672</v>
          </cell>
          <cell r="AD701">
            <v>1235505.6000000001</v>
          </cell>
          <cell r="AE701">
            <v>1297280.8800000001</v>
          </cell>
          <cell r="AF701">
            <v>3709458.4800000004</v>
          </cell>
        </row>
        <row r="702">
          <cell r="A702">
            <v>0</v>
          </cell>
          <cell r="D702" t="str">
            <v>22020604</v>
          </cell>
        </row>
        <row r="703">
          <cell r="A703">
            <v>0</v>
          </cell>
          <cell r="D703" t="str">
            <v>22020605</v>
          </cell>
          <cell r="K703">
            <v>1753500</v>
          </cell>
        </row>
        <row r="704">
          <cell r="A704">
            <v>26051001</v>
          </cell>
          <cell r="B704" t="str">
            <v>26051001/22020702</v>
          </cell>
          <cell r="C704">
            <v>26051001</v>
          </cell>
          <cell r="D704">
            <v>22020702</v>
          </cell>
          <cell r="E704" t="str">
            <v>Judiciary/ High Court</v>
          </cell>
          <cell r="F704" t="str">
            <v>Information Technology Consulting</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row>
        <row r="705">
          <cell r="A705">
            <v>26051001</v>
          </cell>
          <cell r="B705" t="str">
            <v>26051001/22020703</v>
          </cell>
          <cell r="C705">
            <v>26051001</v>
          </cell>
          <cell r="D705">
            <v>22020703</v>
          </cell>
          <cell r="E705" t="str">
            <v>Judiciary/ High Court</v>
          </cell>
          <cell r="F705" t="str">
            <v>Legal Services</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row>
        <row r="706">
          <cell r="A706">
            <v>26051001</v>
          </cell>
          <cell r="B706" t="str">
            <v>26051001/22020704</v>
          </cell>
          <cell r="C706">
            <v>26051001</v>
          </cell>
          <cell r="D706">
            <v>22020704</v>
          </cell>
          <cell r="E706" t="str">
            <v>Judiciary/ High Court</v>
          </cell>
          <cell r="F706" t="str">
            <v>Engineering Services</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row>
        <row r="707">
          <cell r="A707">
            <v>26051001</v>
          </cell>
          <cell r="B707" t="str">
            <v>26051001/22020705</v>
          </cell>
          <cell r="C707">
            <v>26051001</v>
          </cell>
          <cell r="D707">
            <v>22020705</v>
          </cell>
          <cell r="E707" t="str">
            <v>Judiciary/ High Court</v>
          </cell>
          <cell r="F707" t="str">
            <v>Architectural Services</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row>
        <row r="708">
          <cell r="A708">
            <v>26051001</v>
          </cell>
          <cell r="B708" t="str">
            <v>26051001/22020706</v>
          </cell>
          <cell r="C708">
            <v>26051001</v>
          </cell>
          <cell r="D708">
            <v>22020706</v>
          </cell>
          <cell r="E708" t="str">
            <v>Judiciary/ High Court</v>
          </cell>
          <cell r="F708" t="str">
            <v>Surveying Services</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row>
        <row r="709">
          <cell r="A709">
            <v>26051001</v>
          </cell>
          <cell r="B709" t="str">
            <v>26051001/22020801</v>
          </cell>
          <cell r="C709">
            <v>26051001</v>
          </cell>
          <cell r="D709">
            <v>22020801</v>
          </cell>
          <cell r="E709" t="str">
            <v>Judiciary/ High Court</v>
          </cell>
          <cell r="F709" t="str">
            <v>Motor Vehicle Fuel Cost</v>
          </cell>
          <cell r="K709">
            <v>13439328</v>
          </cell>
          <cell r="L709">
            <v>0</v>
          </cell>
          <cell r="M709">
            <v>5396500</v>
          </cell>
          <cell r="N709">
            <v>6713500</v>
          </cell>
          <cell r="O709">
            <v>5670400</v>
          </cell>
          <cell r="P709">
            <v>5555500</v>
          </cell>
          <cell r="Q709">
            <v>5872000</v>
          </cell>
          <cell r="R709">
            <v>5497500</v>
          </cell>
          <cell r="S709">
            <v>10000</v>
          </cell>
          <cell r="T709">
            <v>34715400</v>
          </cell>
          <cell r="U709">
            <v>4339425</v>
          </cell>
          <cell r="V709">
            <v>4339425</v>
          </cell>
          <cell r="W709">
            <v>4339425</v>
          </cell>
          <cell r="X709">
            <v>4339425</v>
          </cell>
          <cell r="Y709">
            <v>52073100</v>
          </cell>
          <cell r="Z709">
            <v>-21276072</v>
          </cell>
          <cell r="AA709">
            <v>-5319018</v>
          </cell>
          <cell r="AB709">
            <v>-38633772</v>
          </cell>
          <cell r="AC709">
            <v>58321872</v>
          </cell>
          <cell r="AD709">
            <v>61237965.600000001</v>
          </cell>
          <cell r="AE709">
            <v>64299863.880000003</v>
          </cell>
          <cell r="AF709">
            <v>183859701.47999999</v>
          </cell>
        </row>
        <row r="710">
          <cell r="A710">
            <v>26051001</v>
          </cell>
          <cell r="B710" t="str">
            <v>26051001/22020802</v>
          </cell>
          <cell r="C710">
            <v>26051001</v>
          </cell>
          <cell r="D710">
            <v>22020802</v>
          </cell>
          <cell r="E710" t="str">
            <v>Judiciary/ High Court</v>
          </cell>
          <cell r="F710" t="str">
            <v>Other Transport Equipment Fuel Cost</v>
          </cell>
          <cell r="N710">
            <v>0</v>
          </cell>
          <cell r="O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row>
        <row r="711">
          <cell r="A711">
            <v>26051001</v>
          </cell>
          <cell r="B711" t="str">
            <v>26051001/22020803</v>
          </cell>
          <cell r="C711">
            <v>26051001</v>
          </cell>
          <cell r="D711">
            <v>22020803</v>
          </cell>
          <cell r="E711" t="str">
            <v>Judiciary/ High Court</v>
          </cell>
          <cell r="F711" t="str">
            <v>Plant/Generator Fuel Cost</v>
          </cell>
          <cell r="L711">
            <v>0</v>
          </cell>
          <cell r="M711">
            <v>1090000</v>
          </cell>
          <cell r="N711">
            <v>1127500</v>
          </cell>
          <cell r="O711">
            <v>565000</v>
          </cell>
          <cell r="P711">
            <v>1727500</v>
          </cell>
          <cell r="Q711">
            <v>1877500</v>
          </cell>
          <cell r="R711">
            <v>1277500</v>
          </cell>
          <cell r="S711">
            <v>40000</v>
          </cell>
          <cell r="T711">
            <v>7705000</v>
          </cell>
          <cell r="U711">
            <v>963125</v>
          </cell>
          <cell r="V711">
            <v>963125</v>
          </cell>
          <cell r="W711">
            <v>963125</v>
          </cell>
          <cell r="X711">
            <v>963125</v>
          </cell>
          <cell r="Y711">
            <v>11557500</v>
          </cell>
          <cell r="Z711">
            <v>-7705000</v>
          </cell>
          <cell r="AA711">
            <v>-1926250</v>
          </cell>
          <cell r="AB711">
            <v>-11557500</v>
          </cell>
          <cell r="AC711">
            <v>12944400</v>
          </cell>
          <cell r="AD711">
            <v>13591620</v>
          </cell>
          <cell r="AE711">
            <v>14271201</v>
          </cell>
          <cell r="AF711">
            <v>40807221</v>
          </cell>
        </row>
        <row r="712">
          <cell r="A712">
            <v>26051001</v>
          </cell>
          <cell r="B712" t="str">
            <v>26051001/22020804</v>
          </cell>
          <cell r="C712">
            <v>26051001</v>
          </cell>
          <cell r="D712">
            <v>22020804</v>
          </cell>
          <cell r="E712" t="str">
            <v>Judiciary/ High Court</v>
          </cell>
          <cell r="F712" t="str">
            <v>Cooking Gas/Fuel Cost</v>
          </cell>
          <cell r="L712">
            <v>0</v>
          </cell>
          <cell r="M712">
            <v>61000</v>
          </cell>
          <cell r="N712">
            <v>61000</v>
          </cell>
          <cell r="O712">
            <v>61000</v>
          </cell>
          <cell r="P712">
            <v>61000</v>
          </cell>
          <cell r="Q712">
            <v>61000</v>
          </cell>
          <cell r="R712">
            <v>61000</v>
          </cell>
          <cell r="S712">
            <v>0</v>
          </cell>
          <cell r="T712">
            <v>366000</v>
          </cell>
          <cell r="U712">
            <v>45750</v>
          </cell>
          <cell r="V712">
            <v>45750</v>
          </cell>
          <cell r="W712">
            <v>45750</v>
          </cell>
          <cell r="X712">
            <v>45750</v>
          </cell>
          <cell r="Y712">
            <v>549000</v>
          </cell>
          <cell r="Z712">
            <v>-366000</v>
          </cell>
          <cell r="AA712">
            <v>-91500</v>
          </cell>
          <cell r="AB712">
            <v>-549000</v>
          </cell>
          <cell r="AC712">
            <v>614880</v>
          </cell>
          <cell r="AD712">
            <v>645624</v>
          </cell>
          <cell r="AE712">
            <v>677905.2</v>
          </cell>
          <cell r="AF712">
            <v>1938409.2</v>
          </cell>
        </row>
        <row r="713">
          <cell r="A713">
            <v>0</v>
          </cell>
          <cell r="D713" t="str">
            <v>22020805</v>
          </cell>
        </row>
        <row r="714">
          <cell r="A714">
            <v>0</v>
          </cell>
          <cell r="D714" t="str">
            <v>22020806</v>
          </cell>
          <cell r="K714">
            <v>7452900</v>
          </cell>
        </row>
        <row r="715">
          <cell r="A715">
            <v>26051001</v>
          </cell>
          <cell r="B715" t="str">
            <v>26051001/22020901</v>
          </cell>
          <cell r="C715">
            <v>26051001</v>
          </cell>
          <cell r="D715">
            <v>22020901</v>
          </cell>
          <cell r="E715" t="str">
            <v>Judiciary/ High Court</v>
          </cell>
          <cell r="F715" t="str">
            <v>Bank Charges (Other Than Interest)</v>
          </cell>
          <cell r="K715">
            <v>485100</v>
          </cell>
          <cell r="M715">
            <v>0</v>
          </cell>
          <cell r="R715">
            <v>9493.34</v>
          </cell>
          <cell r="T715">
            <v>9493.34</v>
          </cell>
          <cell r="U715">
            <v>1186.6675</v>
          </cell>
          <cell r="V715">
            <v>1186.6675</v>
          </cell>
          <cell r="W715">
            <v>1186.6675</v>
          </cell>
          <cell r="X715">
            <v>1186.6675</v>
          </cell>
          <cell r="Y715">
            <v>14240.009999999998</v>
          </cell>
          <cell r="Z715">
            <v>475606.66</v>
          </cell>
          <cell r="AA715">
            <v>118901.66499999999</v>
          </cell>
          <cell r="AB715">
            <v>470859.99</v>
          </cell>
          <cell r="AC715">
            <v>15948.811199999998</v>
          </cell>
          <cell r="AD715">
            <v>16746.251759999999</v>
          </cell>
          <cell r="AE715">
            <v>17583.564348</v>
          </cell>
          <cell r="AF715">
            <v>50278.627307999996</v>
          </cell>
        </row>
        <row r="716">
          <cell r="A716">
            <v>26051001</v>
          </cell>
          <cell r="B716" t="str">
            <v>26051001/22020902</v>
          </cell>
          <cell r="C716">
            <v>26051001</v>
          </cell>
          <cell r="D716">
            <v>22020902</v>
          </cell>
          <cell r="E716" t="str">
            <v>Judiciary/ High Court</v>
          </cell>
          <cell r="F716" t="str">
            <v>Insurance Premium</v>
          </cell>
          <cell r="K716">
            <v>264600</v>
          </cell>
          <cell r="L716">
            <v>0</v>
          </cell>
          <cell r="M716">
            <v>0</v>
          </cell>
          <cell r="S716">
            <v>0</v>
          </cell>
          <cell r="T716">
            <v>0</v>
          </cell>
          <cell r="U716">
            <v>0</v>
          </cell>
          <cell r="V716">
            <v>0</v>
          </cell>
          <cell r="W716">
            <v>0</v>
          </cell>
          <cell r="X716">
            <v>0</v>
          </cell>
          <cell r="Y716">
            <v>0</v>
          </cell>
          <cell r="Z716">
            <v>264600</v>
          </cell>
          <cell r="AA716">
            <v>66150</v>
          </cell>
          <cell r="AB716">
            <v>264600</v>
          </cell>
          <cell r="AC716">
            <v>0</v>
          </cell>
          <cell r="AD716">
            <v>0</v>
          </cell>
          <cell r="AE716">
            <v>0</v>
          </cell>
          <cell r="AF716">
            <v>0</v>
          </cell>
        </row>
        <row r="717">
          <cell r="A717">
            <v>26051001</v>
          </cell>
          <cell r="B717" t="str">
            <v>26051001/22021001</v>
          </cell>
          <cell r="C717">
            <v>26051001</v>
          </cell>
          <cell r="D717">
            <v>22021001</v>
          </cell>
          <cell r="E717" t="str">
            <v>Judiciary/ High Court</v>
          </cell>
          <cell r="F717" t="str">
            <v>Refreshment and Meals</v>
          </cell>
          <cell r="K717">
            <v>194040</v>
          </cell>
          <cell r="L717">
            <v>0</v>
          </cell>
          <cell r="M717">
            <v>1112000</v>
          </cell>
          <cell r="N717">
            <v>644800</v>
          </cell>
          <cell r="O717">
            <v>39300</v>
          </cell>
          <cell r="P717">
            <v>991500</v>
          </cell>
          <cell r="Q717">
            <v>580000</v>
          </cell>
          <cell r="R717">
            <v>775050</v>
          </cell>
          <cell r="S717">
            <v>60000</v>
          </cell>
          <cell r="T717">
            <v>4202650</v>
          </cell>
          <cell r="U717">
            <v>525331.25</v>
          </cell>
          <cell r="V717">
            <v>525331.25</v>
          </cell>
          <cell r="W717">
            <v>525331.25</v>
          </cell>
          <cell r="X717">
            <v>525331.25</v>
          </cell>
          <cell r="Y717">
            <v>6303975</v>
          </cell>
          <cell r="Z717">
            <v>-4008610</v>
          </cell>
          <cell r="AA717">
            <v>-1002152.5</v>
          </cell>
          <cell r="AB717">
            <v>-6109935</v>
          </cell>
          <cell r="AC717">
            <v>7060452</v>
          </cell>
          <cell r="AD717">
            <v>7413474.5999999996</v>
          </cell>
          <cell r="AE717">
            <v>7784148.3300000001</v>
          </cell>
          <cell r="AF717">
            <v>22258074.93</v>
          </cell>
        </row>
        <row r="718">
          <cell r="A718">
            <v>26051001</v>
          </cell>
          <cell r="B718" t="str">
            <v>26051001/22021002</v>
          </cell>
          <cell r="C718">
            <v>26051001</v>
          </cell>
          <cell r="D718">
            <v>22021002</v>
          </cell>
          <cell r="E718" t="str">
            <v>Judiciary/ High Court</v>
          </cell>
          <cell r="F718" t="str">
            <v>Honorarium and Sitting Allowance</v>
          </cell>
          <cell r="K718">
            <v>11274900</v>
          </cell>
          <cell r="L718">
            <v>0</v>
          </cell>
          <cell r="M718">
            <v>0</v>
          </cell>
          <cell r="N718">
            <v>0</v>
          </cell>
          <cell r="O718">
            <v>0</v>
          </cell>
          <cell r="P718">
            <v>76000</v>
          </cell>
          <cell r="Q718">
            <v>372000</v>
          </cell>
          <cell r="R718">
            <v>112000</v>
          </cell>
          <cell r="S718">
            <v>118000</v>
          </cell>
          <cell r="T718">
            <v>678000</v>
          </cell>
          <cell r="U718">
            <v>84750</v>
          </cell>
          <cell r="V718">
            <v>84750</v>
          </cell>
          <cell r="W718">
            <v>84750</v>
          </cell>
          <cell r="X718">
            <v>84750</v>
          </cell>
          <cell r="Y718">
            <v>1017000</v>
          </cell>
          <cell r="Z718">
            <v>10596900</v>
          </cell>
          <cell r="AA718">
            <v>2649225</v>
          </cell>
          <cell r="AB718">
            <v>10257900</v>
          </cell>
          <cell r="AC718">
            <v>1139040</v>
          </cell>
          <cell r="AD718">
            <v>1195992</v>
          </cell>
          <cell r="AE718">
            <v>1255791.6000000001</v>
          </cell>
          <cell r="AF718">
            <v>3590823.6</v>
          </cell>
        </row>
        <row r="719">
          <cell r="A719">
            <v>26051001</v>
          </cell>
          <cell r="B719" t="str">
            <v>26051001/22021003</v>
          </cell>
          <cell r="C719">
            <v>26051001</v>
          </cell>
          <cell r="D719">
            <v>22021003</v>
          </cell>
          <cell r="E719" t="str">
            <v>Judiciary/ High Court</v>
          </cell>
          <cell r="F719" t="str">
            <v>Publicity and Advertisements</v>
          </cell>
          <cell r="K719">
            <v>3201660</v>
          </cell>
          <cell r="L719">
            <v>0</v>
          </cell>
          <cell r="M719">
            <v>0</v>
          </cell>
          <cell r="N719">
            <v>0</v>
          </cell>
          <cell r="O719">
            <v>0</v>
          </cell>
          <cell r="P719">
            <v>190000</v>
          </cell>
          <cell r="Q719">
            <v>0</v>
          </cell>
          <cell r="R719">
            <v>5000</v>
          </cell>
          <cell r="S719">
            <v>0</v>
          </cell>
          <cell r="T719">
            <v>195000</v>
          </cell>
          <cell r="U719">
            <v>24375</v>
          </cell>
          <cell r="V719">
            <v>24375</v>
          </cell>
          <cell r="W719">
            <v>24375</v>
          </cell>
          <cell r="X719">
            <v>24375</v>
          </cell>
          <cell r="Y719">
            <v>292500</v>
          </cell>
          <cell r="Z719">
            <v>3006660</v>
          </cell>
          <cell r="AA719">
            <v>751665</v>
          </cell>
          <cell r="AB719">
            <v>2909160</v>
          </cell>
          <cell r="AC719">
            <v>327600</v>
          </cell>
          <cell r="AD719">
            <v>343980</v>
          </cell>
          <cell r="AE719">
            <v>361179</v>
          </cell>
          <cell r="AF719">
            <v>1032759</v>
          </cell>
        </row>
        <row r="720">
          <cell r="A720">
            <v>26051001</v>
          </cell>
          <cell r="B720" t="str">
            <v>26051001/22021004</v>
          </cell>
          <cell r="C720">
            <v>26051001</v>
          </cell>
          <cell r="D720">
            <v>22021004</v>
          </cell>
          <cell r="E720" t="str">
            <v>Judiciary/ High Court</v>
          </cell>
          <cell r="F720" t="str">
            <v>Medical Expenses</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row>
        <row r="721">
          <cell r="A721">
            <v>26051001</v>
          </cell>
          <cell r="B721" t="str">
            <v>26051001/22021006</v>
          </cell>
          <cell r="C721">
            <v>26051001</v>
          </cell>
          <cell r="D721">
            <v>22021006</v>
          </cell>
          <cell r="E721" t="str">
            <v>Judiciary/ High Court</v>
          </cell>
          <cell r="F721" t="str">
            <v>Postages and Courier Services</v>
          </cell>
          <cell r="K721">
            <v>970200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970200</v>
          </cell>
          <cell r="AA721">
            <v>242550</v>
          </cell>
          <cell r="AB721">
            <v>970200</v>
          </cell>
          <cell r="AC721">
            <v>0</v>
          </cell>
          <cell r="AD721">
            <v>0</v>
          </cell>
          <cell r="AE721">
            <v>0</v>
          </cell>
          <cell r="AF721">
            <v>0</v>
          </cell>
        </row>
        <row r="722">
          <cell r="A722">
            <v>26051001</v>
          </cell>
          <cell r="B722" t="str">
            <v>26051001/22021007</v>
          </cell>
          <cell r="C722">
            <v>26051001</v>
          </cell>
          <cell r="D722">
            <v>22021007</v>
          </cell>
          <cell r="E722" t="str">
            <v>Judiciary/ High Court</v>
          </cell>
          <cell r="F722" t="str">
            <v>Welfare Packages</v>
          </cell>
          <cell r="K722">
            <v>772566</v>
          </cell>
          <cell r="L722">
            <v>0</v>
          </cell>
          <cell r="M722">
            <v>0</v>
          </cell>
          <cell r="N722">
            <v>558100</v>
          </cell>
          <cell r="O722">
            <v>0</v>
          </cell>
          <cell r="P722">
            <v>0</v>
          </cell>
          <cell r="Q722">
            <v>324000</v>
          </cell>
          <cell r="R722">
            <v>1237200</v>
          </cell>
          <cell r="S722">
            <v>959000</v>
          </cell>
          <cell r="T722">
            <v>3078300</v>
          </cell>
          <cell r="U722">
            <v>384787.5</v>
          </cell>
          <cell r="V722">
            <v>384787.5</v>
          </cell>
          <cell r="W722">
            <v>384787.5</v>
          </cell>
          <cell r="X722">
            <v>384787.5</v>
          </cell>
          <cell r="Y722">
            <v>4617450</v>
          </cell>
          <cell r="Z722">
            <v>-2305734</v>
          </cell>
          <cell r="AA722">
            <v>-576433.5</v>
          </cell>
          <cell r="AB722">
            <v>-3844884</v>
          </cell>
          <cell r="AC722">
            <v>5171544</v>
          </cell>
          <cell r="AD722">
            <v>5430121.2000000002</v>
          </cell>
          <cell r="AE722">
            <v>5701627.2599999998</v>
          </cell>
          <cell r="AF722">
            <v>16303292.459999999</v>
          </cell>
        </row>
        <row r="723">
          <cell r="A723">
            <v>26051001</v>
          </cell>
          <cell r="B723" t="str">
            <v>26051001/22021008</v>
          </cell>
          <cell r="C723">
            <v>26051001</v>
          </cell>
          <cell r="D723">
            <v>22021008</v>
          </cell>
          <cell r="E723" t="str">
            <v>Judiciary/ High Court</v>
          </cell>
          <cell r="F723" t="str">
            <v>Subscription to Professional Bodies</v>
          </cell>
          <cell r="K723">
            <v>2138640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2138640</v>
          </cell>
          <cell r="AA723">
            <v>534660</v>
          </cell>
          <cell r="AB723">
            <v>2138640</v>
          </cell>
          <cell r="AC723">
            <v>0</v>
          </cell>
          <cell r="AD723">
            <v>0</v>
          </cell>
          <cell r="AE723">
            <v>0</v>
          </cell>
          <cell r="AF723">
            <v>0</v>
          </cell>
        </row>
        <row r="724">
          <cell r="A724">
            <v>26051001</v>
          </cell>
          <cell r="B724" t="str">
            <v>26051001/22021009</v>
          </cell>
          <cell r="C724">
            <v>26051001</v>
          </cell>
          <cell r="D724">
            <v>22021009</v>
          </cell>
          <cell r="E724" t="str">
            <v>Judiciary/ High Court</v>
          </cell>
          <cell r="F724" t="str">
            <v>Sporting Activities</v>
          </cell>
          <cell r="K724">
            <v>194040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194040</v>
          </cell>
          <cell r="AA724">
            <v>48510</v>
          </cell>
          <cell r="AB724">
            <v>194040</v>
          </cell>
          <cell r="AC724">
            <v>0</v>
          </cell>
          <cell r="AD724">
            <v>0</v>
          </cell>
          <cell r="AE724">
            <v>0</v>
          </cell>
          <cell r="AF724">
            <v>0</v>
          </cell>
        </row>
        <row r="725">
          <cell r="A725">
            <v>26051001</v>
          </cell>
          <cell r="B725" t="str">
            <v>26051001/22021013</v>
          </cell>
          <cell r="C725">
            <v>26051001</v>
          </cell>
          <cell r="D725">
            <v>22021013</v>
          </cell>
          <cell r="E725" t="str">
            <v>Judiciary/ High Court</v>
          </cell>
          <cell r="F725" t="str">
            <v>Annual Budget Expenses and Administration</v>
          </cell>
          <cell r="K725">
            <v>1982400</v>
          </cell>
          <cell r="L725">
            <v>0</v>
          </cell>
          <cell r="M725">
            <v>0</v>
          </cell>
          <cell r="N725">
            <v>0</v>
          </cell>
          <cell r="O725">
            <v>0</v>
          </cell>
          <cell r="P725">
            <v>0</v>
          </cell>
          <cell r="Q725">
            <v>0</v>
          </cell>
          <cell r="R725">
            <v>400000</v>
          </cell>
          <cell r="S725">
            <v>25000</v>
          </cell>
          <cell r="T725">
            <v>425000</v>
          </cell>
          <cell r="U725">
            <v>53125</v>
          </cell>
          <cell r="V725">
            <v>53125</v>
          </cell>
          <cell r="W725">
            <v>53125</v>
          </cell>
          <cell r="X725">
            <v>53125</v>
          </cell>
          <cell r="Y725">
            <v>637500</v>
          </cell>
          <cell r="Z725">
            <v>1557400</v>
          </cell>
          <cell r="AA725">
            <v>389350</v>
          </cell>
          <cell r="AB725">
            <v>1344900</v>
          </cell>
          <cell r="AC725">
            <v>714000</v>
          </cell>
          <cell r="AD725">
            <v>749700</v>
          </cell>
          <cell r="AE725">
            <v>787185</v>
          </cell>
          <cell r="AF725">
            <v>2250885</v>
          </cell>
        </row>
        <row r="726">
          <cell r="A726">
            <v>26051001</v>
          </cell>
          <cell r="B726" t="str">
            <v>26051001/22021021</v>
          </cell>
          <cell r="C726">
            <v>26051001</v>
          </cell>
          <cell r="D726">
            <v>22021021</v>
          </cell>
          <cell r="E726" t="str">
            <v>Judiciary/ High Court</v>
          </cell>
          <cell r="F726" t="str">
            <v>Special Days Celebration</v>
          </cell>
          <cell r="K726">
            <v>8370600</v>
          </cell>
          <cell r="L726">
            <v>0</v>
          </cell>
          <cell r="M726">
            <v>0</v>
          </cell>
          <cell r="N726">
            <v>200000</v>
          </cell>
          <cell r="O726">
            <v>0</v>
          </cell>
          <cell r="P726">
            <v>0</v>
          </cell>
          <cell r="Q726">
            <v>0</v>
          </cell>
          <cell r="R726">
            <v>0</v>
          </cell>
          <cell r="S726">
            <v>0</v>
          </cell>
          <cell r="T726">
            <v>200000</v>
          </cell>
          <cell r="U726">
            <v>25000</v>
          </cell>
          <cell r="V726">
            <v>25000</v>
          </cell>
          <cell r="W726">
            <v>25000</v>
          </cell>
          <cell r="X726">
            <v>25000</v>
          </cell>
          <cell r="Y726">
            <v>300000</v>
          </cell>
          <cell r="Z726">
            <v>8170600</v>
          </cell>
          <cell r="AA726">
            <v>2042650</v>
          </cell>
          <cell r="AB726">
            <v>8070600</v>
          </cell>
          <cell r="AC726">
            <v>336000</v>
          </cell>
          <cell r="AD726">
            <v>352800</v>
          </cell>
          <cell r="AE726">
            <v>370440</v>
          </cell>
          <cell r="AF726">
            <v>1059240</v>
          </cell>
        </row>
        <row r="727">
          <cell r="A727">
            <v>0</v>
          </cell>
          <cell r="B727" t="str">
            <v>/</v>
          </cell>
          <cell r="K727">
            <v>106008582</v>
          </cell>
          <cell r="L727">
            <v>0</v>
          </cell>
          <cell r="M727">
            <v>0</v>
          </cell>
          <cell r="N727">
            <v>100000</v>
          </cell>
          <cell r="O727">
            <v>0</v>
          </cell>
          <cell r="P727">
            <v>221000</v>
          </cell>
          <cell r="Q727">
            <v>0</v>
          </cell>
          <cell r="R727">
            <v>130000</v>
          </cell>
          <cell r="S727">
            <v>0</v>
          </cell>
          <cell r="T727">
            <v>451000</v>
          </cell>
          <cell r="U727">
            <v>56375</v>
          </cell>
          <cell r="V727">
            <v>56375</v>
          </cell>
          <cell r="W727">
            <v>56375</v>
          </cell>
          <cell r="X727">
            <v>56375</v>
          </cell>
          <cell r="Y727">
            <v>676500</v>
          </cell>
          <cell r="Z727">
            <v>890900</v>
          </cell>
          <cell r="AA727">
            <v>222725</v>
          </cell>
          <cell r="AB727">
            <v>665400</v>
          </cell>
          <cell r="AC727">
            <v>757680</v>
          </cell>
          <cell r="AD727">
            <v>795564</v>
          </cell>
          <cell r="AE727">
            <v>835342.2</v>
          </cell>
          <cell r="AF727">
            <v>2388586.2000000002</v>
          </cell>
        </row>
        <row r="728">
          <cell r="A728">
            <v>0</v>
          </cell>
          <cell r="B728" t="str">
            <v>/</v>
          </cell>
          <cell r="T728">
            <v>0</v>
          </cell>
          <cell r="U728">
            <v>0</v>
          </cell>
          <cell r="V728">
            <v>0</v>
          </cell>
          <cell r="W728">
            <v>0</v>
          </cell>
          <cell r="X728">
            <v>0</v>
          </cell>
          <cell r="Y728">
            <v>0</v>
          </cell>
          <cell r="Z728">
            <v>0</v>
          </cell>
          <cell r="AA728">
            <v>0</v>
          </cell>
          <cell r="AB728">
            <v>0</v>
          </cell>
          <cell r="AC728">
            <v>0</v>
          </cell>
          <cell r="AD728">
            <v>0</v>
          </cell>
          <cell r="AE728">
            <v>0</v>
          </cell>
          <cell r="AF728">
            <v>0</v>
          </cell>
        </row>
        <row r="729">
          <cell r="A729">
            <v>0</v>
          </cell>
          <cell r="B729" t="str">
            <v>/</v>
          </cell>
          <cell r="T729">
            <v>0</v>
          </cell>
          <cell r="U729">
            <v>0</v>
          </cell>
          <cell r="V729">
            <v>0</v>
          </cell>
          <cell r="W729">
            <v>0</v>
          </cell>
          <cell r="X729">
            <v>0</v>
          </cell>
          <cell r="Y729">
            <v>0</v>
          </cell>
          <cell r="Z729">
            <v>0</v>
          </cell>
          <cell r="AA729">
            <v>0</v>
          </cell>
          <cell r="AB729">
            <v>0</v>
          </cell>
          <cell r="AC729">
            <v>0</v>
          </cell>
          <cell r="AD729">
            <v>0</v>
          </cell>
          <cell r="AE729">
            <v>0</v>
          </cell>
          <cell r="AF729">
            <v>0</v>
          </cell>
        </row>
        <row r="730">
          <cell r="A730">
            <v>23001001</v>
          </cell>
          <cell r="B730" t="str">
            <v>23001001/22020101</v>
          </cell>
          <cell r="C730">
            <v>23001001</v>
          </cell>
          <cell r="D730">
            <v>22020101</v>
          </cell>
          <cell r="E730" t="str">
            <v>Min of Information</v>
          </cell>
          <cell r="F730" t="str">
            <v>Local travel &amp; Transport- Training</v>
          </cell>
          <cell r="K730">
            <v>352800</v>
          </cell>
          <cell r="L730">
            <v>9800</v>
          </cell>
          <cell r="M730">
            <v>9750</v>
          </cell>
          <cell r="N730">
            <v>8000</v>
          </cell>
          <cell r="O730">
            <v>9400</v>
          </cell>
          <cell r="P730">
            <v>94000</v>
          </cell>
          <cell r="Q730">
            <v>33000</v>
          </cell>
          <cell r="R730">
            <v>75000</v>
          </cell>
          <cell r="S730">
            <v>109000</v>
          </cell>
          <cell r="T730">
            <v>347950</v>
          </cell>
          <cell r="U730">
            <v>43493.75</v>
          </cell>
          <cell r="V730">
            <v>43493.75</v>
          </cell>
          <cell r="W730">
            <v>43493.75</v>
          </cell>
          <cell r="X730">
            <v>43493.75</v>
          </cell>
          <cell r="Y730">
            <v>521925</v>
          </cell>
          <cell r="Z730">
            <v>4850</v>
          </cell>
          <cell r="AA730">
            <v>1212.5</v>
          </cell>
          <cell r="AB730">
            <v>-169125</v>
          </cell>
          <cell r="AC730">
            <v>584556</v>
          </cell>
          <cell r="AD730">
            <v>613783.80000000005</v>
          </cell>
          <cell r="AE730">
            <v>644472.99</v>
          </cell>
          <cell r="AF730">
            <v>1842812.79</v>
          </cell>
        </row>
        <row r="731">
          <cell r="A731">
            <v>23001001</v>
          </cell>
          <cell r="B731" t="str">
            <v>23001001/22020102</v>
          </cell>
          <cell r="C731">
            <v>23001001</v>
          </cell>
          <cell r="D731">
            <v>22020102</v>
          </cell>
          <cell r="E731" t="str">
            <v>Min of Information</v>
          </cell>
          <cell r="F731" t="str">
            <v>Local travel &amp; Transport- Others</v>
          </cell>
          <cell r="K731">
            <v>0</v>
          </cell>
          <cell r="L731">
            <v>19000</v>
          </cell>
          <cell r="M731">
            <v>10000</v>
          </cell>
          <cell r="N731">
            <v>34000</v>
          </cell>
          <cell r="O731">
            <v>46000</v>
          </cell>
          <cell r="P731" t="str">
            <v>−</v>
          </cell>
          <cell r="Q731">
            <v>30000</v>
          </cell>
          <cell r="R731">
            <v>18000</v>
          </cell>
          <cell r="S731">
            <v>18000</v>
          </cell>
          <cell r="T731">
            <v>175000</v>
          </cell>
          <cell r="U731">
            <v>21875</v>
          </cell>
          <cell r="V731">
            <v>21875</v>
          </cell>
          <cell r="W731">
            <v>21875</v>
          </cell>
          <cell r="X731">
            <v>21875</v>
          </cell>
          <cell r="Y731">
            <v>262500</v>
          </cell>
          <cell r="Z731">
            <v>-175000</v>
          </cell>
          <cell r="AA731">
            <v>-43750</v>
          </cell>
          <cell r="AB731">
            <v>-262500</v>
          </cell>
          <cell r="AC731">
            <v>294000</v>
          </cell>
          <cell r="AD731">
            <v>308700</v>
          </cell>
          <cell r="AE731">
            <v>324135</v>
          </cell>
          <cell r="AF731">
            <v>926835</v>
          </cell>
        </row>
        <row r="732">
          <cell r="A732">
            <v>23001001</v>
          </cell>
          <cell r="C732">
            <v>23001001</v>
          </cell>
          <cell r="D732">
            <v>22020202</v>
          </cell>
          <cell r="E732" t="str">
            <v>Min of Information</v>
          </cell>
          <cell r="F732" t="str">
            <v>Telephone charge</v>
          </cell>
          <cell r="K732">
            <v>264600</v>
          </cell>
        </row>
        <row r="733">
          <cell r="A733">
            <v>23001001</v>
          </cell>
          <cell r="B733" t="str">
            <v>23001001/22020301</v>
          </cell>
          <cell r="C733">
            <v>23001001</v>
          </cell>
          <cell r="D733">
            <v>22020301</v>
          </cell>
          <cell r="E733" t="str">
            <v>Min of Information</v>
          </cell>
          <cell r="F733" t="str">
            <v>Office Stationaries/Computer Consumables</v>
          </cell>
          <cell r="K733">
            <v>504000</v>
          </cell>
          <cell r="L733">
            <v>61500</v>
          </cell>
          <cell r="M733">
            <v>37000</v>
          </cell>
          <cell r="N733">
            <v>55700</v>
          </cell>
          <cell r="O733">
            <v>47000</v>
          </cell>
          <cell r="P733">
            <v>57500</v>
          </cell>
          <cell r="Q733">
            <v>53700</v>
          </cell>
          <cell r="R733">
            <v>66000</v>
          </cell>
          <cell r="S733">
            <v>48700</v>
          </cell>
          <cell r="T733">
            <v>427100</v>
          </cell>
          <cell r="U733">
            <v>53387.5</v>
          </cell>
          <cell r="V733">
            <v>53387.5</v>
          </cell>
          <cell r="W733">
            <v>53387.5</v>
          </cell>
          <cell r="X733">
            <v>53387.5</v>
          </cell>
          <cell r="Y733">
            <v>640650</v>
          </cell>
          <cell r="Z733">
            <v>76900</v>
          </cell>
          <cell r="AA733">
            <v>19225</v>
          </cell>
          <cell r="AB733">
            <v>-136650</v>
          </cell>
          <cell r="AC733">
            <v>717528</v>
          </cell>
          <cell r="AD733">
            <v>753404.4</v>
          </cell>
          <cell r="AE733">
            <v>791074.62</v>
          </cell>
          <cell r="AF733">
            <v>2262007.02</v>
          </cell>
        </row>
        <row r="734">
          <cell r="A734">
            <v>23001001</v>
          </cell>
          <cell r="B734" t="str">
            <v>23001001/22020401</v>
          </cell>
          <cell r="C734">
            <v>23001001</v>
          </cell>
          <cell r="D734">
            <v>22020401</v>
          </cell>
          <cell r="E734" t="str">
            <v>Min of Information</v>
          </cell>
          <cell r="F734" t="str">
            <v>Maintenance of Motor Vehicles/Transport Equip</v>
          </cell>
          <cell r="K734">
            <v>88200</v>
          </cell>
          <cell r="L734" t="str">
            <v>−</v>
          </cell>
          <cell r="M734" t="str">
            <v>−</v>
          </cell>
          <cell r="O734">
            <v>4100</v>
          </cell>
          <cell r="P734">
            <v>16000</v>
          </cell>
          <cell r="Q734" t="str">
            <v>−</v>
          </cell>
          <cell r="R734">
            <v>14400</v>
          </cell>
          <cell r="S734" t="str">
            <v>−</v>
          </cell>
          <cell r="T734">
            <v>34500</v>
          </cell>
          <cell r="U734">
            <v>4312.5</v>
          </cell>
          <cell r="V734">
            <v>4312.5</v>
          </cell>
          <cell r="W734">
            <v>4312.5</v>
          </cell>
          <cell r="X734">
            <v>4312.5</v>
          </cell>
          <cell r="Y734">
            <v>51750</v>
          </cell>
          <cell r="Z734">
            <v>53700</v>
          </cell>
          <cell r="AA734">
            <v>13425</v>
          </cell>
          <cell r="AB734">
            <v>36450</v>
          </cell>
          <cell r="AC734">
            <v>57960</v>
          </cell>
          <cell r="AD734">
            <v>60858</v>
          </cell>
          <cell r="AE734">
            <v>63900.9</v>
          </cell>
          <cell r="AF734">
            <v>182718.9</v>
          </cell>
        </row>
        <row r="735">
          <cell r="A735">
            <v>23001001</v>
          </cell>
          <cell r="B735" t="str">
            <v>23001001/22020402</v>
          </cell>
          <cell r="C735">
            <v>23001001</v>
          </cell>
          <cell r="D735">
            <v>22020402</v>
          </cell>
          <cell r="E735" t="str">
            <v>Min of Information</v>
          </cell>
          <cell r="F735" t="str">
            <v>Maintenance of Office Furniture</v>
          </cell>
          <cell r="K735">
            <v>44100</v>
          </cell>
          <cell r="L735" t="str">
            <v>−</v>
          </cell>
          <cell r="M735" t="str">
            <v>−</v>
          </cell>
          <cell r="N735" t="str">
            <v>−</v>
          </cell>
          <cell r="O735" t="str">
            <v>−</v>
          </cell>
          <cell r="P735" t="str">
            <v>−</v>
          </cell>
          <cell r="Q735" t="str">
            <v>−</v>
          </cell>
          <cell r="R735" t="str">
            <v>−</v>
          </cell>
          <cell r="S735" t="str">
            <v>−</v>
          </cell>
          <cell r="T735">
            <v>0</v>
          </cell>
          <cell r="U735">
            <v>0</v>
          </cell>
          <cell r="V735">
            <v>0</v>
          </cell>
          <cell r="W735">
            <v>0</v>
          </cell>
          <cell r="X735">
            <v>0</v>
          </cell>
          <cell r="Y735">
            <v>0</v>
          </cell>
          <cell r="Z735">
            <v>44100</v>
          </cell>
          <cell r="AA735">
            <v>11025</v>
          </cell>
          <cell r="AB735">
            <v>44100</v>
          </cell>
          <cell r="AC735">
            <v>0</v>
          </cell>
          <cell r="AD735">
            <v>0</v>
          </cell>
          <cell r="AE735">
            <v>0</v>
          </cell>
          <cell r="AF735">
            <v>0</v>
          </cell>
        </row>
        <row r="736">
          <cell r="A736">
            <v>23001001</v>
          </cell>
          <cell r="B736" t="str">
            <v>23001001/22020406</v>
          </cell>
          <cell r="C736">
            <v>23001001</v>
          </cell>
          <cell r="D736">
            <v>22020406</v>
          </cell>
          <cell r="E736" t="str">
            <v>Min of Information</v>
          </cell>
          <cell r="F736" t="str">
            <v>Other Maintenance Services</v>
          </cell>
          <cell r="K736">
            <v>44100</v>
          </cell>
          <cell r="L736">
            <v>1500</v>
          </cell>
          <cell r="M736">
            <v>1500</v>
          </cell>
          <cell r="N736">
            <v>1500</v>
          </cell>
          <cell r="O736">
            <v>1500</v>
          </cell>
          <cell r="P736">
            <v>1500</v>
          </cell>
          <cell r="Q736">
            <v>1950</v>
          </cell>
          <cell r="R736">
            <v>1500</v>
          </cell>
          <cell r="S736">
            <v>1500</v>
          </cell>
          <cell r="T736">
            <v>12450</v>
          </cell>
          <cell r="U736">
            <v>1556.25</v>
          </cell>
          <cell r="V736">
            <v>1556.25</v>
          </cell>
          <cell r="W736">
            <v>1556.25</v>
          </cell>
          <cell r="X736">
            <v>1556.25</v>
          </cell>
          <cell r="Y736">
            <v>18675</v>
          </cell>
          <cell r="Z736">
            <v>31650</v>
          </cell>
          <cell r="AA736">
            <v>7912.5</v>
          </cell>
          <cell r="AB736">
            <v>25425</v>
          </cell>
          <cell r="AC736">
            <v>20916</v>
          </cell>
          <cell r="AD736">
            <v>21961.8</v>
          </cell>
          <cell r="AE736">
            <v>23059.89</v>
          </cell>
          <cell r="AF736">
            <v>65937.69</v>
          </cell>
        </row>
        <row r="737">
          <cell r="A737">
            <v>23001001</v>
          </cell>
          <cell r="B737" t="str">
            <v>23001001/22020501</v>
          </cell>
          <cell r="C737">
            <v>23001001</v>
          </cell>
          <cell r="D737">
            <v>22020501</v>
          </cell>
          <cell r="E737" t="str">
            <v>Min of Information</v>
          </cell>
          <cell r="F737" t="str">
            <v>Local Trianing</v>
          </cell>
          <cell r="K737">
            <v>88200</v>
          </cell>
          <cell r="L737">
            <v>16200</v>
          </cell>
          <cell r="M737">
            <v>15750</v>
          </cell>
          <cell r="N737">
            <v>12800</v>
          </cell>
          <cell r="O737" t="str">
            <v>−</v>
          </cell>
          <cell r="P737">
            <v>13600</v>
          </cell>
          <cell r="Q737" t="str">
            <v>−</v>
          </cell>
          <cell r="R737" t="str">
            <v>−</v>
          </cell>
          <cell r="S737">
            <v>13500</v>
          </cell>
          <cell r="T737">
            <v>71850</v>
          </cell>
          <cell r="U737">
            <v>8981.25</v>
          </cell>
          <cell r="V737">
            <v>8981.25</v>
          </cell>
          <cell r="W737">
            <v>8981.25</v>
          </cell>
          <cell r="X737">
            <v>8981.25</v>
          </cell>
          <cell r="Y737">
            <v>107775</v>
          </cell>
          <cell r="Z737">
            <v>16350</v>
          </cell>
          <cell r="AA737">
            <v>4087.5</v>
          </cell>
          <cell r="AB737">
            <v>-19575</v>
          </cell>
          <cell r="AC737">
            <v>120708</v>
          </cell>
          <cell r="AD737">
            <v>126743.4</v>
          </cell>
          <cell r="AE737">
            <v>133080.57</v>
          </cell>
          <cell r="AF737">
            <v>380531.97</v>
          </cell>
        </row>
        <row r="738">
          <cell r="A738">
            <v>23001001</v>
          </cell>
          <cell r="B738" t="str">
            <v>23001001/22020702</v>
          </cell>
          <cell r="C738">
            <v>23001001</v>
          </cell>
          <cell r="D738">
            <v>22020702</v>
          </cell>
          <cell r="E738" t="str">
            <v>Min of Information</v>
          </cell>
          <cell r="F738" t="str">
            <v>Information /Technology</v>
          </cell>
          <cell r="K738">
            <v>4620000</v>
          </cell>
          <cell r="L738">
            <v>500000</v>
          </cell>
          <cell r="M738">
            <v>500000</v>
          </cell>
          <cell r="N738">
            <v>500000</v>
          </cell>
          <cell r="O738">
            <v>500000</v>
          </cell>
          <cell r="P738">
            <v>500000</v>
          </cell>
          <cell r="Q738">
            <v>500000</v>
          </cell>
          <cell r="R738" t="str">
            <v>_</v>
          </cell>
          <cell r="S738" t="str">
            <v>_</v>
          </cell>
          <cell r="T738">
            <v>3000000</v>
          </cell>
          <cell r="U738">
            <v>375000</v>
          </cell>
          <cell r="V738">
            <v>375000</v>
          </cell>
          <cell r="W738">
            <v>375000</v>
          </cell>
          <cell r="X738">
            <v>375000</v>
          </cell>
          <cell r="Y738">
            <v>4500000</v>
          </cell>
          <cell r="Z738">
            <v>1620000</v>
          </cell>
          <cell r="AA738">
            <v>405000</v>
          </cell>
          <cell r="AB738">
            <v>120000</v>
          </cell>
          <cell r="AC738">
            <v>5040000</v>
          </cell>
          <cell r="AD738">
            <v>5292000</v>
          </cell>
          <cell r="AE738">
            <v>5556600</v>
          </cell>
          <cell r="AF738">
            <v>15888600</v>
          </cell>
        </row>
        <row r="739">
          <cell r="A739">
            <v>23001001</v>
          </cell>
          <cell r="B739" t="str">
            <v>23001001/22020801</v>
          </cell>
          <cell r="C739">
            <v>23001001</v>
          </cell>
          <cell r="D739">
            <v>22020801</v>
          </cell>
          <cell r="E739" t="str">
            <v>Min of Information</v>
          </cell>
          <cell r="F739" t="str">
            <v>Motor Vehicle Fuel Cost</v>
          </cell>
          <cell r="K739">
            <v>2767800</v>
          </cell>
          <cell r="L739">
            <v>325000</v>
          </cell>
          <cell r="M739">
            <v>339000</v>
          </cell>
          <cell r="N739">
            <v>316000</v>
          </cell>
          <cell r="O739">
            <v>325000</v>
          </cell>
          <cell r="P739">
            <v>325000</v>
          </cell>
          <cell r="Q739">
            <v>311000</v>
          </cell>
          <cell r="R739">
            <v>315500</v>
          </cell>
          <cell r="S739">
            <v>293000</v>
          </cell>
          <cell r="T739">
            <v>2549500</v>
          </cell>
          <cell r="U739">
            <v>318687.5</v>
          </cell>
          <cell r="V739">
            <v>318687.5</v>
          </cell>
          <cell r="W739">
            <v>318687.5</v>
          </cell>
          <cell r="X739">
            <v>318687.5</v>
          </cell>
          <cell r="Y739">
            <v>3824250</v>
          </cell>
          <cell r="Z739">
            <v>218300</v>
          </cell>
          <cell r="AA739">
            <v>54575</v>
          </cell>
          <cell r="AB739">
            <v>-1056450</v>
          </cell>
          <cell r="AC739">
            <v>4283160</v>
          </cell>
          <cell r="AD739">
            <v>4497318</v>
          </cell>
          <cell r="AE739">
            <v>4722183.9000000004</v>
          </cell>
          <cell r="AF739">
            <v>13502661.9</v>
          </cell>
        </row>
        <row r="740">
          <cell r="A740">
            <v>23001001</v>
          </cell>
          <cell r="B740" t="str">
            <v>23001001/22020901</v>
          </cell>
          <cell r="C740">
            <v>23001001</v>
          </cell>
          <cell r="D740">
            <v>22020901</v>
          </cell>
          <cell r="E740" t="str">
            <v>Min of Information</v>
          </cell>
          <cell r="F740" t="str">
            <v>Bank Charges</v>
          </cell>
          <cell r="K740">
            <v>15120</v>
          </cell>
          <cell r="L740" t="str">
            <v>−</v>
          </cell>
          <cell r="M740" t="str">
            <v>−</v>
          </cell>
          <cell r="N740" t="str">
            <v>−</v>
          </cell>
          <cell r="O740" t="str">
            <v>−</v>
          </cell>
          <cell r="P740" t="str">
            <v>−</v>
          </cell>
          <cell r="Q740" t="str">
            <v>−</v>
          </cell>
          <cell r="R740" t="str">
            <v>_</v>
          </cell>
          <cell r="S740" t="str">
            <v>_</v>
          </cell>
          <cell r="T740">
            <v>0</v>
          </cell>
          <cell r="U740">
            <v>0</v>
          </cell>
          <cell r="V740">
            <v>0</v>
          </cell>
          <cell r="W740">
            <v>0</v>
          </cell>
          <cell r="X740">
            <v>0</v>
          </cell>
          <cell r="Y740">
            <v>0</v>
          </cell>
          <cell r="Z740">
            <v>15120</v>
          </cell>
          <cell r="AA740">
            <v>3780</v>
          </cell>
          <cell r="AB740">
            <v>15120</v>
          </cell>
          <cell r="AC740">
            <v>0</v>
          </cell>
          <cell r="AD740">
            <v>0</v>
          </cell>
          <cell r="AE740">
            <v>0</v>
          </cell>
          <cell r="AF740">
            <v>0</v>
          </cell>
        </row>
        <row r="741">
          <cell r="A741">
            <v>23001001</v>
          </cell>
          <cell r="B741" t="str">
            <v>23001001/22021001</v>
          </cell>
          <cell r="C741">
            <v>23001001</v>
          </cell>
          <cell r="D741">
            <v>22021001</v>
          </cell>
          <cell r="E741" t="str">
            <v>Min of Information</v>
          </cell>
          <cell r="F741" t="str">
            <v>Refreshment and Meals</v>
          </cell>
          <cell r="K741">
            <v>336000</v>
          </cell>
          <cell r="L741" t="str">
            <v>−</v>
          </cell>
          <cell r="M741" t="str">
            <v>−</v>
          </cell>
          <cell r="N741" t="str">
            <v>−</v>
          </cell>
          <cell r="O741" t="str">
            <v>−</v>
          </cell>
          <cell r="P741" t="str">
            <v>−</v>
          </cell>
          <cell r="R741" t="str">
            <v>_</v>
          </cell>
          <cell r="S741" t="str">
            <v>_</v>
          </cell>
          <cell r="T741">
            <v>0</v>
          </cell>
          <cell r="U741">
            <v>0</v>
          </cell>
          <cell r="V741">
            <v>0</v>
          </cell>
          <cell r="W741">
            <v>0</v>
          </cell>
          <cell r="X741">
            <v>0</v>
          </cell>
          <cell r="Y741">
            <v>0</v>
          </cell>
          <cell r="Z741">
            <v>336000</v>
          </cell>
          <cell r="AA741">
            <v>84000</v>
          </cell>
          <cell r="AB741">
            <v>336000</v>
          </cell>
          <cell r="AC741">
            <v>0</v>
          </cell>
          <cell r="AD741">
            <v>0</v>
          </cell>
          <cell r="AE741">
            <v>0</v>
          </cell>
          <cell r="AF741">
            <v>0</v>
          </cell>
        </row>
        <row r="742">
          <cell r="A742">
            <v>23001001</v>
          </cell>
          <cell r="B742" t="str">
            <v>23001001/22021002</v>
          </cell>
          <cell r="C742">
            <v>23001001</v>
          </cell>
          <cell r="D742">
            <v>22021002</v>
          </cell>
          <cell r="E742" t="str">
            <v>Min of Information</v>
          </cell>
          <cell r="F742" t="str">
            <v>Honorarium &amp; Sitting Allowance</v>
          </cell>
          <cell r="K742">
            <v>369600</v>
          </cell>
          <cell r="L742">
            <v>67000</v>
          </cell>
          <cell r="M742">
            <v>87000</v>
          </cell>
          <cell r="N742">
            <v>72000</v>
          </cell>
          <cell r="O742">
            <v>67000</v>
          </cell>
          <cell r="P742">
            <v>77000</v>
          </cell>
          <cell r="Q742">
            <v>69850</v>
          </cell>
          <cell r="R742" t="str">
            <v>_</v>
          </cell>
          <cell r="S742" t="str">
            <v>_</v>
          </cell>
          <cell r="T742">
            <v>439850</v>
          </cell>
          <cell r="U742">
            <v>54981.25</v>
          </cell>
          <cell r="V742">
            <v>54981.25</v>
          </cell>
          <cell r="W742">
            <v>54981.25</v>
          </cell>
          <cell r="X742">
            <v>54981.25</v>
          </cell>
          <cell r="Y742">
            <v>659775</v>
          </cell>
          <cell r="Z742">
            <v>-70250</v>
          </cell>
          <cell r="AA742">
            <v>-17562.5</v>
          </cell>
          <cell r="AB742">
            <v>-290175</v>
          </cell>
          <cell r="AC742">
            <v>738948</v>
          </cell>
          <cell r="AD742">
            <v>775895.4</v>
          </cell>
          <cell r="AE742">
            <v>814690.17</v>
          </cell>
          <cell r="AF742">
            <v>2329533.5699999998</v>
          </cell>
        </row>
        <row r="743">
          <cell r="A743">
            <v>23001001</v>
          </cell>
          <cell r="B743" t="str">
            <v>23001001/22021004</v>
          </cell>
          <cell r="C743">
            <v>23001001</v>
          </cell>
          <cell r="D743">
            <v>22021004</v>
          </cell>
          <cell r="E743" t="str">
            <v>Min of Information</v>
          </cell>
          <cell r="F743" t="str">
            <v>Medical Expenses</v>
          </cell>
          <cell r="K743">
            <v>420000</v>
          </cell>
          <cell r="L743" t="str">
            <v>−</v>
          </cell>
          <cell r="M743" t="str">
            <v>−</v>
          </cell>
          <cell r="N743" t="str">
            <v>−</v>
          </cell>
          <cell r="O743" t="str">
            <v>−</v>
          </cell>
          <cell r="P743" t="str">
            <v>−</v>
          </cell>
          <cell r="Q743" t="str">
            <v>_</v>
          </cell>
          <cell r="R743" t="str">
            <v>_</v>
          </cell>
          <cell r="S743" t="str">
            <v>_</v>
          </cell>
          <cell r="T743">
            <v>0</v>
          </cell>
          <cell r="U743">
            <v>0</v>
          </cell>
          <cell r="V743">
            <v>0</v>
          </cell>
          <cell r="W743">
            <v>0</v>
          </cell>
          <cell r="X743">
            <v>0</v>
          </cell>
          <cell r="Y743">
            <v>0</v>
          </cell>
          <cell r="Z743">
            <v>420000</v>
          </cell>
          <cell r="AA743">
            <v>105000</v>
          </cell>
          <cell r="AB743">
            <v>420000</v>
          </cell>
          <cell r="AC743">
            <v>0</v>
          </cell>
          <cell r="AD743">
            <v>0</v>
          </cell>
          <cell r="AE743">
            <v>0</v>
          </cell>
          <cell r="AF743">
            <v>0</v>
          </cell>
        </row>
        <row r="744">
          <cell r="A744">
            <v>23001001</v>
          </cell>
          <cell r="B744" t="str">
            <v>23001001/22021006</v>
          </cell>
          <cell r="C744">
            <v>23001001</v>
          </cell>
          <cell r="D744">
            <v>22021006</v>
          </cell>
          <cell r="E744" t="str">
            <v>Min of Information</v>
          </cell>
          <cell r="F744" t="str">
            <v>Postage and Curier Service</v>
          </cell>
          <cell r="K744">
            <v>165480</v>
          </cell>
        </row>
        <row r="745">
          <cell r="A745">
            <v>23001001</v>
          </cell>
          <cell r="B745" t="str">
            <v>23001001/220210014</v>
          </cell>
          <cell r="C745">
            <v>23001001</v>
          </cell>
          <cell r="D745">
            <v>220210014</v>
          </cell>
          <cell r="E745" t="str">
            <v>Min of Information</v>
          </cell>
          <cell r="F745" t="str">
            <v>Budget Preparation &amp; Defense</v>
          </cell>
          <cell r="K745">
            <v>100800</v>
          </cell>
          <cell r="L745" t="str">
            <v>−</v>
          </cell>
          <cell r="M745" t="str">
            <v>−</v>
          </cell>
          <cell r="N745" t="str">
            <v>−</v>
          </cell>
          <cell r="O745" t="str">
            <v>−</v>
          </cell>
          <cell r="P745" t="str">
            <v>−</v>
          </cell>
          <cell r="Q745" t="str">
            <v>−</v>
          </cell>
          <cell r="R745" t="str">
            <v>_</v>
          </cell>
          <cell r="S745" t="str">
            <v>_</v>
          </cell>
          <cell r="T745">
            <v>0</v>
          </cell>
          <cell r="U745">
            <v>0</v>
          </cell>
          <cell r="V745">
            <v>0</v>
          </cell>
          <cell r="W745">
            <v>0</v>
          </cell>
          <cell r="X745">
            <v>0</v>
          </cell>
          <cell r="Y745">
            <v>0</v>
          </cell>
          <cell r="Z745">
            <v>100800</v>
          </cell>
          <cell r="AA745">
            <v>25200</v>
          </cell>
          <cell r="AB745">
            <v>100800</v>
          </cell>
          <cell r="AC745">
            <v>0</v>
          </cell>
          <cell r="AD745">
            <v>0</v>
          </cell>
          <cell r="AE745">
            <v>0</v>
          </cell>
          <cell r="AF745">
            <v>0</v>
          </cell>
        </row>
        <row r="746">
          <cell r="A746">
            <v>0</v>
          </cell>
          <cell r="B746" t="str">
            <v>/</v>
          </cell>
          <cell r="J746">
            <v>12120000</v>
          </cell>
          <cell r="K746">
            <v>10180800</v>
          </cell>
          <cell r="L746">
            <v>1000000</v>
          </cell>
          <cell r="M746">
            <v>1000000</v>
          </cell>
          <cell r="N746">
            <v>1000000</v>
          </cell>
          <cell r="O746">
            <v>1000000</v>
          </cell>
          <cell r="P746">
            <v>1084600</v>
          </cell>
          <cell r="Q746">
            <v>999500</v>
          </cell>
          <cell r="R746">
            <v>490400</v>
          </cell>
          <cell r="S746">
            <v>483700</v>
          </cell>
          <cell r="T746">
            <v>7058200</v>
          </cell>
          <cell r="U746">
            <v>882275</v>
          </cell>
          <cell r="V746">
            <v>882275</v>
          </cell>
          <cell r="W746">
            <v>882275</v>
          </cell>
          <cell r="X746">
            <v>882275</v>
          </cell>
          <cell r="Y746">
            <v>10587300</v>
          </cell>
          <cell r="Z746">
            <v>2692520</v>
          </cell>
          <cell r="AA746">
            <v>673130</v>
          </cell>
          <cell r="AB746">
            <v>-836580</v>
          </cell>
          <cell r="AC746">
            <v>11857776</v>
          </cell>
          <cell r="AD746">
            <v>12450664.800000001</v>
          </cell>
          <cell r="AE746">
            <v>13073198.040000001</v>
          </cell>
          <cell r="AF746">
            <v>37381638.840000004</v>
          </cell>
        </row>
        <row r="747">
          <cell r="A747">
            <v>0</v>
          </cell>
          <cell r="B747" t="str">
            <v>/</v>
          </cell>
          <cell r="T747">
            <v>0</v>
          </cell>
          <cell r="U747">
            <v>0</v>
          </cell>
          <cell r="V747">
            <v>0</v>
          </cell>
          <cell r="W747">
            <v>0</v>
          </cell>
          <cell r="X747">
            <v>0</v>
          </cell>
          <cell r="Y747">
            <v>0</v>
          </cell>
          <cell r="Z747">
            <v>0</v>
          </cell>
          <cell r="AA747">
            <v>0</v>
          </cell>
          <cell r="AB747">
            <v>0</v>
          </cell>
          <cell r="AC747">
            <v>0</v>
          </cell>
          <cell r="AD747">
            <v>0</v>
          </cell>
          <cell r="AE747">
            <v>0</v>
          </cell>
          <cell r="AF747">
            <v>0</v>
          </cell>
        </row>
        <row r="748">
          <cell r="A748">
            <v>25001001</v>
          </cell>
          <cell r="B748" t="str">
            <v>25001001/22020101</v>
          </cell>
          <cell r="C748">
            <v>25001001</v>
          </cell>
          <cell r="D748">
            <v>22020101</v>
          </cell>
          <cell r="E748" t="str">
            <v>Office of the Head of Service</v>
          </cell>
          <cell r="F748" t="str">
            <v>Local Travel &amp; Transport. Training</v>
          </cell>
          <cell r="K748">
            <v>1680000</v>
          </cell>
          <cell r="L748">
            <v>0</v>
          </cell>
          <cell r="T748">
            <v>0</v>
          </cell>
          <cell r="U748">
            <v>0</v>
          </cell>
          <cell r="V748">
            <v>0</v>
          </cell>
          <cell r="W748">
            <v>0</v>
          </cell>
          <cell r="X748">
            <v>0</v>
          </cell>
          <cell r="Y748">
            <v>0</v>
          </cell>
          <cell r="Z748">
            <v>1680000</v>
          </cell>
          <cell r="AA748">
            <v>420000</v>
          </cell>
          <cell r="AB748">
            <v>1680000</v>
          </cell>
          <cell r="AC748">
            <v>0</v>
          </cell>
          <cell r="AD748">
            <v>0</v>
          </cell>
          <cell r="AE748">
            <v>0</v>
          </cell>
          <cell r="AF748">
            <v>0</v>
          </cell>
        </row>
        <row r="749">
          <cell r="A749">
            <v>25001001</v>
          </cell>
          <cell r="B749" t="str">
            <v>25001001/22020102</v>
          </cell>
          <cell r="C749">
            <v>25001001</v>
          </cell>
          <cell r="D749">
            <v>22020102</v>
          </cell>
          <cell r="E749" t="str">
            <v>Office of the Head of Service</v>
          </cell>
          <cell r="F749" t="str">
            <v>Local  Travel &amp; Transp. Others</v>
          </cell>
          <cell r="K749">
            <v>1680000</v>
          </cell>
          <cell r="L749">
            <v>76000</v>
          </cell>
          <cell r="M749">
            <v>106000</v>
          </cell>
          <cell r="N749">
            <v>106000</v>
          </cell>
          <cell r="O749">
            <v>106000</v>
          </cell>
          <cell r="P749">
            <v>96000</v>
          </cell>
          <cell r="Q749">
            <v>106000</v>
          </cell>
          <cell r="R749">
            <v>96000</v>
          </cell>
          <cell r="S749">
            <v>96000</v>
          </cell>
          <cell r="T749">
            <v>788000</v>
          </cell>
          <cell r="U749">
            <v>98500</v>
          </cell>
          <cell r="V749">
            <v>98500</v>
          </cell>
          <cell r="W749">
            <v>98500</v>
          </cell>
          <cell r="X749">
            <v>98500</v>
          </cell>
          <cell r="Y749">
            <v>1182000</v>
          </cell>
          <cell r="Z749">
            <v>892000</v>
          </cell>
          <cell r="AA749">
            <v>223000</v>
          </cell>
          <cell r="AB749">
            <v>498000</v>
          </cell>
          <cell r="AC749">
            <v>1323840</v>
          </cell>
          <cell r="AD749">
            <v>1390032</v>
          </cell>
          <cell r="AE749">
            <v>1459533.6</v>
          </cell>
          <cell r="AF749">
            <v>4173405.6</v>
          </cell>
        </row>
        <row r="750">
          <cell r="A750">
            <v>25001001</v>
          </cell>
          <cell r="B750" t="str">
            <v>25001001/22020201</v>
          </cell>
          <cell r="C750">
            <v>25001001</v>
          </cell>
          <cell r="D750">
            <v>22020201</v>
          </cell>
          <cell r="E750" t="str">
            <v>Office of the Head of Service</v>
          </cell>
          <cell r="F750" t="str">
            <v>Electricity Charges</v>
          </cell>
          <cell r="K750">
            <v>12600000</v>
          </cell>
          <cell r="L750">
            <v>15000</v>
          </cell>
          <cell r="M750">
            <v>15000</v>
          </cell>
          <cell r="N750">
            <v>15000</v>
          </cell>
          <cell r="O750">
            <v>15000</v>
          </cell>
          <cell r="P750">
            <v>15000</v>
          </cell>
          <cell r="Q750">
            <v>2984000</v>
          </cell>
          <cell r="R750">
            <v>15000</v>
          </cell>
          <cell r="S750">
            <v>15000</v>
          </cell>
          <cell r="T750">
            <v>3089000</v>
          </cell>
          <cell r="U750">
            <v>386125</v>
          </cell>
          <cell r="V750">
            <v>386125</v>
          </cell>
          <cell r="W750">
            <v>386125</v>
          </cell>
          <cell r="X750">
            <v>386125</v>
          </cell>
          <cell r="Y750">
            <v>4633500</v>
          </cell>
          <cell r="Z750">
            <v>9511000</v>
          </cell>
          <cell r="AA750">
            <v>2377750</v>
          </cell>
          <cell r="AB750">
            <v>7966500</v>
          </cell>
          <cell r="AC750">
            <v>5189520</v>
          </cell>
          <cell r="AD750">
            <v>5448996</v>
          </cell>
          <cell r="AE750">
            <v>5721445.7999999998</v>
          </cell>
          <cell r="AF750">
            <v>16359961.800000001</v>
          </cell>
        </row>
        <row r="751">
          <cell r="A751">
            <v>25001001</v>
          </cell>
          <cell r="B751" t="str">
            <v>25001001/22020202</v>
          </cell>
          <cell r="C751">
            <v>25001001</v>
          </cell>
          <cell r="D751">
            <v>22020202</v>
          </cell>
          <cell r="E751" t="str">
            <v>Office of the Head of Service</v>
          </cell>
          <cell r="F751" t="str">
            <v>Telephone Charge</v>
          </cell>
          <cell r="K751">
            <v>420000</v>
          </cell>
          <cell r="L751">
            <v>0</v>
          </cell>
          <cell r="T751">
            <v>0</v>
          </cell>
          <cell r="U751">
            <v>0</v>
          </cell>
          <cell r="V751">
            <v>0</v>
          </cell>
          <cell r="W751">
            <v>0</v>
          </cell>
          <cell r="X751">
            <v>0</v>
          </cell>
          <cell r="Y751">
            <v>0</v>
          </cell>
          <cell r="Z751">
            <v>420000</v>
          </cell>
          <cell r="AA751">
            <v>105000</v>
          </cell>
          <cell r="AB751">
            <v>420000</v>
          </cell>
          <cell r="AC751">
            <v>0</v>
          </cell>
          <cell r="AD751">
            <v>0</v>
          </cell>
          <cell r="AE751">
            <v>0</v>
          </cell>
          <cell r="AF751">
            <v>0</v>
          </cell>
        </row>
        <row r="752">
          <cell r="A752">
            <v>25001001</v>
          </cell>
          <cell r="B752" t="str">
            <v>25001001/22020203</v>
          </cell>
          <cell r="C752">
            <v>25001001</v>
          </cell>
          <cell r="D752">
            <v>22020203</v>
          </cell>
          <cell r="E752" t="str">
            <v>Office of the Head of Service</v>
          </cell>
          <cell r="F752" t="str">
            <v xml:space="preserve"> Internet Access Charge</v>
          </cell>
          <cell r="K752">
            <v>420000</v>
          </cell>
          <cell r="L752">
            <v>0</v>
          </cell>
          <cell r="M752">
            <v>0</v>
          </cell>
          <cell r="N752">
            <v>0</v>
          </cell>
          <cell r="P752">
            <v>0</v>
          </cell>
          <cell r="Q752">
            <v>0</v>
          </cell>
          <cell r="R752">
            <v>0</v>
          </cell>
          <cell r="T752">
            <v>0</v>
          </cell>
          <cell r="U752">
            <v>0</v>
          </cell>
          <cell r="V752">
            <v>0</v>
          </cell>
          <cell r="W752">
            <v>0</v>
          </cell>
          <cell r="X752">
            <v>0</v>
          </cell>
          <cell r="Y752">
            <v>0</v>
          </cell>
          <cell r="Z752">
            <v>420000</v>
          </cell>
          <cell r="AA752">
            <v>105000</v>
          </cell>
          <cell r="AB752">
            <v>420000</v>
          </cell>
          <cell r="AC752">
            <v>0</v>
          </cell>
          <cell r="AD752">
            <v>0</v>
          </cell>
          <cell r="AE752">
            <v>0</v>
          </cell>
          <cell r="AF752">
            <v>0</v>
          </cell>
        </row>
        <row r="753">
          <cell r="A753">
            <v>25001001</v>
          </cell>
          <cell r="B753" t="str">
            <v>25001001/22020206</v>
          </cell>
          <cell r="C753">
            <v>25001001</v>
          </cell>
          <cell r="D753">
            <v>22020206</v>
          </cell>
          <cell r="E753" t="str">
            <v>Office of the Head of Service</v>
          </cell>
          <cell r="F753" t="str">
            <v>Sewerage Charge</v>
          </cell>
          <cell r="K753">
            <v>420000</v>
          </cell>
          <cell r="L753">
            <v>0</v>
          </cell>
          <cell r="T753">
            <v>0</v>
          </cell>
          <cell r="U753">
            <v>0</v>
          </cell>
          <cell r="V753">
            <v>0</v>
          </cell>
          <cell r="W753">
            <v>0</v>
          </cell>
          <cell r="X753">
            <v>0</v>
          </cell>
          <cell r="Y753">
            <v>0</v>
          </cell>
          <cell r="Z753">
            <v>420000</v>
          </cell>
          <cell r="AA753">
            <v>105000</v>
          </cell>
          <cell r="AB753">
            <v>420000</v>
          </cell>
          <cell r="AC753">
            <v>0</v>
          </cell>
          <cell r="AD753">
            <v>0</v>
          </cell>
          <cell r="AE753">
            <v>0</v>
          </cell>
          <cell r="AF753">
            <v>0</v>
          </cell>
        </row>
        <row r="754">
          <cell r="A754">
            <v>25001001</v>
          </cell>
          <cell r="B754" t="str">
            <v>25001001/22020301</v>
          </cell>
          <cell r="C754">
            <v>25001001</v>
          </cell>
          <cell r="D754">
            <v>22020301</v>
          </cell>
          <cell r="E754" t="str">
            <v>Office of the Head of Service</v>
          </cell>
          <cell r="F754" t="str">
            <v>Office Stationeries/Computer</v>
          </cell>
          <cell r="K754">
            <v>9240000</v>
          </cell>
          <cell r="L754">
            <v>46000</v>
          </cell>
          <cell r="M754">
            <v>5000</v>
          </cell>
          <cell r="N754">
            <v>0</v>
          </cell>
          <cell r="O754">
            <v>16000</v>
          </cell>
          <cell r="P754">
            <v>24200</v>
          </cell>
          <cell r="Q754">
            <v>2003000</v>
          </cell>
          <cell r="R754">
            <v>0</v>
          </cell>
          <cell r="T754">
            <v>2094200</v>
          </cell>
          <cell r="U754">
            <v>261775</v>
          </cell>
          <cell r="V754">
            <v>261775</v>
          </cell>
          <cell r="W754">
            <v>261775</v>
          </cell>
          <cell r="X754">
            <v>261775</v>
          </cell>
          <cell r="Y754">
            <v>3141300</v>
          </cell>
          <cell r="Z754">
            <v>7145800</v>
          </cell>
          <cell r="AA754">
            <v>1786450</v>
          </cell>
          <cell r="AB754">
            <v>6098700</v>
          </cell>
          <cell r="AC754">
            <v>3518256</v>
          </cell>
          <cell r="AD754">
            <v>3694168.8</v>
          </cell>
          <cell r="AE754">
            <v>3878877.2399999998</v>
          </cell>
          <cell r="AF754">
            <v>11091302.039999999</v>
          </cell>
        </row>
        <row r="755">
          <cell r="A755">
            <v>25001001</v>
          </cell>
          <cell r="B755" t="str">
            <v>25001001/22020302</v>
          </cell>
          <cell r="C755">
            <v>25001001</v>
          </cell>
          <cell r="D755">
            <v>22020302</v>
          </cell>
          <cell r="E755" t="str">
            <v>Office of the Head of Service</v>
          </cell>
          <cell r="F755" t="str">
            <v>Books</v>
          </cell>
          <cell r="K755">
            <v>5040000</v>
          </cell>
          <cell r="L755">
            <v>30000</v>
          </cell>
          <cell r="T755">
            <v>30000</v>
          </cell>
          <cell r="U755">
            <v>3750</v>
          </cell>
          <cell r="V755">
            <v>3750</v>
          </cell>
          <cell r="W755">
            <v>3750</v>
          </cell>
          <cell r="X755">
            <v>3750</v>
          </cell>
          <cell r="Y755">
            <v>45000</v>
          </cell>
          <cell r="Z755">
            <v>5010000</v>
          </cell>
          <cell r="AA755">
            <v>1252500</v>
          </cell>
          <cell r="AB755">
            <v>4995000</v>
          </cell>
          <cell r="AC755">
            <v>50400</v>
          </cell>
          <cell r="AD755">
            <v>52920</v>
          </cell>
          <cell r="AE755">
            <v>55566</v>
          </cell>
          <cell r="AF755">
            <v>158886</v>
          </cell>
        </row>
        <row r="756">
          <cell r="A756">
            <v>25001001</v>
          </cell>
          <cell r="B756" t="str">
            <v>25001001/22020303</v>
          </cell>
          <cell r="C756">
            <v>25001001</v>
          </cell>
          <cell r="D756">
            <v>22020303</v>
          </cell>
          <cell r="E756" t="str">
            <v>Office of the Head of Service</v>
          </cell>
          <cell r="F756" t="str">
            <v>Newspapers</v>
          </cell>
          <cell r="K756">
            <v>840000</v>
          </cell>
          <cell r="L756">
            <v>10800</v>
          </cell>
          <cell r="M756">
            <v>10800</v>
          </cell>
          <cell r="N756">
            <v>10800</v>
          </cell>
          <cell r="O756">
            <v>10800</v>
          </cell>
          <cell r="P756">
            <v>10800</v>
          </cell>
          <cell r="Q756">
            <v>10800</v>
          </cell>
          <cell r="R756">
            <v>10800</v>
          </cell>
          <cell r="S756">
            <v>10800</v>
          </cell>
          <cell r="T756">
            <v>86400</v>
          </cell>
          <cell r="U756">
            <v>10800</v>
          </cell>
          <cell r="V756">
            <v>10800</v>
          </cell>
          <cell r="W756">
            <v>10800</v>
          </cell>
          <cell r="X756">
            <v>10800</v>
          </cell>
          <cell r="Y756">
            <v>129600</v>
          </cell>
          <cell r="Z756">
            <v>753600</v>
          </cell>
          <cell r="AA756">
            <v>188400</v>
          </cell>
          <cell r="AB756">
            <v>710400</v>
          </cell>
          <cell r="AC756">
            <v>145152</v>
          </cell>
          <cell r="AD756">
            <v>152409.60000000001</v>
          </cell>
          <cell r="AE756">
            <v>160030.08000000002</v>
          </cell>
          <cell r="AF756">
            <v>457591.68</v>
          </cell>
        </row>
        <row r="757">
          <cell r="A757">
            <v>25001001</v>
          </cell>
          <cell r="B757" t="str">
            <v>25001001/22020305</v>
          </cell>
          <cell r="C757">
            <v>25001001</v>
          </cell>
          <cell r="D757">
            <v>22020305</v>
          </cell>
          <cell r="E757" t="str">
            <v>Office of the Head of Service</v>
          </cell>
          <cell r="F757" t="str">
            <v>Priting Of Non Security Doc</v>
          </cell>
          <cell r="K757">
            <v>840000</v>
          </cell>
          <cell r="L757">
            <v>0</v>
          </cell>
          <cell r="P757">
            <v>2100</v>
          </cell>
          <cell r="T757">
            <v>2100</v>
          </cell>
          <cell r="U757">
            <v>262.5</v>
          </cell>
          <cell r="V757">
            <v>262.5</v>
          </cell>
          <cell r="W757">
            <v>262.5</v>
          </cell>
          <cell r="X757">
            <v>262.5</v>
          </cell>
          <cell r="Y757">
            <v>3150</v>
          </cell>
          <cell r="Z757">
            <v>837900</v>
          </cell>
          <cell r="AA757">
            <v>209475</v>
          </cell>
          <cell r="AB757">
            <v>836850</v>
          </cell>
          <cell r="AC757">
            <v>3528</v>
          </cell>
          <cell r="AD757">
            <v>3704.4</v>
          </cell>
          <cell r="AE757">
            <v>3889.62</v>
          </cell>
          <cell r="AF757">
            <v>11122.02</v>
          </cell>
        </row>
        <row r="758">
          <cell r="A758">
            <v>25001001</v>
          </cell>
          <cell r="B758" t="str">
            <v>25001001/22020306</v>
          </cell>
          <cell r="C758">
            <v>25001001</v>
          </cell>
          <cell r="D758">
            <v>22020306</v>
          </cell>
          <cell r="E758" t="str">
            <v>Office of the Head of Service</v>
          </cell>
          <cell r="F758" t="str">
            <v>Printing Of Security Doc</v>
          </cell>
          <cell r="K758">
            <v>840000</v>
          </cell>
          <cell r="L758">
            <v>0</v>
          </cell>
          <cell r="M758">
            <v>28000</v>
          </cell>
          <cell r="Q758">
            <v>2500</v>
          </cell>
          <cell r="T758">
            <v>30500</v>
          </cell>
          <cell r="U758">
            <v>3812.5</v>
          </cell>
          <cell r="V758">
            <v>3812.5</v>
          </cell>
          <cell r="W758">
            <v>3812.5</v>
          </cell>
          <cell r="X758">
            <v>3812.5</v>
          </cell>
          <cell r="Y758">
            <v>45750</v>
          </cell>
          <cell r="Z758">
            <v>809500</v>
          </cell>
          <cell r="AA758">
            <v>202375</v>
          </cell>
          <cell r="AB758">
            <v>794250</v>
          </cell>
          <cell r="AC758">
            <v>51240</v>
          </cell>
          <cell r="AD758">
            <v>53802</v>
          </cell>
          <cell r="AE758">
            <v>56492.1</v>
          </cell>
          <cell r="AF758">
            <v>161534.1</v>
          </cell>
        </row>
        <row r="759">
          <cell r="A759">
            <v>25001001</v>
          </cell>
          <cell r="B759" t="str">
            <v>25001001/22020401</v>
          </cell>
          <cell r="C759">
            <v>25001001</v>
          </cell>
          <cell r="D759">
            <v>22020401</v>
          </cell>
          <cell r="E759" t="str">
            <v>Office of the Head of Service</v>
          </cell>
          <cell r="F759" t="str">
            <v>Maint. Of Motor Veh/Transp Equipt</v>
          </cell>
          <cell r="K759">
            <v>5880000</v>
          </cell>
          <cell r="L759">
            <v>265000</v>
          </cell>
          <cell r="M759">
            <v>265000</v>
          </cell>
          <cell r="N759">
            <v>323400</v>
          </cell>
          <cell r="O759">
            <v>325000</v>
          </cell>
          <cell r="P759">
            <v>345000</v>
          </cell>
          <cell r="Q759">
            <v>265000</v>
          </cell>
          <cell r="R759">
            <v>265000</v>
          </cell>
          <cell r="S759">
            <v>265000</v>
          </cell>
          <cell r="T759">
            <v>2318400</v>
          </cell>
          <cell r="U759">
            <v>289800</v>
          </cell>
          <cell r="V759">
            <v>289800</v>
          </cell>
          <cell r="W759">
            <v>289800</v>
          </cell>
          <cell r="X759">
            <v>289800</v>
          </cell>
          <cell r="Y759">
            <v>3477600</v>
          </cell>
          <cell r="Z759">
            <v>3561600</v>
          </cell>
          <cell r="AA759">
            <v>890400</v>
          </cell>
          <cell r="AB759">
            <v>2402400</v>
          </cell>
          <cell r="AC759">
            <v>3894912</v>
          </cell>
          <cell r="AD759">
            <v>4089657.6</v>
          </cell>
          <cell r="AE759">
            <v>4294140.4800000004</v>
          </cell>
          <cell r="AF759">
            <v>12278710.08</v>
          </cell>
        </row>
        <row r="760">
          <cell r="A760">
            <v>25001001</v>
          </cell>
          <cell r="B760" t="str">
            <v>25001001/22020402</v>
          </cell>
          <cell r="C760">
            <v>25001001</v>
          </cell>
          <cell r="D760">
            <v>22020402</v>
          </cell>
          <cell r="E760" t="str">
            <v>Office of the Head of Service</v>
          </cell>
          <cell r="F760" t="str">
            <v>Maint. Of  Office Furnture</v>
          </cell>
          <cell r="K760">
            <v>3360000</v>
          </cell>
          <cell r="L760">
            <v>0</v>
          </cell>
          <cell r="M760">
            <v>0</v>
          </cell>
          <cell r="N760">
            <v>0</v>
          </cell>
          <cell r="O760">
            <v>0</v>
          </cell>
          <cell r="P760">
            <v>0</v>
          </cell>
          <cell r="Q760">
            <v>0</v>
          </cell>
          <cell r="R760">
            <v>89480</v>
          </cell>
          <cell r="T760">
            <v>89480</v>
          </cell>
          <cell r="U760">
            <v>11185</v>
          </cell>
          <cell r="V760">
            <v>11185</v>
          </cell>
          <cell r="W760">
            <v>11185</v>
          </cell>
          <cell r="X760">
            <v>11185</v>
          </cell>
          <cell r="Y760">
            <v>134220</v>
          </cell>
          <cell r="Z760">
            <v>3270520</v>
          </cell>
          <cell r="AA760">
            <v>817630</v>
          </cell>
          <cell r="AB760">
            <v>3225780</v>
          </cell>
          <cell r="AC760">
            <v>150326.39999999999</v>
          </cell>
          <cell r="AD760">
            <v>157842.72</v>
          </cell>
          <cell r="AE760">
            <v>165734.856</v>
          </cell>
          <cell r="AF760">
            <v>473903.97600000002</v>
          </cell>
        </row>
        <row r="761">
          <cell r="A761">
            <v>25001001</v>
          </cell>
          <cell r="B761" t="str">
            <v>25001001/22020404</v>
          </cell>
          <cell r="C761">
            <v>25001001</v>
          </cell>
          <cell r="D761">
            <v>22020404</v>
          </cell>
          <cell r="E761" t="str">
            <v>Office of the Head of Service</v>
          </cell>
          <cell r="F761" t="str">
            <v>Maint. Of Office/It Euipt</v>
          </cell>
          <cell r="K761">
            <v>4200000</v>
          </cell>
          <cell r="L761">
            <v>0</v>
          </cell>
          <cell r="M761">
            <v>98200</v>
          </cell>
          <cell r="N761">
            <v>68800</v>
          </cell>
          <cell r="O761">
            <v>20000</v>
          </cell>
          <cell r="P761">
            <v>0</v>
          </cell>
          <cell r="Q761">
            <v>31000</v>
          </cell>
          <cell r="R761">
            <v>0</v>
          </cell>
          <cell r="S761">
            <v>20000</v>
          </cell>
          <cell r="T761">
            <v>238000</v>
          </cell>
          <cell r="U761">
            <v>29750</v>
          </cell>
          <cell r="V761">
            <v>29750</v>
          </cell>
          <cell r="W761">
            <v>29750</v>
          </cell>
          <cell r="X761">
            <v>29750</v>
          </cell>
          <cell r="Y761">
            <v>357000</v>
          </cell>
          <cell r="Z761">
            <v>3962000</v>
          </cell>
          <cell r="AA761">
            <v>990500</v>
          </cell>
          <cell r="AB761">
            <v>3843000</v>
          </cell>
          <cell r="AC761">
            <v>399840</v>
          </cell>
          <cell r="AD761">
            <v>419832</v>
          </cell>
          <cell r="AE761">
            <v>440823.6</v>
          </cell>
          <cell r="AF761">
            <v>1260495.6000000001</v>
          </cell>
        </row>
        <row r="762">
          <cell r="A762">
            <v>25001001</v>
          </cell>
          <cell r="B762" t="str">
            <v>25001001/22020405</v>
          </cell>
          <cell r="C762">
            <v>25001001</v>
          </cell>
          <cell r="D762">
            <v>22020405</v>
          </cell>
          <cell r="E762" t="str">
            <v>Office of the Head of Service</v>
          </cell>
          <cell r="F762" t="str">
            <v>Maint Of Plant &amp; Gen</v>
          </cell>
          <cell r="K762">
            <v>3360000</v>
          </cell>
          <cell r="L762">
            <v>0</v>
          </cell>
          <cell r="M762">
            <v>0</v>
          </cell>
          <cell r="N762">
            <v>0</v>
          </cell>
          <cell r="O762">
            <v>0</v>
          </cell>
          <cell r="P762">
            <v>0</v>
          </cell>
          <cell r="Q762">
            <v>0</v>
          </cell>
          <cell r="R762">
            <v>0</v>
          </cell>
          <cell r="T762">
            <v>0</v>
          </cell>
          <cell r="U762">
            <v>0</v>
          </cell>
          <cell r="V762">
            <v>0</v>
          </cell>
          <cell r="W762">
            <v>0</v>
          </cell>
          <cell r="X762">
            <v>0</v>
          </cell>
          <cell r="Y762">
            <v>0</v>
          </cell>
          <cell r="Z762">
            <v>3360000</v>
          </cell>
          <cell r="AA762">
            <v>840000</v>
          </cell>
          <cell r="AB762">
            <v>3360000</v>
          </cell>
          <cell r="AC762">
            <v>0</v>
          </cell>
          <cell r="AD762">
            <v>0</v>
          </cell>
          <cell r="AE762">
            <v>0</v>
          </cell>
          <cell r="AF762">
            <v>0</v>
          </cell>
        </row>
        <row r="763">
          <cell r="A763">
            <v>25001001</v>
          </cell>
          <cell r="B763" t="str">
            <v>25001001/22020406</v>
          </cell>
          <cell r="C763">
            <v>25001001</v>
          </cell>
          <cell r="D763">
            <v>22020406</v>
          </cell>
          <cell r="E763" t="str">
            <v>Office of the Head of Service</v>
          </cell>
          <cell r="F763" t="str">
            <v>Other Maint Services</v>
          </cell>
          <cell r="K763">
            <v>5460000</v>
          </cell>
          <cell r="L763">
            <v>144000</v>
          </cell>
          <cell r="M763">
            <v>90000</v>
          </cell>
          <cell r="N763">
            <v>90000</v>
          </cell>
          <cell r="O763">
            <v>71800</v>
          </cell>
          <cell r="P763">
            <v>309250</v>
          </cell>
          <cell r="Q763">
            <v>142950</v>
          </cell>
          <cell r="R763">
            <v>120000</v>
          </cell>
          <cell r="S763">
            <v>240000</v>
          </cell>
          <cell r="T763">
            <v>1208000</v>
          </cell>
          <cell r="U763">
            <v>151000</v>
          </cell>
          <cell r="V763">
            <v>151000</v>
          </cell>
          <cell r="W763">
            <v>151000</v>
          </cell>
          <cell r="X763">
            <v>151000</v>
          </cell>
          <cell r="Y763">
            <v>1812000</v>
          </cell>
          <cell r="Z763">
            <v>4252000</v>
          </cell>
          <cell r="AA763">
            <v>1063000</v>
          </cell>
          <cell r="AB763">
            <v>3648000</v>
          </cell>
          <cell r="AC763">
            <v>2029440</v>
          </cell>
          <cell r="AD763">
            <v>2130912</v>
          </cell>
          <cell r="AE763">
            <v>2237457.6</v>
          </cell>
          <cell r="AF763">
            <v>6397809.5999999996</v>
          </cell>
        </row>
        <row r="764">
          <cell r="A764">
            <v>25001001</v>
          </cell>
          <cell r="B764" t="str">
            <v>25001001/22020501</v>
          </cell>
          <cell r="C764">
            <v>25001001</v>
          </cell>
          <cell r="D764">
            <v>22020501</v>
          </cell>
          <cell r="E764" t="str">
            <v>Office of the Head of Service</v>
          </cell>
          <cell r="F764" t="str">
            <v>Local Training</v>
          </cell>
          <cell r="K764">
            <v>4200000</v>
          </cell>
          <cell r="L764">
            <v>0</v>
          </cell>
          <cell r="M764">
            <v>0</v>
          </cell>
          <cell r="N764">
            <v>0</v>
          </cell>
          <cell r="O764">
            <v>0</v>
          </cell>
          <cell r="P764">
            <v>0</v>
          </cell>
          <cell r="Q764">
            <v>0</v>
          </cell>
          <cell r="R764">
            <v>0</v>
          </cell>
          <cell r="T764">
            <v>0</v>
          </cell>
          <cell r="U764">
            <v>0</v>
          </cell>
          <cell r="V764">
            <v>0</v>
          </cell>
          <cell r="W764">
            <v>0</v>
          </cell>
          <cell r="X764">
            <v>0</v>
          </cell>
          <cell r="Y764">
            <v>0</v>
          </cell>
          <cell r="Z764">
            <v>4200000</v>
          </cell>
          <cell r="AA764">
            <v>1050000</v>
          </cell>
          <cell r="AB764">
            <v>4200000</v>
          </cell>
          <cell r="AC764">
            <v>0</v>
          </cell>
          <cell r="AD764">
            <v>0</v>
          </cell>
          <cell r="AE764">
            <v>0</v>
          </cell>
          <cell r="AF764">
            <v>0</v>
          </cell>
        </row>
        <row r="765">
          <cell r="A765">
            <v>25001001</v>
          </cell>
          <cell r="B765" t="str">
            <v>25001001/22020502</v>
          </cell>
          <cell r="C765">
            <v>25001001</v>
          </cell>
          <cell r="D765">
            <v>22020502</v>
          </cell>
          <cell r="E765" t="str">
            <v>Office of the Head of Service</v>
          </cell>
          <cell r="F765" t="str">
            <v>International Training</v>
          </cell>
          <cell r="K765">
            <v>8400000</v>
          </cell>
          <cell r="L765">
            <v>0</v>
          </cell>
          <cell r="M765">
            <v>0</v>
          </cell>
          <cell r="N765">
            <v>0</v>
          </cell>
          <cell r="O765">
            <v>0</v>
          </cell>
          <cell r="P765">
            <v>0</v>
          </cell>
          <cell r="Q765">
            <v>0</v>
          </cell>
          <cell r="R765">
            <v>0</v>
          </cell>
          <cell r="T765">
            <v>0</v>
          </cell>
          <cell r="U765">
            <v>0</v>
          </cell>
          <cell r="V765">
            <v>0</v>
          </cell>
          <cell r="W765">
            <v>0</v>
          </cell>
          <cell r="X765">
            <v>0</v>
          </cell>
          <cell r="Y765">
            <v>0</v>
          </cell>
          <cell r="Z765">
            <v>8400000</v>
          </cell>
          <cell r="AA765">
            <v>2100000</v>
          </cell>
          <cell r="AB765">
            <v>8400000</v>
          </cell>
          <cell r="AC765">
            <v>0</v>
          </cell>
          <cell r="AD765">
            <v>0</v>
          </cell>
          <cell r="AE765">
            <v>0</v>
          </cell>
          <cell r="AF765">
            <v>0</v>
          </cell>
        </row>
        <row r="766">
          <cell r="A766">
            <v>25001001</v>
          </cell>
          <cell r="B766" t="str">
            <v>25001001/22020601</v>
          </cell>
          <cell r="C766">
            <v>25001001</v>
          </cell>
          <cell r="D766">
            <v>22020601</v>
          </cell>
          <cell r="E766" t="str">
            <v>Office of the Head of Service</v>
          </cell>
          <cell r="F766" t="str">
            <v>Security Services</v>
          </cell>
          <cell r="K766">
            <v>420000</v>
          </cell>
          <cell r="L766">
            <v>25000</v>
          </cell>
          <cell r="M766">
            <v>15000</v>
          </cell>
          <cell r="N766">
            <v>15000</v>
          </cell>
          <cell r="O766">
            <v>45000</v>
          </cell>
          <cell r="P766">
            <v>25000</v>
          </cell>
          <cell r="Q766">
            <v>25000</v>
          </cell>
          <cell r="R766">
            <v>25000</v>
          </cell>
          <cell r="S766">
            <v>25000</v>
          </cell>
          <cell r="T766">
            <v>200000</v>
          </cell>
          <cell r="U766">
            <v>25000</v>
          </cell>
          <cell r="V766">
            <v>25000</v>
          </cell>
          <cell r="W766">
            <v>25000</v>
          </cell>
          <cell r="X766">
            <v>25000</v>
          </cell>
          <cell r="Y766">
            <v>300000</v>
          </cell>
          <cell r="Z766">
            <v>220000</v>
          </cell>
          <cell r="AA766">
            <v>55000</v>
          </cell>
          <cell r="AB766">
            <v>120000</v>
          </cell>
          <cell r="AC766">
            <v>336000</v>
          </cell>
          <cell r="AD766">
            <v>352800</v>
          </cell>
          <cell r="AE766">
            <v>370440</v>
          </cell>
          <cell r="AF766">
            <v>1059240</v>
          </cell>
        </row>
        <row r="767">
          <cell r="A767">
            <v>25001001</v>
          </cell>
          <cell r="B767" t="str">
            <v>25001001/22020604</v>
          </cell>
          <cell r="C767">
            <v>25001001</v>
          </cell>
          <cell r="D767">
            <v>22020604</v>
          </cell>
          <cell r="E767" t="str">
            <v>Office of the Head of Service</v>
          </cell>
          <cell r="F767" t="str">
            <v>Security Vote/Including</v>
          </cell>
          <cell r="K767">
            <v>0</v>
          </cell>
          <cell r="L767">
            <v>0</v>
          </cell>
          <cell r="R767">
            <v>0</v>
          </cell>
          <cell r="T767">
            <v>0</v>
          </cell>
          <cell r="U767">
            <v>0</v>
          </cell>
          <cell r="V767">
            <v>0</v>
          </cell>
          <cell r="W767">
            <v>0</v>
          </cell>
          <cell r="X767">
            <v>0</v>
          </cell>
          <cell r="Y767">
            <v>0</v>
          </cell>
          <cell r="Z767">
            <v>0</v>
          </cell>
          <cell r="AA767">
            <v>0</v>
          </cell>
          <cell r="AB767">
            <v>0</v>
          </cell>
          <cell r="AC767">
            <v>0</v>
          </cell>
          <cell r="AD767">
            <v>0</v>
          </cell>
          <cell r="AE767">
            <v>0</v>
          </cell>
          <cell r="AF767">
            <v>0</v>
          </cell>
        </row>
        <row r="768">
          <cell r="A768">
            <v>25001001</v>
          </cell>
          <cell r="B768" t="str">
            <v>25001001/22020703</v>
          </cell>
          <cell r="C768">
            <v>25001001</v>
          </cell>
          <cell r="D768">
            <v>22020703</v>
          </cell>
          <cell r="E768" t="str">
            <v>Office of the Head of Service</v>
          </cell>
          <cell r="F768" t="str">
            <v>Legal Services</v>
          </cell>
          <cell r="K768">
            <v>1680000</v>
          </cell>
          <cell r="L768">
            <v>0</v>
          </cell>
          <cell r="R768">
            <v>0</v>
          </cell>
          <cell r="T768">
            <v>0</v>
          </cell>
          <cell r="U768">
            <v>0</v>
          </cell>
          <cell r="V768">
            <v>0</v>
          </cell>
          <cell r="W768">
            <v>0</v>
          </cell>
          <cell r="X768">
            <v>0</v>
          </cell>
          <cell r="Y768">
            <v>0</v>
          </cell>
          <cell r="Z768">
            <v>1680000</v>
          </cell>
          <cell r="AA768">
            <v>420000</v>
          </cell>
          <cell r="AB768">
            <v>1680000</v>
          </cell>
          <cell r="AC768">
            <v>0</v>
          </cell>
          <cell r="AD768">
            <v>0</v>
          </cell>
          <cell r="AE768">
            <v>0</v>
          </cell>
          <cell r="AF768">
            <v>0</v>
          </cell>
        </row>
        <row r="769">
          <cell r="A769">
            <v>25001001</v>
          </cell>
          <cell r="B769" t="str">
            <v>25001001/22020801</v>
          </cell>
          <cell r="C769">
            <v>25001001</v>
          </cell>
          <cell r="D769">
            <v>22020801</v>
          </cell>
          <cell r="E769" t="str">
            <v>Office of the Head of Service</v>
          </cell>
          <cell r="F769" t="str">
            <v>Motor Veh. Fuel Cost</v>
          </cell>
          <cell r="K769">
            <v>1680000</v>
          </cell>
          <cell r="L769">
            <v>63000</v>
          </cell>
          <cell r="M769">
            <v>95000</v>
          </cell>
          <cell r="N769">
            <v>61000</v>
          </cell>
          <cell r="O769">
            <v>62000</v>
          </cell>
          <cell r="P769">
            <v>66000</v>
          </cell>
          <cell r="Q769">
            <v>62000</v>
          </cell>
          <cell r="R769">
            <v>68000</v>
          </cell>
          <cell r="S769">
            <v>68000</v>
          </cell>
          <cell r="T769">
            <v>545000</v>
          </cell>
          <cell r="U769">
            <v>68125</v>
          </cell>
          <cell r="V769">
            <v>68125</v>
          </cell>
          <cell r="W769">
            <v>68125</v>
          </cell>
          <cell r="X769">
            <v>68125</v>
          </cell>
          <cell r="Y769">
            <v>817500</v>
          </cell>
          <cell r="Z769">
            <v>1135000</v>
          </cell>
          <cell r="AA769">
            <v>283750</v>
          </cell>
          <cell r="AB769">
            <v>862500</v>
          </cell>
          <cell r="AC769">
            <v>915600</v>
          </cell>
          <cell r="AD769">
            <v>961380</v>
          </cell>
          <cell r="AE769">
            <v>1009449</v>
          </cell>
          <cell r="AF769">
            <v>2886429</v>
          </cell>
        </row>
        <row r="770">
          <cell r="A770">
            <v>25001001</v>
          </cell>
          <cell r="B770" t="str">
            <v>25001001/22020803</v>
          </cell>
          <cell r="C770">
            <v>25001001</v>
          </cell>
          <cell r="D770">
            <v>22020803</v>
          </cell>
          <cell r="E770" t="str">
            <v>Office of the Head of Service</v>
          </cell>
          <cell r="F770" t="str">
            <v>Plant/Gen Fuel Cost</v>
          </cell>
          <cell r="K770">
            <v>420000</v>
          </cell>
          <cell r="L770">
            <v>0</v>
          </cell>
          <cell r="O770">
            <v>0</v>
          </cell>
          <cell r="T770">
            <v>0</v>
          </cell>
          <cell r="U770">
            <v>0</v>
          </cell>
          <cell r="V770">
            <v>0</v>
          </cell>
          <cell r="W770">
            <v>0</v>
          </cell>
          <cell r="X770">
            <v>0</v>
          </cell>
          <cell r="Y770">
            <v>0</v>
          </cell>
          <cell r="Z770">
            <v>420000</v>
          </cell>
          <cell r="AA770">
            <v>105000</v>
          </cell>
          <cell r="AB770">
            <v>420000</v>
          </cell>
          <cell r="AC770">
            <v>0</v>
          </cell>
          <cell r="AD770">
            <v>0</v>
          </cell>
          <cell r="AE770">
            <v>0</v>
          </cell>
          <cell r="AF770">
            <v>0</v>
          </cell>
        </row>
        <row r="771">
          <cell r="A771">
            <v>25001001</v>
          </cell>
          <cell r="B771" t="str">
            <v>25001001/22020901</v>
          </cell>
          <cell r="C771">
            <v>25001001</v>
          </cell>
          <cell r="D771">
            <v>22020901</v>
          </cell>
          <cell r="E771" t="str">
            <v>Office of the Head of Service</v>
          </cell>
          <cell r="F771" t="str">
            <v>Bank Charges/Other Intrest</v>
          </cell>
          <cell r="K771">
            <v>168000</v>
          </cell>
          <cell r="L771">
            <v>0</v>
          </cell>
          <cell r="M771">
            <v>0</v>
          </cell>
          <cell r="S771">
            <v>8</v>
          </cell>
          <cell r="T771">
            <v>8</v>
          </cell>
          <cell r="U771">
            <v>1</v>
          </cell>
          <cell r="V771">
            <v>1</v>
          </cell>
          <cell r="W771">
            <v>1</v>
          </cell>
          <cell r="X771">
            <v>1</v>
          </cell>
          <cell r="Y771">
            <v>12</v>
          </cell>
          <cell r="Z771">
            <v>167992</v>
          </cell>
          <cell r="AA771">
            <v>41998</v>
          </cell>
          <cell r="AB771">
            <v>167988</v>
          </cell>
          <cell r="AC771">
            <v>13.44</v>
          </cell>
          <cell r="AD771">
            <v>14.112</v>
          </cell>
          <cell r="AE771">
            <v>14.817600000000001</v>
          </cell>
          <cell r="AF771">
            <v>42.369599999999998</v>
          </cell>
        </row>
        <row r="772">
          <cell r="A772">
            <v>25001001</v>
          </cell>
          <cell r="B772" t="str">
            <v>25001001/22020902</v>
          </cell>
          <cell r="C772">
            <v>25001001</v>
          </cell>
          <cell r="D772">
            <v>22020902</v>
          </cell>
          <cell r="E772" t="str">
            <v>Office of the Head of Service</v>
          </cell>
          <cell r="F772" t="str">
            <v>Insurance Prem.(Group Accident Ins.</v>
          </cell>
          <cell r="K772">
            <v>0</v>
          </cell>
          <cell r="L772">
            <v>0</v>
          </cell>
          <cell r="M772">
            <v>0</v>
          </cell>
          <cell r="T772">
            <v>0</v>
          </cell>
          <cell r="U772">
            <v>0</v>
          </cell>
          <cell r="V772">
            <v>0</v>
          </cell>
          <cell r="W772">
            <v>0</v>
          </cell>
          <cell r="X772">
            <v>0</v>
          </cell>
          <cell r="Y772">
            <v>0</v>
          </cell>
          <cell r="Z772">
            <v>0</v>
          </cell>
          <cell r="AA772">
            <v>0</v>
          </cell>
          <cell r="AB772">
            <v>0</v>
          </cell>
          <cell r="AC772">
            <v>0</v>
          </cell>
          <cell r="AD772">
            <v>0</v>
          </cell>
          <cell r="AE772">
            <v>0</v>
          </cell>
          <cell r="AF772">
            <v>0</v>
          </cell>
        </row>
        <row r="773">
          <cell r="A773">
            <v>25001001</v>
          </cell>
          <cell r="B773" t="str">
            <v>25001001/22021001</v>
          </cell>
          <cell r="C773">
            <v>25001001</v>
          </cell>
          <cell r="D773">
            <v>22021001</v>
          </cell>
          <cell r="E773" t="str">
            <v>Office of the Head of Service</v>
          </cell>
          <cell r="F773" t="str">
            <v>REFRESHMENT &amp; Meal</v>
          </cell>
          <cell r="K773">
            <v>1680000</v>
          </cell>
          <cell r="L773">
            <v>60000</v>
          </cell>
          <cell r="M773">
            <v>10000</v>
          </cell>
          <cell r="N773">
            <v>0</v>
          </cell>
          <cell r="O773">
            <v>0</v>
          </cell>
          <cell r="P773">
            <v>0</v>
          </cell>
          <cell r="Q773">
            <v>26000</v>
          </cell>
          <cell r="R773">
            <v>80200</v>
          </cell>
          <cell r="S773">
            <v>60200</v>
          </cell>
          <cell r="T773">
            <v>236400</v>
          </cell>
          <cell r="U773">
            <v>29550</v>
          </cell>
          <cell r="V773">
            <v>29550</v>
          </cell>
          <cell r="W773">
            <v>29550</v>
          </cell>
          <cell r="X773">
            <v>29550</v>
          </cell>
          <cell r="Y773">
            <v>354600</v>
          </cell>
          <cell r="Z773">
            <v>1443600</v>
          </cell>
          <cell r="AA773">
            <v>360900</v>
          </cell>
          <cell r="AB773">
            <v>1325400</v>
          </cell>
          <cell r="AC773">
            <v>397152</v>
          </cell>
          <cell r="AD773">
            <v>417009.6</v>
          </cell>
          <cell r="AE773">
            <v>437860.07999999996</v>
          </cell>
          <cell r="AF773">
            <v>1252021.68</v>
          </cell>
        </row>
        <row r="774">
          <cell r="A774">
            <v>25001001</v>
          </cell>
          <cell r="B774" t="str">
            <v>25001001/22021002</v>
          </cell>
          <cell r="C774">
            <v>25001001</v>
          </cell>
          <cell r="D774">
            <v>22021002</v>
          </cell>
          <cell r="E774" t="str">
            <v>Office of the Head of Service</v>
          </cell>
          <cell r="F774" t="str">
            <v>Honorarium &amp; Siting Allowance</v>
          </cell>
          <cell r="K774">
            <v>1680000</v>
          </cell>
          <cell r="L774">
            <v>15000</v>
          </cell>
          <cell r="M774">
            <v>30000</v>
          </cell>
          <cell r="N774">
            <v>20000</v>
          </cell>
          <cell r="T774">
            <v>65000</v>
          </cell>
          <cell r="U774">
            <v>8125</v>
          </cell>
          <cell r="V774">
            <v>8125</v>
          </cell>
          <cell r="W774">
            <v>8125</v>
          </cell>
          <cell r="X774">
            <v>8125</v>
          </cell>
          <cell r="Y774">
            <v>97500</v>
          </cell>
          <cell r="Z774">
            <v>1615000</v>
          </cell>
          <cell r="AA774">
            <v>403750</v>
          </cell>
          <cell r="AB774">
            <v>1582500</v>
          </cell>
          <cell r="AC774">
            <v>109200</v>
          </cell>
          <cell r="AD774">
            <v>114660</v>
          </cell>
          <cell r="AE774">
            <v>120393</v>
          </cell>
          <cell r="AF774">
            <v>344253</v>
          </cell>
        </row>
        <row r="775">
          <cell r="A775">
            <v>25001001</v>
          </cell>
          <cell r="B775" t="str">
            <v>25001001/22021003</v>
          </cell>
          <cell r="C775">
            <v>25001001</v>
          </cell>
          <cell r="D775">
            <v>22021003</v>
          </cell>
          <cell r="E775" t="str">
            <v>Office of the Head of Service</v>
          </cell>
          <cell r="F775" t="str">
            <v>Pulicity &amp; Adevrtisement</v>
          </cell>
          <cell r="K775">
            <v>1680000</v>
          </cell>
          <cell r="L775">
            <v>0</v>
          </cell>
          <cell r="M775">
            <v>0</v>
          </cell>
          <cell r="N775">
            <v>0</v>
          </cell>
          <cell r="O775">
            <v>0</v>
          </cell>
          <cell r="P775">
            <v>0</v>
          </cell>
          <cell r="Q775">
            <v>0</v>
          </cell>
          <cell r="R775">
            <v>0</v>
          </cell>
          <cell r="T775">
            <v>0</v>
          </cell>
          <cell r="U775">
            <v>0</v>
          </cell>
          <cell r="V775">
            <v>0</v>
          </cell>
          <cell r="W775">
            <v>0</v>
          </cell>
          <cell r="X775">
            <v>0</v>
          </cell>
          <cell r="Y775">
            <v>0</v>
          </cell>
          <cell r="Z775">
            <v>1680000</v>
          </cell>
          <cell r="AA775">
            <v>420000</v>
          </cell>
          <cell r="AB775">
            <v>1680000</v>
          </cell>
          <cell r="AC775">
            <v>0</v>
          </cell>
          <cell r="AD775">
            <v>0</v>
          </cell>
          <cell r="AE775">
            <v>0</v>
          </cell>
          <cell r="AF775">
            <v>0</v>
          </cell>
        </row>
        <row r="776">
          <cell r="A776">
            <v>25001001</v>
          </cell>
          <cell r="B776" t="str">
            <v>25001001/22021004</v>
          </cell>
          <cell r="C776">
            <v>25001001</v>
          </cell>
          <cell r="D776">
            <v>22021004</v>
          </cell>
          <cell r="E776" t="str">
            <v>Office of the Head of Service</v>
          </cell>
          <cell r="F776" t="str">
            <v>Medical Expenses</v>
          </cell>
          <cell r="K776">
            <v>1680000</v>
          </cell>
          <cell r="L776">
            <v>0</v>
          </cell>
          <cell r="T776">
            <v>0</v>
          </cell>
          <cell r="U776">
            <v>0</v>
          </cell>
          <cell r="V776">
            <v>0</v>
          </cell>
          <cell r="W776">
            <v>0</v>
          </cell>
          <cell r="X776">
            <v>0</v>
          </cell>
          <cell r="Y776">
            <v>0</v>
          </cell>
          <cell r="Z776">
            <v>1680000</v>
          </cell>
          <cell r="AA776">
            <v>420000</v>
          </cell>
          <cell r="AB776">
            <v>1680000</v>
          </cell>
          <cell r="AC776">
            <v>0</v>
          </cell>
          <cell r="AD776">
            <v>0</v>
          </cell>
          <cell r="AE776">
            <v>0</v>
          </cell>
          <cell r="AF776">
            <v>0</v>
          </cell>
        </row>
        <row r="777">
          <cell r="A777">
            <v>25001001</v>
          </cell>
          <cell r="B777" t="str">
            <v>25001001/22021006</v>
          </cell>
          <cell r="C777">
            <v>25001001</v>
          </cell>
          <cell r="D777">
            <v>22021006</v>
          </cell>
          <cell r="E777" t="str">
            <v>Office of the Head of Service</v>
          </cell>
          <cell r="F777" t="str">
            <v>Postage And Courier Services</v>
          </cell>
          <cell r="K777">
            <v>420000</v>
          </cell>
          <cell r="L777">
            <v>0</v>
          </cell>
          <cell r="M777">
            <v>0</v>
          </cell>
          <cell r="N777">
            <v>0</v>
          </cell>
          <cell r="O777">
            <v>0</v>
          </cell>
          <cell r="P777">
            <v>13250</v>
          </cell>
          <cell r="Q777">
            <v>0</v>
          </cell>
          <cell r="R777">
            <v>0</v>
          </cell>
          <cell r="T777">
            <v>13250</v>
          </cell>
          <cell r="U777">
            <v>1656.25</v>
          </cell>
          <cell r="V777">
            <v>1656.25</v>
          </cell>
          <cell r="W777">
            <v>1656.25</v>
          </cell>
          <cell r="X777">
            <v>1656.25</v>
          </cell>
          <cell r="Y777">
            <v>19875</v>
          </cell>
          <cell r="Z777">
            <v>406750</v>
          </cell>
          <cell r="AA777">
            <v>101687.5</v>
          </cell>
          <cell r="AB777">
            <v>400125</v>
          </cell>
          <cell r="AC777">
            <v>22260</v>
          </cell>
          <cell r="AD777">
            <v>23373</v>
          </cell>
          <cell r="AE777">
            <v>24541.65</v>
          </cell>
          <cell r="AF777">
            <v>70174.649999999994</v>
          </cell>
        </row>
        <row r="778">
          <cell r="A778">
            <v>25001001</v>
          </cell>
          <cell r="B778" t="str">
            <v>25001001/22021007</v>
          </cell>
          <cell r="C778">
            <v>25001001</v>
          </cell>
          <cell r="D778">
            <v>22021007</v>
          </cell>
          <cell r="E778" t="str">
            <v>Office of the Head of Service</v>
          </cell>
          <cell r="F778" t="str">
            <v>Welfare Package</v>
          </cell>
          <cell r="K778">
            <v>2520000</v>
          </cell>
          <cell r="L778">
            <v>0</v>
          </cell>
          <cell r="M778">
            <v>0</v>
          </cell>
          <cell r="N778">
            <v>0</v>
          </cell>
          <cell r="O778">
            <v>0</v>
          </cell>
          <cell r="P778">
            <v>0</v>
          </cell>
          <cell r="Q778">
            <v>0</v>
          </cell>
          <cell r="R778">
            <v>0</v>
          </cell>
          <cell r="T778">
            <v>0</v>
          </cell>
          <cell r="U778">
            <v>0</v>
          </cell>
          <cell r="V778">
            <v>0</v>
          </cell>
          <cell r="W778">
            <v>0</v>
          </cell>
          <cell r="X778">
            <v>0</v>
          </cell>
          <cell r="Y778">
            <v>0</v>
          </cell>
          <cell r="Z778">
            <v>2520000</v>
          </cell>
          <cell r="AA778">
            <v>630000</v>
          </cell>
          <cell r="AB778">
            <v>2520000</v>
          </cell>
          <cell r="AC778">
            <v>0</v>
          </cell>
          <cell r="AD778">
            <v>0</v>
          </cell>
          <cell r="AE778">
            <v>0</v>
          </cell>
          <cell r="AF778">
            <v>0</v>
          </cell>
        </row>
        <row r="779">
          <cell r="A779">
            <v>25001001</v>
          </cell>
          <cell r="B779" t="str">
            <v>25001001/22021008</v>
          </cell>
          <cell r="C779">
            <v>25001001</v>
          </cell>
          <cell r="D779">
            <v>22021008</v>
          </cell>
          <cell r="E779" t="str">
            <v>Office of the Head of Service</v>
          </cell>
          <cell r="F779" t="str">
            <v>Subscription To Professional Bodies</v>
          </cell>
          <cell r="K779">
            <v>2520000</v>
          </cell>
          <cell r="L779">
            <v>0</v>
          </cell>
          <cell r="M779">
            <v>0</v>
          </cell>
          <cell r="N779">
            <v>0</v>
          </cell>
          <cell r="O779">
            <v>0</v>
          </cell>
          <cell r="P779">
            <v>0</v>
          </cell>
          <cell r="Q779">
            <v>0</v>
          </cell>
          <cell r="R779">
            <v>0</v>
          </cell>
          <cell r="T779">
            <v>0</v>
          </cell>
          <cell r="U779">
            <v>0</v>
          </cell>
          <cell r="V779">
            <v>0</v>
          </cell>
          <cell r="W779">
            <v>0</v>
          </cell>
          <cell r="X779">
            <v>0</v>
          </cell>
          <cell r="Y779">
            <v>0</v>
          </cell>
          <cell r="Z779">
            <v>2520000</v>
          </cell>
          <cell r="AA779">
            <v>630000</v>
          </cell>
          <cell r="AB779">
            <v>2520000</v>
          </cell>
          <cell r="AC779">
            <v>0</v>
          </cell>
          <cell r="AD779">
            <v>0</v>
          </cell>
          <cell r="AE779">
            <v>0</v>
          </cell>
          <cell r="AF779">
            <v>0</v>
          </cell>
        </row>
        <row r="780">
          <cell r="A780">
            <v>25001001</v>
          </cell>
          <cell r="B780" t="str">
            <v>25001001/22021012</v>
          </cell>
          <cell r="C780">
            <v>25001001</v>
          </cell>
          <cell r="D780">
            <v>22021012</v>
          </cell>
          <cell r="E780" t="str">
            <v>Office of the Head of Service</v>
          </cell>
          <cell r="F780" t="str">
            <v>Promotion Service Wide</v>
          </cell>
          <cell r="K780">
            <v>2520000</v>
          </cell>
          <cell r="L780">
            <v>0</v>
          </cell>
          <cell r="T780">
            <v>0</v>
          </cell>
          <cell r="U780">
            <v>0</v>
          </cell>
          <cell r="V780">
            <v>0</v>
          </cell>
          <cell r="W780">
            <v>0</v>
          </cell>
          <cell r="X780">
            <v>0</v>
          </cell>
          <cell r="Y780">
            <v>0</v>
          </cell>
          <cell r="Z780">
            <v>2520000</v>
          </cell>
          <cell r="AA780">
            <v>630000</v>
          </cell>
          <cell r="AB780">
            <v>2520000</v>
          </cell>
          <cell r="AC780">
            <v>0</v>
          </cell>
          <cell r="AD780">
            <v>0</v>
          </cell>
          <cell r="AE780">
            <v>0</v>
          </cell>
          <cell r="AF780">
            <v>0</v>
          </cell>
        </row>
        <row r="781">
          <cell r="A781">
            <v>25001001</v>
          </cell>
          <cell r="B781" t="str">
            <v>25001001/22021013</v>
          </cell>
          <cell r="C781">
            <v>25001001</v>
          </cell>
          <cell r="D781">
            <v>22021013</v>
          </cell>
          <cell r="E781" t="str">
            <v>Office of the Head of Service</v>
          </cell>
          <cell r="F781" t="str">
            <v>Budget Preparation And Defence</v>
          </cell>
          <cell r="K781">
            <v>1680000</v>
          </cell>
          <cell r="L781">
            <v>0</v>
          </cell>
          <cell r="M781">
            <v>0</v>
          </cell>
          <cell r="N781">
            <v>0</v>
          </cell>
          <cell r="O781">
            <v>0</v>
          </cell>
          <cell r="P781">
            <v>7000</v>
          </cell>
          <cell r="Q781">
            <v>0</v>
          </cell>
          <cell r="R781">
            <v>0</v>
          </cell>
          <cell r="T781">
            <v>7000</v>
          </cell>
          <cell r="U781">
            <v>875</v>
          </cell>
          <cell r="V781">
            <v>875</v>
          </cell>
          <cell r="W781">
            <v>875</v>
          </cell>
          <cell r="X781">
            <v>875</v>
          </cell>
          <cell r="Y781">
            <v>10500</v>
          </cell>
          <cell r="Z781">
            <v>1673000</v>
          </cell>
          <cell r="AA781">
            <v>418250</v>
          </cell>
          <cell r="AB781">
            <v>1669500</v>
          </cell>
          <cell r="AC781">
            <v>11760</v>
          </cell>
          <cell r="AD781">
            <v>12348</v>
          </cell>
          <cell r="AE781">
            <v>12965.4</v>
          </cell>
          <cell r="AF781">
            <v>37073.4</v>
          </cell>
        </row>
        <row r="782">
          <cell r="A782">
            <v>25001001</v>
          </cell>
          <cell r="B782" t="str">
            <v>25001001/22021016</v>
          </cell>
          <cell r="C782">
            <v>25001001</v>
          </cell>
          <cell r="D782">
            <v>22021016</v>
          </cell>
          <cell r="E782" t="str">
            <v>Office of the Head of Service</v>
          </cell>
          <cell r="F782" t="str">
            <v>Servicom</v>
          </cell>
          <cell r="K782">
            <v>840000</v>
          </cell>
          <cell r="L782">
            <v>0</v>
          </cell>
          <cell r="M782">
            <v>0</v>
          </cell>
          <cell r="N782">
            <v>0</v>
          </cell>
          <cell r="O782">
            <v>0</v>
          </cell>
          <cell r="P782">
            <v>0</v>
          </cell>
          <cell r="Q782">
            <v>0</v>
          </cell>
          <cell r="R782">
            <v>0</v>
          </cell>
          <cell r="T782">
            <v>0</v>
          </cell>
          <cell r="U782">
            <v>0</v>
          </cell>
          <cell r="V782">
            <v>0</v>
          </cell>
          <cell r="W782">
            <v>0</v>
          </cell>
          <cell r="X782">
            <v>0</v>
          </cell>
          <cell r="Y782">
            <v>0</v>
          </cell>
          <cell r="Z782">
            <v>840000</v>
          </cell>
          <cell r="AA782">
            <v>210000</v>
          </cell>
          <cell r="AB782">
            <v>840000</v>
          </cell>
          <cell r="AC782">
            <v>0</v>
          </cell>
          <cell r="AD782">
            <v>0</v>
          </cell>
          <cell r="AE782">
            <v>0</v>
          </cell>
          <cell r="AF782">
            <v>0</v>
          </cell>
        </row>
        <row r="783">
          <cell r="A783">
            <v>25001001</v>
          </cell>
          <cell r="B783" t="str">
            <v>25001001/22021021</v>
          </cell>
          <cell r="C783">
            <v>25001001</v>
          </cell>
          <cell r="D783">
            <v>22021021</v>
          </cell>
          <cell r="E783" t="str">
            <v>Office of the Head of Service</v>
          </cell>
          <cell r="F783" t="str">
            <v xml:space="preserve">Special Days Celeb/Civil Serv. </v>
          </cell>
          <cell r="K783">
            <v>8400000</v>
          </cell>
          <cell r="L783">
            <v>0</v>
          </cell>
          <cell r="T783">
            <v>0</v>
          </cell>
          <cell r="U783">
            <v>0</v>
          </cell>
          <cell r="V783">
            <v>0</v>
          </cell>
          <cell r="W783">
            <v>0</v>
          </cell>
          <cell r="X783">
            <v>0</v>
          </cell>
          <cell r="Y783">
            <v>0</v>
          </cell>
          <cell r="Z783">
            <v>8400000</v>
          </cell>
          <cell r="AA783">
            <v>2100000</v>
          </cell>
          <cell r="AB783">
            <v>8400000</v>
          </cell>
          <cell r="AC783">
            <v>0</v>
          </cell>
          <cell r="AD783">
            <v>0</v>
          </cell>
          <cell r="AE783">
            <v>0</v>
          </cell>
          <cell r="AF783">
            <v>0</v>
          </cell>
        </row>
        <row r="784">
          <cell r="A784">
            <v>0</v>
          </cell>
          <cell r="B784" t="str">
            <v>/</v>
          </cell>
          <cell r="K784">
            <v>98868000</v>
          </cell>
          <cell r="L784">
            <v>749800</v>
          </cell>
          <cell r="M784">
            <v>768000</v>
          </cell>
          <cell r="N784">
            <v>710000</v>
          </cell>
          <cell r="O784">
            <v>671600</v>
          </cell>
          <cell r="P784">
            <v>913600</v>
          </cell>
          <cell r="Q784">
            <v>5658250</v>
          </cell>
          <cell r="R784">
            <v>769480</v>
          </cell>
          <cell r="S784">
            <v>800008</v>
          </cell>
          <cell r="T784">
            <v>11040738</v>
          </cell>
          <cell r="U784">
            <v>1380092.25</v>
          </cell>
          <cell r="V784">
            <v>1380092.25</v>
          </cell>
          <cell r="W784">
            <v>1380092.25</v>
          </cell>
          <cell r="X784">
            <v>1380092.25</v>
          </cell>
          <cell r="Y784">
            <v>16561107</v>
          </cell>
          <cell r="Z784">
            <v>87827262</v>
          </cell>
          <cell r="AA784">
            <v>21956815.5</v>
          </cell>
          <cell r="AB784">
            <v>82306893</v>
          </cell>
          <cell r="AC784">
            <v>18548439.84</v>
          </cell>
          <cell r="AD784">
            <v>19475861.832000002</v>
          </cell>
          <cell r="AE784">
            <v>20449654.923599996</v>
          </cell>
          <cell r="AF784">
            <v>58473956.595600002</v>
          </cell>
        </row>
        <row r="785">
          <cell r="A785">
            <v>0</v>
          </cell>
          <cell r="B785" t="str">
            <v>/</v>
          </cell>
          <cell r="T785">
            <v>0</v>
          </cell>
          <cell r="U785">
            <v>0</v>
          </cell>
          <cell r="V785">
            <v>0</v>
          </cell>
          <cell r="W785">
            <v>0</v>
          </cell>
          <cell r="X785">
            <v>0</v>
          </cell>
          <cell r="Y785">
            <v>0</v>
          </cell>
          <cell r="Z785">
            <v>0</v>
          </cell>
          <cell r="AA785">
            <v>0</v>
          </cell>
          <cell r="AB785">
            <v>0</v>
          </cell>
          <cell r="AC785">
            <v>0</v>
          </cell>
          <cell r="AD785">
            <v>0</v>
          </cell>
          <cell r="AE785">
            <v>0</v>
          </cell>
          <cell r="AF785">
            <v>0</v>
          </cell>
        </row>
        <row r="786">
          <cell r="A786">
            <v>11013001</v>
          </cell>
          <cell r="B786" t="str">
            <v>11013001/22020101</v>
          </cell>
          <cell r="C786">
            <v>11013001</v>
          </cell>
          <cell r="D786">
            <v>22020101</v>
          </cell>
          <cell r="E786" t="str">
            <v>SSG</v>
          </cell>
          <cell r="F786" t="str">
            <v>Local Travel &amp; Transport (Training)</v>
          </cell>
          <cell r="J786">
            <v>13000000</v>
          </cell>
          <cell r="K786">
            <v>6720000</v>
          </cell>
          <cell r="L786">
            <v>0</v>
          </cell>
          <cell r="M786">
            <v>0</v>
          </cell>
          <cell r="N786">
            <v>0</v>
          </cell>
          <cell r="O786">
            <v>0</v>
          </cell>
          <cell r="P786">
            <v>0</v>
          </cell>
          <cell r="Q786">
            <v>0</v>
          </cell>
          <cell r="R786">
            <v>110000</v>
          </cell>
          <cell r="S786">
            <v>1020000</v>
          </cell>
          <cell r="T786">
            <v>1130000</v>
          </cell>
          <cell r="U786">
            <v>141250</v>
          </cell>
          <cell r="V786">
            <v>141250</v>
          </cell>
          <cell r="W786">
            <v>141250</v>
          </cell>
          <cell r="X786">
            <v>141250</v>
          </cell>
          <cell r="Y786">
            <v>1695000</v>
          </cell>
          <cell r="Z786">
            <v>11870000</v>
          </cell>
          <cell r="AA786">
            <v>2967500</v>
          </cell>
          <cell r="AB786">
            <v>11305000</v>
          </cell>
          <cell r="AC786">
            <v>1898400</v>
          </cell>
          <cell r="AD786">
            <v>1993320</v>
          </cell>
          <cell r="AE786">
            <v>2092986</v>
          </cell>
          <cell r="AF786">
            <v>5984706</v>
          </cell>
        </row>
        <row r="787">
          <cell r="A787">
            <v>11013001</v>
          </cell>
          <cell r="B787" t="str">
            <v>11013001/22020102</v>
          </cell>
          <cell r="C787">
            <v>11013001</v>
          </cell>
          <cell r="D787">
            <v>22020102</v>
          </cell>
          <cell r="E787" t="str">
            <v>SSG</v>
          </cell>
          <cell r="F787" t="str">
            <v>Local Travel &amp; Transport - Others</v>
          </cell>
          <cell r="J787">
            <v>68000000</v>
          </cell>
          <cell r="K787">
            <v>49560000</v>
          </cell>
          <cell r="L787">
            <v>300</v>
          </cell>
          <cell r="M787">
            <v>160000</v>
          </cell>
          <cell r="N787">
            <v>40000</v>
          </cell>
          <cell r="O787">
            <v>0</v>
          </cell>
          <cell r="P787">
            <v>3960700</v>
          </cell>
          <cell r="Q787">
            <v>10000</v>
          </cell>
          <cell r="R787">
            <v>1912460</v>
          </cell>
          <cell r="S787">
            <v>4595541</v>
          </cell>
          <cell r="T787">
            <v>10679001</v>
          </cell>
          <cell r="U787">
            <v>1334875.125</v>
          </cell>
          <cell r="V787">
            <v>1334875.125</v>
          </cell>
          <cell r="W787">
            <v>1334875.125</v>
          </cell>
          <cell r="X787">
            <v>1334875.125</v>
          </cell>
          <cell r="Y787">
            <v>16018501.5</v>
          </cell>
          <cell r="Z787">
            <v>57320999</v>
          </cell>
          <cell r="AA787">
            <v>14330249.75</v>
          </cell>
          <cell r="AB787">
            <v>51981498.5</v>
          </cell>
          <cell r="AC787">
            <v>17940721.68</v>
          </cell>
          <cell r="AD787">
            <v>18837757.763999999</v>
          </cell>
          <cell r="AE787">
            <v>19779645.652199998</v>
          </cell>
          <cell r="AF787">
            <v>56558125.096199997</v>
          </cell>
        </row>
        <row r="788">
          <cell r="A788">
            <v>11013001</v>
          </cell>
          <cell r="B788" t="str">
            <v>11013001/22020202</v>
          </cell>
          <cell r="C788">
            <v>11013001</v>
          </cell>
          <cell r="D788">
            <v>22020202</v>
          </cell>
          <cell r="E788" t="str">
            <v>SSG</v>
          </cell>
          <cell r="F788" t="str">
            <v>Telephone Charges</v>
          </cell>
          <cell r="J788">
            <v>5000000</v>
          </cell>
          <cell r="K788">
            <v>3780000</v>
          </cell>
          <cell r="L788">
            <v>20000</v>
          </cell>
          <cell r="M788">
            <v>112500</v>
          </cell>
          <cell r="N788">
            <v>355500</v>
          </cell>
          <cell r="O788">
            <v>0</v>
          </cell>
          <cell r="P788">
            <v>212500</v>
          </cell>
          <cell r="Q788">
            <v>207500</v>
          </cell>
          <cell r="R788">
            <v>207500</v>
          </cell>
          <cell r="S788">
            <v>198500</v>
          </cell>
          <cell r="T788">
            <v>1314000</v>
          </cell>
          <cell r="U788">
            <v>164250</v>
          </cell>
          <cell r="V788">
            <v>164250</v>
          </cell>
          <cell r="W788">
            <v>164250</v>
          </cell>
          <cell r="X788">
            <v>164250</v>
          </cell>
          <cell r="Y788">
            <v>1971000</v>
          </cell>
          <cell r="Z788">
            <v>3686000</v>
          </cell>
          <cell r="AA788">
            <v>921500</v>
          </cell>
          <cell r="AB788">
            <v>3029000</v>
          </cell>
          <cell r="AC788">
            <v>2207520</v>
          </cell>
          <cell r="AD788">
            <v>2317896</v>
          </cell>
          <cell r="AE788">
            <v>2433790.7999999998</v>
          </cell>
          <cell r="AF788">
            <v>6959206.7999999998</v>
          </cell>
        </row>
        <row r="789">
          <cell r="A789">
            <v>11013001</v>
          </cell>
          <cell r="B789" t="str">
            <v>11013001/22020203</v>
          </cell>
          <cell r="C789">
            <v>11013001</v>
          </cell>
          <cell r="D789">
            <v>22020203</v>
          </cell>
          <cell r="E789" t="str">
            <v>SSG</v>
          </cell>
          <cell r="F789" t="str">
            <v>Internet Access charges</v>
          </cell>
          <cell r="J789">
            <v>1000000</v>
          </cell>
          <cell r="L789">
            <v>0</v>
          </cell>
          <cell r="M789">
            <v>0</v>
          </cell>
          <cell r="N789">
            <v>0</v>
          </cell>
          <cell r="O789">
            <v>0</v>
          </cell>
          <cell r="P789">
            <v>0</v>
          </cell>
          <cell r="Q789">
            <v>0</v>
          </cell>
          <cell r="R789" t="str">
            <v>-</v>
          </cell>
          <cell r="T789">
            <v>0</v>
          </cell>
          <cell r="U789">
            <v>0</v>
          </cell>
          <cell r="V789">
            <v>0</v>
          </cell>
          <cell r="W789">
            <v>0</v>
          </cell>
          <cell r="X789">
            <v>0</v>
          </cell>
          <cell r="Y789">
            <v>0</v>
          </cell>
          <cell r="Z789">
            <v>1000000</v>
          </cell>
          <cell r="AA789">
            <v>250000</v>
          </cell>
          <cell r="AB789">
            <v>1000000</v>
          </cell>
          <cell r="AC789">
            <v>0</v>
          </cell>
          <cell r="AD789">
            <v>0</v>
          </cell>
          <cell r="AE789">
            <v>0</v>
          </cell>
          <cell r="AF789">
            <v>0</v>
          </cell>
        </row>
        <row r="790">
          <cell r="A790">
            <v>11013001</v>
          </cell>
          <cell r="B790" t="str">
            <v>11013001/22020205</v>
          </cell>
          <cell r="C790">
            <v>11013001</v>
          </cell>
          <cell r="D790">
            <v>22020205</v>
          </cell>
          <cell r="E790" t="str">
            <v>SSG</v>
          </cell>
          <cell r="F790" t="str">
            <v>Water Rates</v>
          </cell>
          <cell r="J790">
            <v>500000</v>
          </cell>
          <cell r="K790">
            <v>420000</v>
          </cell>
          <cell r="L790">
            <v>37200</v>
          </cell>
          <cell r="M790">
            <v>0</v>
          </cell>
          <cell r="N790">
            <v>0</v>
          </cell>
          <cell r="O790">
            <v>0</v>
          </cell>
          <cell r="P790">
            <v>0</v>
          </cell>
          <cell r="Q790">
            <v>0</v>
          </cell>
          <cell r="R790">
            <v>0</v>
          </cell>
          <cell r="T790">
            <v>37200</v>
          </cell>
          <cell r="U790">
            <v>4650</v>
          </cell>
          <cell r="V790">
            <v>4650</v>
          </cell>
          <cell r="W790">
            <v>4650</v>
          </cell>
          <cell r="X790">
            <v>4650</v>
          </cell>
          <cell r="Y790">
            <v>55800</v>
          </cell>
          <cell r="Z790">
            <v>462800</v>
          </cell>
          <cell r="AA790">
            <v>115700</v>
          </cell>
          <cell r="AB790">
            <v>444200</v>
          </cell>
          <cell r="AC790">
            <v>62496</v>
          </cell>
          <cell r="AD790">
            <v>65620.800000000003</v>
          </cell>
          <cell r="AE790">
            <v>68901.84</v>
          </cell>
          <cell r="AF790">
            <v>197018.64</v>
          </cell>
        </row>
        <row r="791">
          <cell r="A791">
            <v>11013001</v>
          </cell>
          <cell r="B791" t="str">
            <v>11013001/22020301</v>
          </cell>
          <cell r="C791">
            <v>11013001</v>
          </cell>
          <cell r="D791">
            <v>22020301</v>
          </cell>
          <cell r="E791" t="str">
            <v>SSG</v>
          </cell>
          <cell r="F791" t="str">
            <v>Office Stationeries/Computer Consumables</v>
          </cell>
          <cell r="J791">
            <v>5000000</v>
          </cell>
          <cell r="K791">
            <v>3780000</v>
          </cell>
          <cell r="L791">
            <v>0</v>
          </cell>
          <cell r="M791">
            <v>0</v>
          </cell>
          <cell r="N791">
            <v>150000</v>
          </cell>
          <cell r="O791">
            <v>150000</v>
          </cell>
          <cell r="P791">
            <v>50000</v>
          </cell>
          <cell r="Q791">
            <v>50000</v>
          </cell>
          <cell r="R791">
            <v>50000</v>
          </cell>
          <cell r="S791">
            <v>148400</v>
          </cell>
          <cell r="T791">
            <v>598400</v>
          </cell>
          <cell r="U791">
            <v>74800</v>
          </cell>
          <cell r="V791">
            <v>74800</v>
          </cell>
          <cell r="W791">
            <v>74800</v>
          </cell>
          <cell r="X791">
            <v>74800</v>
          </cell>
          <cell r="Y791">
            <v>897600</v>
          </cell>
          <cell r="Z791">
            <v>4401600</v>
          </cell>
          <cell r="AA791">
            <v>1100400</v>
          </cell>
          <cell r="AB791">
            <v>4102400</v>
          </cell>
          <cell r="AC791">
            <v>1005312</v>
          </cell>
          <cell r="AD791">
            <v>1055577.6000000001</v>
          </cell>
          <cell r="AE791">
            <v>1108356.48</v>
          </cell>
          <cell r="AF791">
            <v>3169246.08</v>
          </cell>
        </row>
        <row r="792">
          <cell r="A792">
            <v>11013001</v>
          </cell>
          <cell r="B792" t="str">
            <v>11013001/22020302</v>
          </cell>
          <cell r="C792">
            <v>11013001</v>
          </cell>
          <cell r="D792">
            <v>22020302</v>
          </cell>
          <cell r="E792" t="str">
            <v>SSG</v>
          </cell>
          <cell r="F792" t="str">
            <v>Books</v>
          </cell>
          <cell r="J792">
            <v>40000</v>
          </cell>
          <cell r="K792">
            <v>67200</v>
          </cell>
          <cell r="L792">
            <v>0</v>
          </cell>
          <cell r="M792">
            <v>0</v>
          </cell>
          <cell r="N792">
            <v>0</v>
          </cell>
          <cell r="O792">
            <v>0</v>
          </cell>
          <cell r="P792">
            <v>0</v>
          </cell>
          <cell r="Q792">
            <v>0</v>
          </cell>
          <cell r="R792">
            <v>0</v>
          </cell>
          <cell r="T792">
            <v>0</v>
          </cell>
          <cell r="U792">
            <v>0</v>
          </cell>
          <cell r="V792">
            <v>0</v>
          </cell>
          <cell r="W792">
            <v>0</v>
          </cell>
          <cell r="X792">
            <v>0</v>
          </cell>
          <cell r="Y792">
            <v>0</v>
          </cell>
          <cell r="Z792">
            <v>40000</v>
          </cell>
          <cell r="AA792">
            <v>10000</v>
          </cell>
          <cell r="AB792">
            <v>40000</v>
          </cell>
          <cell r="AC792">
            <v>0</v>
          </cell>
          <cell r="AD792">
            <v>0</v>
          </cell>
          <cell r="AE792">
            <v>0</v>
          </cell>
          <cell r="AF792">
            <v>0</v>
          </cell>
        </row>
        <row r="793">
          <cell r="A793">
            <v>11013001</v>
          </cell>
          <cell r="B793" t="str">
            <v>11013001/22020401</v>
          </cell>
          <cell r="C793">
            <v>11013001</v>
          </cell>
          <cell r="D793">
            <v>22020401</v>
          </cell>
          <cell r="E793" t="str">
            <v>SSG</v>
          </cell>
          <cell r="F793" t="str">
            <v xml:space="preserve"> Maintenance of Motor Veh/Trans.Equip</v>
          </cell>
          <cell r="J793">
            <v>28000000</v>
          </cell>
          <cell r="K793">
            <v>21000000</v>
          </cell>
          <cell r="L793">
            <v>73000</v>
          </cell>
          <cell r="M793">
            <v>73000</v>
          </cell>
          <cell r="N793">
            <v>100000</v>
          </cell>
          <cell r="O793">
            <v>0</v>
          </cell>
          <cell r="P793">
            <v>50000</v>
          </cell>
          <cell r="Q793">
            <v>50000</v>
          </cell>
          <cell r="R793">
            <v>935200</v>
          </cell>
          <cell r="S793">
            <v>1826000</v>
          </cell>
          <cell r="T793">
            <v>3107200</v>
          </cell>
          <cell r="U793">
            <v>388400</v>
          </cell>
          <cell r="V793">
            <v>388400</v>
          </cell>
          <cell r="W793">
            <v>388400</v>
          </cell>
          <cell r="X793">
            <v>388400</v>
          </cell>
          <cell r="Y793">
            <v>4660800</v>
          </cell>
          <cell r="Z793">
            <v>24892800</v>
          </cell>
          <cell r="AA793">
            <v>6223200</v>
          </cell>
          <cell r="AB793">
            <v>23339200</v>
          </cell>
          <cell r="AC793">
            <v>5220096</v>
          </cell>
          <cell r="AD793">
            <v>5481100.7999999998</v>
          </cell>
          <cell r="AE793">
            <v>5755155.8399999999</v>
          </cell>
          <cell r="AF793">
            <v>16456352.640000001</v>
          </cell>
        </row>
        <row r="794">
          <cell r="A794">
            <v>11013001</v>
          </cell>
          <cell r="B794" t="str">
            <v>11013001/22020402</v>
          </cell>
          <cell r="C794">
            <v>11013001</v>
          </cell>
          <cell r="D794">
            <v>22020402</v>
          </cell>
          <cell r="E794" t="str">
            <v>SSG</v>
          </cell>
          <cell r="F794" t="str">
            <v>Maintenance of Office Furniture</v>
          </cell>
          <cell r="J794">
            <v>5000000</v>
          </cell>
          <cell r="K794">
            <v>4200000</v>
          </cell>
          <cell r="L794">
            <v>0</v>
          </cell>
          <cell r="M794">
            <v>0</v>
          </cell>
          <cell r="N794">
            <v>0</v>
          </cell>
          <cell r="O794">
            <v>0</v>
          </cell>
          <cell r="P794">
            <v>0</v>
          </cell>
          <cell r="Q794">
            <v>0</v>
          </cell>
          <cell r="R794">
            <v>71800</v>
          </cell>
          <cell r="T794">
            <v>71800</v>
          </cell>
          <cell r="U794">
            <v>8975</v>
          </cell>
          <cell r="V794">
            <v>8975</v>
          </cell>
          <cell r="W794">
            <v>8975</v>
          </cell>
          <cell r="X794">
            <v>8975</v>
          </cell>
          <cell r="Y794">
            <v>107700</v>
          </cell>
          <cell r="Z794">
            <v>4928200</v>
          </cell>
          <cell r="AA794">
            <v>1232050</v>
          </cell>
          <cell r="AB794">
            <v>4892300</v>
          </cell>
          <cell r="AC794">
            <v>120624</v>
          </cell>
          <cell r="AD794">
            <v>126655.2</v>
          </cell>
          <cell r="AE794">
            <v>132987.96</v>
          </cell>
          <cell r="AF794">
            <v>380267.16000000003</v>
          </cell>
        </row>
        <row r="795">
          <cell r="A795">
            <v>11013001</v>
          </cell>
          <cell r="B795" t="str">
            <v>11013001/22020403</v>
          </cell>
          <cell r="C795">
            <v>11013001</v>
          </cell>
          <cell r="D795">
            <v>22020403</v>
          </cell>
          <cell r="E795" t="str">
            <v>SSG</v>
          </cell>
          <cell r="F795" t="str">
            <v>Maintenance of Office building/residential quarters</v>
          </cell>
          <cell r="J795">
            <v>3000000</v>
          </cell>
          <cell r="L795">
            <v>0</v>
          </cell>
          <cell r="M795">
            <v>0</v>
          </cell>
          <cell r="N795">
            <v>0</v>
          </cell>
          <cell r="O795">
            <v>0</v>
          </cell>
          <cell r="P795">
            <v>0</v>
          </cell>
          <cell r="Q795">
            <v>0</v>
          </cell>
          <cell r="R795">
            <v>0</v>
          </cell>
          <cell r="T795">
            <v>0</v>
          </cell>
          <cell r="U795">
            <v>0</v>
          </cell>
          <cell r="V795">
            <v>0</v>
          </cell>
          <cell r="W795">
            <v>0</v>
          </cell>
          <cell r="X795">
            <v>0</v>
          </cell>
          <cell r="Y795">
            <v>0</v>
          </cell>
          <cell r="Z795">
            <v>3000000</v>
          </cell>
          <cell r="AA795">
            <v>750000</v>
          </cell>
          <cell r="AB795">
            <v>3000000</v>
          </cell>
          <cell r="AC795">
            <v>0</v>
          </cell>
          <cell r="AD795">
            <v>0</v>
          </cell>
          <cell r="AE795">
            <v>0</v>
          </cell>
          <cell r="AF795">
            <v>0</v>
          </cell>
        </row>
        <row r="796">
          <cell r="A796">
            <v>11013001</v>
          </cell>
          <cell r="B796" t="str">
            <v>11013001/22020404</v>
          </cell>
          <cell r="C796">
            <v>11013001</v>
          </cell>
          <cell r="D796">
            <v>22020404</v>
          </cell>
          <cell r="E796" t="str">
            <v>SSG</v>
          </cell>
          <cell r="F796" t="str">
            <v>Maintenance of Office/IT Equipment</v>
          </cell>
          <cell r="J796">
            <v>1500000</v>
          </cell>
          <cell r="K796">
            <v>840000</v>
          </cell>
          <cell r="L796">
            <v>29600</v>
          </cell>
          <cell r="M796">
            <v>6000</v>
          </cell>
          <cell r="N796">
            <v>6000</v>
          </cell>
          <cell r="O796">
            <v>0</v>
          </cell>
          <cell r="P796">
            <v>0</v>
          </cell>
          <cell r="Q796">
            <v>0</v>
          </cell>
          <cell r="R796">
            <v>406500</v>
          </cell>
          <cell r="S796">
            <v>303000</v>
          </cell>
          <cell r="T796">
            <v>751100</v>
          </cell>
          <cell r="U796">
            <v>93887.5</v>
          </cell>
          <cell r="V796">
            <v>93887.5</v>
          </cell>
          <cell r="W796">
            <v>93887.5</v>
          </cell>
          <cell r="X796">
            <v>93887.5</v>
          </cell>
          <cell r="Y796">
            <v>1126650</v>
          </cell>
          <cell r="Z796">
            <v>748900</v>
          </cell>
          <cell r="AA796">
            <v>187225</v>
          </cell>
          <cell r="AB796">
            <v>373350</v>
          </cell>
          <cell r="AC796">
            <v>1261848</v>
          </cell>
          <cell r="AD796">
            <v>1324940.3999999999</v>
          </cell>
          <cell r="AE796">
            <v>1391187.42</v>
          </cell>
          <cell r="AF796">
            <v>3977975.82</v>
          </cell>
        </row>
        <row r="797">
          <cell r="A797">
            <v>11013001</v>
          </cell>
          <cell r="B797" t="str">
            <v>11013001/22020406</v>
          </cell>
          <cell r="C797">
            <v>11013001</v>
          </cell>
          <cell r="D797">
            <v>22020406</v>
          </cell>
          <cell r="E797" t="str">
            <v>SSG</v>
          </cell>
          <cell r="F797" t="str">
            <v>Other Maintenance Services</v>
          </cell>
          <cell r="J797">
            <v>4500000</v>
          </cell>
          <cell r="K797">
            <v>2940000</v>
          </cell>
          <cell r="L797">
            <v>0</v>
          </cell>
          <cell r="M797">
            <v>0</v>
          </cell>
          <cell r="N797">
            <v>0</v>
          </cell>
          <cell r="O797">
            <v>0</v>
          </cell>
          <cell r="P797">
            <v>1175000</v>
          </cell>
          <cell r="Q797">
            <v>0</v>
          </cell>
          <cell r="R797">
            <v>0</v>
          </cell>
          <cell r="T797">
            <v>1175000</v>
          </cell>
          <cell r="U797">
            <v>146875</v>
          </cell>
          <cell r="V797">
            <v>146875</v>
          </cell>
          <cell r="W797">
            <v>146875</v>
          </cell>
          <cell r="X797">
            <v>146875</v>
          </cell>
          <cell r="Y797">
            <v>1762500</v>
          </cell>
          <cell r="Z797">
            <v>3325000</v>
          </cell>
          <cell r="AA797">
            <v>831250</v>
          </cell>
          <cell r="AB797">
            <v>2737500</v>
          </cell>
          <cell r="AC797">
            <v>1974000</v>
          </cell>
          <cell r="AD797">
            <v>2072700</v>
          </cell>
          <cell r="AE797">
            <v>2176335</v>
          </cell>
          <cell r="AF797">
            <v>6223035</v>
          </cell>
        </row>
        <row r="798">
          <cell r="A798">
            <v>11013001</v>
          </cell>
          <cell r="B798" t="str">
            <v>11013001/22020501</v>
          </cell>
          <cell r="C798">
            <v>11013001</v>
          </cell>
          <cell r="D798">
            <v>22020501</v>
          </cell>
          <cell r="E798" t="str">
            <v>SSG</v>
          </cell>
          <cell r="F798" t="str">
            <v>Local Training</v>
          </cell>
          <cell r="J798">
            <v>5000000</v>
          </cell>
          <cell r="K798">
            <v>2520000</v>
          </cell>
          <cell r="L798">
            <v>0</v>
          </cell>
          <cell r="M798">
            <v>0</v>
          </cell>
          <cell r="N798">
            <v>0</v>
          </cell>
          <cell r="O798">
            <v>0</v>
          </cell>
          <cell r="P798">
            <v>0</v>
          </cell>
          <cell r="Q798">
            <v>0</v>
          </cell>
          <cell r="R798">
            <v>0</v>
          </cell>
          <cell r="T798">
            <v>0</v>
          </cell>
          <cell r="U798">
            <v>0</v>
          </cell>
          <cell r="V798">
            <v>0</v>
          </cell>
          <cell r="W798">
            <v>0</v>
          </cell>
          <cell r="X798">
            <v>0</v>
          </cell>
          <cell r="Y798">
            <v>0</v>
          </cell>
          <cell r="Z798">
            <v>5000000</v>
          </cell>
          <cell r="AA798">
            <v>1250000</v>
          </cell>
          <cell r="AB798">
            <v>5000000</v>
          </cell>
          <cell r="AC798">
            <v>0</v>
          </cell>
          <cell r="AD798">
            <v>0</v>
          </cell>
          <cell r="AE798">
            <v>0</v>
          </cell>
          <cell r="AF798">
            <v>0</v>
          </cell>
        </row>
        <row r="799">
          <cell r="A799">
            <v>11013001</v>
          </cell>
          <cell r="B799" t="str">
            <v>11013001/22020601</v>
          </cell>
          <cell r="C799">
            <v>11013001</v>
          </cell>
          <cell r="D799">
            <v>22020601</v>
          </cell>
          <cell r="E799" t="str">
            <v>SSG</v>
          </cell>
          <cell r="F799" t="str">
            <v>Security Services</v>
          </cell>
          <cell r="J799">
            <v>67000000</v>
          </cell>
          <cell r="K799">
            <v>45360000</v>
          </cell>
          <cell r="L799">
            <v>0</v>
          </cell>
          <cell r="M799">
            <v>0</v>
          </cell>
          <cell r="N799">
            <v>0</v>
          </cell>
          <cell r="O799">
            <v>0</v>
          </cell>
          <cell r="P799">
            <v>13287500</v>
          </cell>
          <cell r="Q799">
            <v>5500000</v>
          </cell>
          <cell r="R799">
            <v>0</v>
          </cell>
          <cell r="T799">
            <v>18787500</v>
          </cell>
          <cell r="U799">
            <v>2348437.5</v>
          </cell>
          <cell r="V799">
            <v>2348437.5</v>
          </cell>
          <cell r="W799">
            <v>2348437.5</v>
          </cell>
          <cell r="X799">
            <v>2348437.5</v>
          </cell>
          <cell r="Y799">
            <v>28181250</v>
          </cell>
          <cell r="Z799">
            <v>48212500</v>
          </cell>
          <cell r="AA799">
            <v>12053125</v>
          </cell>
          <cell r="AB799">
            <v>38818750</v>
          </cell>
          <cell r="AC799">
            <v>31563000</v>
          </cell>
          <cell r="AD799">
            <v>33141150</v>
          </cell>
          <cell r="AE799">
            <v>34798207.5</v>
          </cell>
          <cell r="AF799">
            <v>99502357.5</v>
          </cell>
        </row>
        <row r="800">
          <cell r="A800">
            <v>11013001</v>
          </cell>
          <cell r="B800" t="str">
            <v>11013001/22020602</v>
          </cell>
          <cell r="C800">
            <v>11013001</v>
          </cell>
          <cell r="D800">
            <v>22020602</v>
          </cell>
          <cell r="E800" t="str">
            <v>SSG</v>
          </cell>
          <cell r="F800" t="str">
            <v>Office Rent</v>
          </cell>
          <cell r="J800">
            <v>63000000</v>
          </cell>
          <cell r="K800">
            <v>37800000</v>
          </cell>
          <cell r="L800">
            <v>0</v>
          </cell>
          <cell r="M800">
            <v>0</v>
          </cell>
          <cell r="N800">
            <v>0</v>
          </cell>
          <cell r="O800">
            <v>0</v>
          </cell>
          <cell r="P800">
            <v>0</v>
          </cell>
          <cell r="Q800">
            <v>0</v>
          </cell>
          <cell r="R800">
            <v>3700000</v>
          </cell>
          <cell r="S800">
            <v>23156500</v>
          </cell>
          <cell r="T800">
            <v>26856500</v>
          </cell>
          <cell r="U800">
            <v>3357062.5</v>
          </cell>
          <cell r="V800">
            <v>3357062.5</v>
          </cell>
          <cell r="W800">
            <v>3357062.5</v>
          </cell>
          <cell r="X800">
            <v>3357062.5</v>
          </cell>
          <cell r="Y800">
            <v>40284750</v>
          </cell>
          <cell r="Z800">
            <v>36143500</v>
          </cell>
          <cell r="AA800">
            <v>9035875</v>
          </cell>
          <cell r="AB800">
            <v>22715250</v>
          </cell>
          <cell r="AC800">
            <v>45118920</v>
          </cell>
          <cell r="AD800">
            <v>47374866</v>
          </cell>
          <cell r="AE800">
            <v>49743609.299999997</v>
          </cell>
          <cell r="AF800">
            <v>142237395.30000001</v>
          </cell>
        </row>
        <row r="801">
          <cell r="A801">
            <v>11013001</v>
          </cell>
          <cell r="B801" t="str">
            <v>11013001/22020603</v>
          </cell>
          <cell r="C801">
            <v>11013001</v>
          </cell>
          <cell r="D801">
            <v>22020603</v>
          </cell>
          <cell r="E801" t="str">
            <v>SSG</v>
          </cell>
          <cell r="F801" t="str">
            <v>Residential Rent</v>
          </cell>
          <cell r="J801">
            <v>25000000</v>
          </cell>
          <cell r="K801">
            <v>12600000</v>
          </cell>
          <cell r="L801">
            <v>0</v>
          </cell>
          <cell r="M801">
            <v>0</v>
          </cell>
          <cell r="N801">
            <v>0</v>
          </cell>
          <cell r="O801">
            <v>0</v>
          </cell>
          <cell r="P801">
            <v>4000000</v>
          </cell>
          <cell r="Q801">
            <v>7872000</v>
          </cell>
          <cell r="R801">
            <v>0</v>
          </cell>
          <cell r="S801">
            <v>8000000</v>
          </cell>
          <cell r="T801">
            <v>19872000</v>
          </cell>
          <cell r="U801">
            <v>2484000</v>
          </cell>
          <cell r="V801">
            <v>2484000</v>
          </cell>
          <cell r="W801">
            <v>2484000</v>
          </cell>
          <cell r="X801">
            <v>2484000</v>
          </cell>
          <cell r="Y801">
            <v>29808000</v>
          </cell>
          <cell r="Z801">
            <v>5128000</v>
          </cell>
          <cell r="AA801">
            <v>1282000</v>
          </cell>
          <cell r="AB801">
            <v>-4808000</v>
          </cell>
          <cell r="AC801">
            <v>33384960</v>
          </cell>
          <cell r="AD801">
            <v>35054208</v>
          </cell>
          <cell r="AE801">
            <v>36806918.399999999</v>
          </cell>
          <cell r="AF801">
            <v>105246086.40000001</v>
          </cell>
        </row>
        <row r="802">
          <cell r="A802">
            <v>11013001</v>
          </cell>
          <cell r="B802" t="str">
            <v>11013001/22020606</v>
          </cell>
          <cell r="C802">
            <v>11013001</v>
          </cell>
          <cell r="D802">
            <v>22020606</v>
          </cell>
          <cell r="E802" t="str">
            <v>SSG</v>
          </cell>
          <cell r="F802" t="str">
            <v>Land use charges</v>
          </cell>
          <cell r="J802">
            <v>3000000</v>
          </cell>
          <cell r="L802">
            <v>0</v>
          </cell>
          <cell r="M802">
            <v>0</v>
          </cell>
          <cell r="N802">
            <v>0</v>
          </cell>
          <cell r="O802">
            <v>0</v>
          </cell>
          <cell r="P802">
            <v>0</v>
          </cell>
          <cell r="Q802">
            <v>0</v>
          </cell>
          <cell r="R802">
            <v>0</v>
          </cell>
          <cell r="T802">
            <v>0</v>
          </cell>
          <cell r="U802">
            <v>0</v>
          </cell>
          <cell r="V802">
            <v>0</v>
          </cell>
          <cell r="W802">
            <v>0</v>
          </cell>
          <cell r="X802">
            <v>0</v>
          </cell>
          <cell r="Y802">
            <v>0</v>
          </cell>
          <cell r="Z802">
            <v>3000000</v>
          </cell>
          <cell r="AA802">
            <v>750000</v>
          </cell>
          <cell r="AB802">
            <v>3000000</v>
          </cell>
          <cell r="AC802">
            <v>0</v>
          </cell>
          <cell r="AD802">
            <v>0</v>
          </cell>
          <cell r="AE802">
            <v>0</v>
          </cell>
          <cell r="AF802">
            <v>0</v>
          </cell>
        </row>
        <row r="803">
          <cell r="A803">
            <v>11013001</v>
          </cell>
          <cell r="B803" t="str">
            <v>11013001/22020701</v>
          </cell>
          <cell r="C803">
            <v>11013001</v>
          </cell>
          <cell r="D803">
            <v>22020701</v>
          </cell>
          <cell r="E803" t="str">
            <v>SSG</v>
          </cell>
          <cell r="F803" t="str">
            <v>Financial consulting</v>
          </cell>
          <cell r="J803">
            <v>2500000</v>
          </cell>
          <cell r="L803">
            <v>0</v>
          </cell>
          <cell r="M803">
            <v>0</v>
          </cell>
          <cell r="N803">
            <v>0</v>
          </cell>
          <cell r="O803">
            <v>0</v>
          </cell>
          <cell r="P803">
            <v>0</v>
          </cell>
          <cell r="Q803">
            <v>0</v>
          </cell>
          <cell r="R803">
            <v>0</v>
          </cell>
          <cell r="T803">
            <v>0</v>
          </cell>
          <cell r="U803">
            <v>0</v>
          </cell>
          <cell r="V803">
            <v>0</v>
          </cell>
          <cell r="W803">
            <v>0</v>
          </cell>
          <cell r="X803">
            <v>0</v>
          </cell>
          <cell r="Y803">
            <v>0</v>
          </cell>
          <cell r="Z803">
            <v>2500000</v>
          </cell>
          <cell r="AA803">
            <v>625000</v>
          </cell>
          <cell r="AB803">
            <v>2500000</v>
          </cell>
          <cell r="AC803">
            <v>0</v>
          </cell>
          <cell r="AD803">
            <v>0</v>
          </cell>
          <cell r="AE803">
            <v>0</v>
          </cell>
          <cell r="AF803">
            <v>0</v>
          </cell>
        </row>
        <row r="804">
          <cell r="A804">
            <v>11013001</v>
          </cell>
          <cell r="B804" t="str">
            <v>11013001/22020703</v>
          </cell>
          <cell r="C804">
            <v>11013001</v>
          </cell>
          <cell r="D804">
            <v>22020703</v>
          </cell>
          <cell r="E804" t="str">
            <v>SSG</v>
          </cell>
          <cell r="F804" t="str">
            <v>Legal Services</v>
          </cell>
          <cell r="J804">
            <v>1500000</v>
          </cell>
          <cell r="L804">
            <v>0</v>
          </cell>
          <cell r="M804">
            <v>0</v>
          </cell>
          <cell r="N804">
            <v>0</v>
          </cell>
          <cell r="O804">
            <v>0</v>
          </cell>
          <cell r="P804">
            <v>0</v>
          </cell>
          <cell r="Q804">
            <v>0</v>
          </cell>
          <cell r="R804">
            <v>0</v>
          </cell>
          <cell r="T804">
            <v>0</v>
          </cell>
          <cell r="U804">
            <v>0</v>
          </cell>
          <cell r="V804">
            <v>0</v>
          </cell>
          <cell r="W804">
            <v>0</v>
          </cell>
          <cell r="X804">
            <v>0</v>
          </cell>
          <cell r="Y804">
            <v>0</v>
          </cell>
          <cell r="Z804">
            <v>1500000</v>
          </cell>
          <cell r="AA804">
            <v>375000</v>
          </cell>
          <cell r="AB804">
            <v>1500000</v>
          </cell>
          <cell r="AC804">
            <v>0</v>
          </cell>
          <cell r="AD804">
            <v>0</v>
          </cell>
          <cell r="AE804">
            <v>0</v>
          </cell>
          <cell r="AF804">
            <v>0</v>
          </cell>
        </row>
        <row r="805">
          <cell r="A805">
            <v>11013001</v>
          </cell>
          <cell r="B805" t="str">
            <v>11013001/22020801</v>
          </cell>
          <cell r="C805">
            <v>11013001</v>
          </cell>
          <cell r="D805">
            <v>22020801</v>
          </cell>
          <cell r="E805" t="str">
            <v>SSG</v>
          </cell>
          <cell r="F805" t="str">
            <v>Motor Vehicle Fuel Cost</v>
          </cell>
          <cell r="J805">
            <v>10000000</v>
          </cell>
          <cell r="K805">
            <v>7560000</v>
          </cell>
          <cell r="L805">
            <v>165500</v>
          </cell>
          <cell r="M805">
            <v>390000</v>
          </cell>
          <cell r="N805">
            <v>440000</v>
          </cell>
          <cell r="O805">
            <v>580000</v>
          </cell>
          <cell r="P805">
            <v>380000</v>
          </cell>
          <cell r="Q805">
            <v>380000</v>
          </cell>
          <cell r="R805">
            <v>380000</v>
          </cell>
          <cell r="S805">
            <v>530000</v>
          </cell>
          <cell r="T805">
            <v>3245500</v>
          </cell>
          <cell r="U805">
            <v>405687.5</v>
          </cell>
          <cell r="V805">
            <v>405687.5</v>
          </cell>
          <cell r="W805">
            <v>405687.5</v>
          </cell>
          <cell r="X805">
            <v>405687.5</v>
          </cell>
          <cell r="Y805">
            <v>4868250</v>
          </cell>
          <cell r="Z805">
            <v>6754500</v>
          </cell>
          <cell r="AA805">
            <v>1688625</v>
          </cell>
          <cell r="AB805">
            <v>5131750</v>
          </cell>
          <cell r="AC805">
            <v>5452440</v>
          </cell>
          <cell r="AD805">
            <v>5725062</v>
          </cell>
          <cell r="AE805">
            <v>6011315.0999999996</v>
          </cell>
          <cell r="AF805">
            <v>17188817.100000001</v>
          </cell>
        </row>
        <row r="806">
          <cell r="A806">
            <v>11013001</v>
          </cell>
          <cell r="B806" t="str">
            <v>11013001/22020803</v>
          </cell>
          <cell r="C806">
            <v>11013001</v>
          </cell>
          <cell r="D806">
            <v>22020803</v>
          </cell>
          <cell r="E806" t="str">
            <v>SSG</v>
          </cell>
          <cell r="F806" t="str">
            <v>Plant/Generator fuel cost</v>
          </cell>
          <cell r="J806">
            <v>1000000</v>
          </cell>
          <cell r="L806">
            <v>0</v>
          </cell>
          <cell r="M806">
            <v>0</v>
          </cell>
          <cell r="N806">
            <v>0</v>
          </cell>
          <cell r="O806">
            <v>0</v>
          </cell>
          <cell r="P806">
            <v>0</v>
          </cell>
          <cell r="Q806">
            <v>0</v>
          </cell>
          <cell r="R806">
            <v>0</v>
          </cell>
          <cell r="T806">
            <v>0</v>
          </cell>
          <cell r="U806">
            <v>0</v>
          </cell>
          <cell r="V806">
            <v>0</v>
          </cell>
          <cell r="W806">
            <v>0</v>
          </cell>
          <cell r="X806">
            <v>0</v>
          </cell>
          <cell r="Y806">
            <v>0</v>
          </cell>
          <cell r="Z806">
            <v>1000000</v>
          </cell>
          <cell r="AA806">
            <v>250000</v>
          </cell>
          <cell r="AB806">
            <v>1000000</v>
          </cell>
          <cell r="AC806">
            <v>0</v>
          </cell>
          <cell r="AD806">
            <v>0</v>
          </cell>
          <cell r="AE806">
            <v>0</v>
          </cell>
          <cell r="AF806">
            <v>0</v>
          </cell>
        </row>
        <row r="807">
          <cell r="A807">
            <v>11013001</v>
          </cell>
          <cell r="B807" t="str">
            <v>11013001/22020901</v>
          </cell>
          <cell r="C807">
            <v>11013001</v>
          </cell>
          <cell r="D807">
            <v>22020901</v>
          </cell>
          <cell r="E807" t="str">
            <v>SSG</v>
          </cell>
          <cell r="F807" t="str">
            <v xml:space="preserve">Bank Charges </v>
          </cell>
          <cell r="J807">
            <v>50000</v>
          </cell>
          <cell r="K807">
            <v>42000</v>
          </cell>
          <cell r="L807">
            <v>0</v>
          </cell>
          <cell r="M807">
            <v>0</v>
          </cell>
          <cell r="N807">
            <v>0</v>
          </cell>
          <cell r="O807">
            <v>0</v>
          </cell>
          <cell r="P807">
            <v>0</v>
          </cell>
          <cell r="Q807">
            <v>0</v>
          </cell>
          <cell r="R807">
            <v>0</v>
          </cell>
          <cell r="T807">
            <v>0</v>
          </cell>
          <cell r="U807">
            <v>0</v>
          </cell>
          <cell r="V807">
            <v>0</v>
          </cell>
          <cell r="W807">
            <v>0</v>
          </cell>
          <cell r="X807">
            <v>0</v>
          </cell>
          <cell r="Y807">
            <v>0</v>
          </cell>
          <cell r="Z807">
            <v>50000</v>
          </cell>
          <cell r="AA807">
            <v>12500</v>
          </cell>
          <cell r="AB807">
            <v>50000</v>
          </cell>
          <cell r="AC807">
            <v>0</v>
          </cell>
          <cell r="AD807">
            <v>0</v>
          </cell>
          <cell r="AE807">
            <v>0</v>
          </cell>
          <cell r="AF807">
            <v>0</v>
          </cell>
        </row>
        <row r="808">
          <cell r="A808">
            <v>11013001</v>
          </cell>
          <cell r="B808" t="str">
            <v>11013001/22021001</v>
          </cell>
          <cell r="C808">
            <v>11013001</v>
          </cell>
          <cell r="D808">
            <v>22021001</v>
          </cell>
          <cell r="E808" t="str">
            <v>SSG</v>
          </cell>
          <cell r="F808" t="str">
            <v>Refreshment &amp; Meals</v>
          </cell>
          <cell r="J808">
            <v>18000000</v>
          </cell>
          <cell r="K808">
            <v>52920000</v>
          </cell>
          <cell r="L808">
            <v>0</v>
          </cell>
          <cell r="M808">
            <v>100000</v>
          </cell>
          <cell r="N808">
            <v>800000</v>
          </cell>
          <cell r="O808">
            <v>800000</v>
          </cell>
          <cell r="P808">
            <v>3500000</v>
          </cell>
          <cell r="Q808">
            <v>200000</v>
          </cell>
          <cell r="R808">
            <v>2609564</v>
          </cell>
          <cell r="S808">
            <v>200000</v>
          </cell>
          <cell r="T808">
            <v>8209564</v>
          </cell>
          <cell r="U808">
            <v>1026195.5</v>
          </cell>
          <cell r="V808">
            <v>1026195.5</v>
          </cell>
          <cell r="W808">
            <v>1026195.5</v>
          </cell>
          <cell r="X808">
            <v>1026195.5</v>
          </cell>
          <cell r="Y808">
            <v>12314346</v>
          </cell>
          <cell r="Z808">
            <v>9790436</v>
          </cell>
          <cell r="AA808">
            <v>2447609</v>
          </cell>
          <cell r="AB808">
            <v>5685654</v>
          </cell>
          <cell r="AC808">
            <v>13792067.52</v>
          </cell>
          <cell r="AD808">
            <v>14481670.896</v>
          </cell>
          <cell r="AE808">
            <v>15205754.4408</v>
          </cell>
          <cell r="AF808">
            <v>43479492.856800005</v>
          </cell>
        </row>
        <row r="809">
          <cell r="A809">
            <v>11013001</v>
          </cell>
          <cell r="B809" t="str">
            <v>11013001/22021002</v>
          </cell>
          <cell r="C809">
            <v>11013001</v>
          </cell>
          <cell r="D809">
            <v>22021002</v>
          </cell>
          <cell r="E809" t="str">
            <v>SSG</v>
          </cell>
          <cell r="F809" t="str">
            <v xml:space="preserve">Honorarium &amp; Sitting Allowance </v>
          </cell>
          <cell r="J809">
            <v>50000000</v>
          </cell>
          <cell r="K809">
            <v>87360000</v>
          </cell>
          <cell r="L809">
            <v>230000</v>
          </cell>
          <cell r="M809">
            <v>650000</v>
          </cell>
          <cell r="N809">
            <v>380000</v>
          </cell>
          <cell r="O809">
            <v>630000</v>
          </cell>
          <cell r="P809">
            <v>1140115</v>
          </cell>
          <cell r="Q809">
            <v>45472</v>
          </cell>
          <cell r="R809">
            <v>7945000</v>
          </cell>
          <cell r="S809">
            <v>1623400</v>
          </cell>
          <cell r="T809">
            <v>12643987</v>
          </cell>
          <cell r="U809">
            <v>1580498.375</v>
          </cell>
          <cell r="V809">
            <v>1580498.375</v>
          </cell>
          <cell r="W809">
            <v>1580498.375</v>
          </cell>
          <cell r="X809">
            <v>1580498.375</v>
          </cell>
          <cell r="Y809">
            <v>18965980.5</v>
          </cell>
          <cell r="Z809">
            <v>37356013</v>
          </cell>
          <cell r="AA809">
            <v>9339003.25</v>
          </cell>
          <cell r="AB809">
            <v>31034019.5</v>
          </cell>
          <cell r="AC809">
            <v>21241898.16</v>
          </cell>
          <cell r="AD809">
            <v>22303993.068</v>
          </cell>
          <cell r="AE809">
            <v>23419192.7214</v>
          </cell>
          <cell r="AF809">
            <v>66965083.9494</v>
          </cell>
        </row>
        <row r="810">
          <cell r="A810">
            <v>11013001</v>
          </cell>
          <cell r="B810" t="str">
            <v>11013001/22021003</v>
          </cell>
          <cell r="C810">
            <v>11013001</v>
          </cell>
          <cell r="D810">
            <v>22021003</v>
          </cell>
          <cell r="E810" t="str">
            <v>SSG</v>
          </cell>
          <cell r="F810" t="str">
            <v>Publicity &amp; Advertising</v>
          </cell>
          <cell r="J810">
            <v>400000</v>
          </cell>
          <cell r="K810">
            <v>42000</v>
          </cell>
          <cell r="L810">
            <v>0</v>
          </cell>
          <cell r="M810">
            <v>0</v>
          </cell>
          <cell r="N810">
            <v>0</v>
          </cell>
          <cell r="O810">
            <v>0</v>
          </cell>
          <cell r="P810">
            <v>0</v>
          </cell>
          <cell r="Q810">
            <v>0</v>
          </cell>
          <cell r="R810">
            <v>0</v>
          </cell>
          <cell r="T810">
            <v>0</v>
          </cell>
          <cell r="U810">
            <v>0</v>
          </cell>
          <cell r="V810">
            <v>0</v>
          </cell>
          <cell r="W810">
            <v>0</v>
          </cell>
          <cell r="X810">
            <v>0</v>
          </cell>
          <cell r="Y810">
            <v>0</v>
          </cell>
          <cell r="Z810">
            <v>400000</v>
          </cell>
          <cell r="AA810">
            <v>100000</v>
          </cell>
          <cell r="AB810">
            <v>400000</v>
          </cell>
          <cell r="AC810">
            <v>0</v>
          </cell>
          <cell r="AD810">
            <v>0</v>
          </cell>
          <cell r="AE810">
            <v>0</v>
          </cell>
          <cell r="AF810">
            <v>0</v>
          </cell>
        </row>
        <row r="811">
          <cell r="A811">
            <v>11013001</v>
          </cell>
          <cell r="B811" t="str">
            <v>11013001/22021006</v>
          </cell>
          <cell r="C811">
            <v>11013001</v>
          </cell>
          <cell r="D811">
            <v>22021006</v>
          </cell>
          <cell r="E811" t="str">
            <v>SSG</v>
          </cell>
          <cell r="F811" t="str">
            <v>Postage &amp; Courier Services</v>
          </cell>
          <cell r="J811">
            <v>410000</v>
          </cell>
          <cell r="K811">
            <v>100800</v>
          </cell>
          <cell r="L811">
            <v>12160</v>
          </cell>
          <cell r="M811">
            <v>2500</v>
          </cell>
          <cell r="N811">
            <v>0</v>
          </cell>
          <cell r="O811">
            <v>0</v>
          </cell>
          <cell r="P811">
            <v>0</v>
          </cell>
          <cell r="Q811">
            <v>0</v>
          </cell>
          <cell r="R811">
            <v>1800</v>
          </cell>
          <cell r="T811">
            <v>16460</v>
          </cell>
          <cell r="U811">
            <v>2057.5</v>
          </cell>
          <cell r="V811">
            <v>2057.5</v>
          </cell>
          <cell r="W811">
            <v>2057.5</v>
          </cell>
          <cell r="X811">
            <v>2057.5</v>
          </cell>
          <cell r="Y811">
            <v>24690</v>
          </cell>
          <cell r="Z811">
            <v>393540</v>
          </cell>
          <cell r="AA811">
            <v>98385</v>
          </cell>
          <cell r="AB811">
            <v>385310</v>
          </cell>
          <cell r="AC811">
            <v>27652.799999999999</v>
          </cell>
          <cell r="AD811">
            <v>29035.439999999999</v>
          </cell>
          <cell r="AE811">
            <v>30487.212</v>
          </cell>
          <cell r="AF811">
            <v>87175.45199999999</v>
          </cell>
        </row>
        <row r="812">
          <cell r="A812">
            <v>11013001</v>
          </cell>
          <cell r="B812" t="str">
            <v>11013001/22021007</v>
          </cell>
          <cell r="C812">
            <v>11013001</v>
          </cell>
          <cell r="D812">
            <v>22021007</v>
          </cell>
          <cell r="E812" t="str">
            <v>SSG</v>
          </cell>
          <cell r="F812" t="str">
            <v>Welfare Packages</v>
          </cell>
          <cell r="J812">
            <v>41600000</v>
          </cell>
          <cell r="K812">
            <v>29400000</v>
          </cell>
          <cell r="L812">
            <v>0</v>
          </cell>
          <cell r="M812">
            <v>20000</v>
          </cell>
          <cell r="N812">
            <v>0</v>
          </cell>
          <cell r="O812">
            <v>0</v>
          </cell>
          <cell r="P812">
            <v>300000</v>
          </cell>
          <cell r="Q812">
            <v>300000</v>
          </cell>
          <cell r="R812">
            <v>12685000</v>
          </cell>
          <cell r="S812">
            <v>2053750</v>
          </cell>
          <cell r="T812">
            <v>15358750</v>
          </cell>
          <cell r="U812">
            <v>1919843.75</v>
          </cell>
          <cell r="V812">
            <v>1919843.75</v>
          </cell>
          <cell r="W812">
            <v>1919843.75</v>
          </cell>
          <cell r="X812">
            <v>1919843.75</v>
          </cell>
          <cell r="Y812">
            <v>23038125</v>
          </cell>
          <cell r="Z812">
            <v>26241250</v>
          </cell>
          <cell r="AA812">
            <v>6560312.5</v>
          </cell>
          <cell r="AB812">
            <v>18561875</v>
          </cell>
          <cell r="AC812">
            <v>25802700</v>
          </cell>
          <cell r="AD812">
            <v>27092835</v>
          </cell>
          <cell r="AE812">
            <v>28447476.75</v>
          </cell>
          <cell r="AF812">
            <v>81343011.75</v>
          </cell>
        </row>
        <row r="813">
          <cell r="A813">
            <v>11013001</v>
          </cell>
          <cell r="B813" t="str">
            <v>11013001/22021008</v>
          </cell>
          <cell r="C813">
            <v>11013001</v>
          </cell>
          <cell r="D813">
            <v>22021008</v>
          </cell>
          <cell r="E813" t="str">
            <v>SSG</v>
          </cell>
          <cell r="F813" t="str">
            <v>Subscription to professional bodies</v>
          </cell>
          <cell r="J813">
            <v>5000000</v>
          </cell>
          <cell r="L813">
            <v>0</v>
          </cell>
          <cell r="M813">
            <v>0</v>
          </cell>
          <cell r="N813">
            <v>0</v>
          </cell>
          <cell r="O813">
            <v>0</v>
          </cell>
          <cell r="P813">
            <v>0</v>
          </cell>
          <cell r="Q813">
            <v>0</v>
          </cell>
          <cell r="R813">
            <v>0</v>
          </cell>
          <cell r="T813">
            <v>0</v>
          </cell>
          <cell r="U813">
            <v>0</v>
          </cell>
          <cell r="V813">
            <v>0</v>
          </cell>
          <cell r="W813">
            <v>0</v>
          </cell>
          <cell r="X813">
            <v>0</v>
          </cell>
          <cell r="Y813">
            <v>0</v>
          </cell>
          <cell r="Z813">
            <v>5000000</v>
          </cell>
          <cell r="AA813">
            <v>1250000</v>
          </cell>
          <cell r="AB813">
            <v>5000000</v>
          </cell>
          <cell r="AC813">
            <v>0</v>
          </cell>
          <cell r="AD813">
            <v>0</v>
          </cell>
          <cell r="AE813">
            <v>0</v>
          </cell>
          <cell r="AF813">
            <v>0</v>
          </cell>
        </row>
        <row r="814">
          <cell r="A814">
            <v>11013001</v>
          </cell>
          <cell r="B814" t="str">
            <v>11013001/22021014</v>
          </cell>
          <cell r="C814">
            <v>11013001</v>
          </cell>
          <cell r="D814">
            <v>22021014</v>
          </cell>
          <cell r="E814" t="str">
            <v>SSG</v>
          </cell>
          <cell r="F814" t="str">
            <v>Budget Preparation and Defence</v>
          </cell>
          <cell r="J814">
            <v>2000000</v>
          </cell>
          <cell r="K814">
            <v>588000</v>
          </cell>
          <cell r="L814">
            <v>0</v>
          </cell>
          <cell r="M814">
            <v>0</v>
          </cell>
          <cell r="N814">
            <v>0</v>
          </cell>
          <cell r="O814">
            <v>0</v>
          </cell>
          <cell r="P814">
            <v>0</v>
          </cell>
          <cell r="Q814">
            <v>0</v>
          </cell>
          <cell r="R814">
            <v>0</v>
          </cell>
          <cell r="T814">
            <v>0</v>
          </cell>
          <cell r="U814">
            <v>0</v>
          </cell>
          <cell r="V814">
            <v>0</v>
          </cell>
          <cell r="W814">
            <v>0</v>
          </cell>
          <cell r="X814">
            <v>0</v>
          </cell>
          <cell r="Y814">
            <v>0</v>
          </cell>
          <cell r="Z814">
            <v>2000000</v>
          </cell>
          <cell r="AA814">
            <v>500000</v>
          </cell>
          <cell r="AB814">
            <v>2000000</v>
          </cell>
          <cell r="AC814">
            <v>0</v>
          </cell>
          <cell r="AD814">
            <v>0</v>
          </cell>
          <cell r="AE814">
            <v>0</v>
          </cell>
          <cell r="AF814">
            <v>0</v>
          </cell>
        </row>
        <row r="815">
          <cell r="A815">
            <v>11013001</v>
          </cell>
          <cell r="B815" t="str">
            <v>11013001/22021021</v>
          </cell>
          <cell r="C815">
            <v>11013001</v>
          </cell>
          <cell r="D815">
            <v>22021021</v>
          </cell>
          <cell r="E815" t="str">
            <v>SSG</v>
          </cell>
          <cell r="F815" t="str">
            <v>Special Days/Celebrations</v>
          </cell>
          <cell r="J815">
            <v>10000000</v>
          </cell>
          <cell r="K815">
            <v>8400000</v>
          </cell>
          <cell r="M815">
            <v>0</v>
          </cell>
          <cell r="N815">
            <v>0</v>
          </cell>
          <cell r="O815">
            <v>0</v>
          </cell>
          <cell r="P815">
            <v>0</v>
          </cell>
          <cell r="Q815">
            <v>0</v>
          </cell>
          <cell r="R815">
            <v>0</v>
          </cell>
          <cell r="S815">
            <v>1000000</v>
          </cell>
          <cell r="T815">
            <v>1000000</v>
          </cell>
          <cell r="U815">
            <v>125000</v>
          </cell>
          <cell r="V815">
            <v>125000</v>
          </cell>
          <cell r="W815">
            <v>125000</v>
          </cell>
          <cell r="X815">
            <v>125000</v>
          </cell>
          <cell r="Y815">
            <v>1500000</v>
          </cell>
          <cell r="Z815">
            <v>9000000</v>
          </cell>
          <cell r="AA815">
            <v>2250000</v>
          </cell>
          <cell r="AB815">
            <v>8500000</v>
          </cell>
          <cell r="AC815">
            <v>1680000</v>
          </cell>
          <cell r="AD815">
            <v>1764000</v>
          </cell>
          <cell r="AE815">
            <v>1852200</v>
          </cell>
          <cell r="AF815">
            <v>5296200</v>
          </cell>
        </row>
        <row r="816">
          <cell r="A816">
            <v>0</v>
          </cell>
          <cell r="B816" t="str">
            <v>/</v>
          </cell>
          <cell r="E816" t="str">
            <v>SSG</v>
          </cell>
          <cell r="F816" t="str">
            <v>Professional fees</v>
          </cell>
          <cell r="J816">
            <v>10000000</v>
          </cell>
          <cell r="L816">
            <v>0</v>
          </cell>
          <cell r="M816">
            <v>0</v>
          </cell>
          <cell r="N816">
            <v>0</v>
          </cell>
          <cell r="O816">
            <v>0</v>
          </cell>
          <cell r="P816">
            <v>0</v>
          </cell>
          <cell r="Q816">
            <v>0</v>
          </cell>
          <cell r="R816">
            <v>0</v>
          </cell>
          <cell r="T816">
            <v>0</v>
          </cell>
          <cell r="U816">
            <v>0</v>
          </cell>
          <cell r="V816">
            <v>0</v>
          </cell>
          <cell r="W816">
            <v>0</v>
          </cell>
          <cell r="X816">
            <v>0</v>
          </cell>
          <cell r="Y816">
            <v>0</v>
          </cell>
          <cell r="Z816">
            <v>10000000</v>
          </cell>
          <cell r="AA816">
            <v>2500000</v>
          </cell>
          <cell r="AB816">
            <v>10000000</v>
          </cell>
          <cell r="AC816">
            <v>0</v>
          </cell>
          <cell r="AD816">
            <v>0</v>
          </cell>
          <cell r="AE816">
            <v>0</v>
          </cell>
          <cell r="AF816">
            <v>0</v>
          </cell>
        </row>
        <row r="817">
          <cell r="A817">
            <v>0</v>
          </cell>
          <cell r="B817" t="str">
            <v>/</v>
          </cell>
          <cell r="J817">
            <v>450000000</v>
          </cell>
          <cell r="K817">
            <v>378000000</v>
          </cell>
          <cell r="L817">
            <v>567760</v>
          </cell>
          <cell r="M817">
            <v>1514000</v>
          </cell>
          <cell r="N817">
            <v>2271500</v>
          </cell>
          <cell r="O817">
            <v>2160000</v>
          </cell>
          <cell r="P817">
            <v>28055815</v>
          </cell>
          <cell r="Q817">
            <v>14614972</v>
          </cell>
          <cell r="R817">
            <v>31014824</v>
          </cell>
          <cell r="S817">
            <v>44655091</v>
          </cell>
          <cell r="T817">
            <v>124853962</v>
          </cell>
          <cell r="U817">
            <v>15606745.25</v>
          </cell>
          <cell r="V817">
            <v>15606745.25</v>
          </cell>
          <cell r="W817">
            <v>15606745.25</v>
          </cell>
          <cell r="X817">
            <v>15606745.25</v>
          </cell>
          <cell r="Y817">
            <v>187280943</v>
          </cell>
          <cell r="Z817">
            <v>325146038</v>
          </cell>
          <cell r="AA817">
            <v>81286509.5</v>
          </cell>
          <cell r="AB817">
            <v>262719057</v>
          </cell>
          <cell r="AC817">
            <v>209754656.16000003</v>
          </cell>
          <cell r="AD817">
            <v>220242388.96799999</v>
          </cell>
          <cell r="AE817">
            <v>231254508.41640002</v>
          </cell>
          <cell r="AF817">
            <v>661251553.5444001</v>
          </cell>
        </row>
        <row r="818">
          <cell r="A818">
            <v>0</v>
          </cell>
          <cell r="B818" t="str">
            <v>/</v>
          </cell>
          <cell r="T818">
            <v>0</v>
          </cell>
          <cell r="U818">
            <v>0</v>
          </cell>
          <cell r="V818">
            <v>0</v>
          </cell>
          <cell r="W818">
            <v>0</v>
          </cell>
          <cell r="X818">
            <v>0</v>
          </cell>
          <cell r="Y818">
            <v>0</v>
          </cell>
          <cell r="Z818">
            <v>0</v>
          </cell>
          <cell r="AA818">
            <v>0</v>
          </cell>
          <cell r="AB818">
            <v>0</v>
          </cell>
          <cell r="AC818">
            <v>0</v>
          </cell>
          <cell r="AD818">
            <v>0</v>
          </cell>
          <cell r="AE818">
            <v>0</v>
          </cell>
          <cell r="AF818">
            <v>0</v>
          </cell>
        </row>
        <row r="819">
          <cell r="A819">
            <v>11021002</v>
          </cell>
          <cell r="B819" t="str">
            <v>11021002/22020101</v>
          </cell>
          <cell r="C819">
            <v>11021002</v>
          </cell>
          <cell r="D819">
            <v>22020101</v>
          </cell>
          <cell r="E819" t="str">
            <v>Liaison Office Abuja</v>
          </cell>
          <cell r="F819" t="str">
            <v>Local Travel &amp; Transport-Training</v>
          </cell>
          <cell r="K819">
            <v>588000</v>
          </cell>
          <cell r="T819">
            <v>0</v>
          </cell>
          <cell r="U819">
            <v>0</v>
          </cell>
          <cell r="V819">
            <v>0</v>
          </cell>
          <cell r="W819">
            <v>0</v>
          </cell>
          <cell r="X819">
            <v>0</v>
          </cell>
          <cell r="Y819">
            <v>0</v>
          </cell>
          <cell r="Z819">
            <v>588000</v>
          </cell>
          <cell r="AA819">
            <v>147000</v>
          </cell>
          <cell r="AB819">
            <v>588000</v>
          </cell>
          <cell r="AC819">
            <v>0</v>
          </cell>
          <cell r="AD819">
            <v>0</v>
          </cell>
          <cell r="AE819">
            <v>0</v>
          </cell>
          <cell r="AF819">
            <v>0</v>
          </cell>
        </row>
        <row r="820">
          <cell r="A820">
            <v>11021002</v>
          </cell>
          <cell r="B820" t="str">
            <v>11021002/22020102</v>
          </cell>
          <cell r="C820">
            <v>11021002</v>
          </cell>
          <cell r="D820">
            <v>22020102</v>
          </cell>
          <cell r="E820" t="str">
            <v>Liaison Office Abuja</v>
          </cell>
          <cell r="F820" t="str">
            <v xml:space="preserve">Local Travel &amp; Transport-Others </v>
          </cell>
          <cell r="K820">
            <v>0</v>
          </cell>
          <cell r="L820">
            <v>60500</v>
          </cell>
          <cell r="M820">
            <v>195600</v>
          </cell>
          <cell r="O820">
            <v>27000</v>
          </cell>
          <cell r="R820">
            <v>148000</v>
          </cell>
          <cell r="S820">
            <v>27000</v>
          </cell>
          <cell r="T820">
            <v>458100</v>
          </cell>
          <cell r="U820">
            <v>57262.5</v>
          </cell>
          <cell r="V820">
            <v>57262.5</v>
          </cell>
          <cell r="W820">
            <v>57262.5</v>
          </cell>
          <cell r="X820">
            <v>57262.5</v>
          </cell>
          <cell r="Y820">
            <v>687150</v>
          </cell>
          <cell r="Z820">
            <v>-458100</v>
          </cell>
          <cell r="AA820">
            <v>-114525</v>
          </cell>
          <cell r="AB820">
            <v>-687150</v>
          </cell>
          <cell r="AC820">
            <v>769608</v>
          </cell>
          <cell r="AD820">
            <v>808088.4</v>
          </cell>
          <cell r="AE820">
            <v>848492.82000000007</v>
          </cell>
          <cell r="AF820">
            <v>2426189.2199999997</v>
          </cell>
        </row>
        <row r="821">
          <cell r="A821">
            <v>11021002</v>
          </cell>
          <cell r="B821" t="str">
            <v>11021002/22020104</v>
          </cell>
          <cell r="C821">
            <v>11021002</v>
          </cell>
          <cell r="D821">
            <v>22020104</v>
          </cell>
          <cell r="E821" t="str">
            <v>Liaison Office Abuja</v>
          </cell>
          <cell r="F821" t="str">
            <v>International Transport &amp; Travels-Others</v>
          </cell>
          <cell r="T821">
            <v>0</v>
          </cell>
          <cell r="U821">
            <v>0</v>
          </cell>
          <cell r="V821">
            <v>0</v>
          </cell>
          <cell r="W821">
            <v>0</v>
          </cell>
          <cell r="X821">
            <v>0</v>
          </cell>
          <cell r="Y821">
            <v>0</v>
          </cell>
          <cell r="Z821">
            <v>0</v>
          </cell>
          <cell r="AA821">
            <v>0</v>
          </cell>
          <cell r="AB821">
            <v>0</v>
          </cell>
          <cell r="AC821">
            <v>0</v>
          </cell>
          <cell r="AD821">
            <v>0</v>
          </cell>
          <cell r="AE821">
            <v>0</v>
          </cell>
          <cell r="AF821">
            <v>0</v>
          </cell>
        </row>
        <row r="822">
          <cell r="A822">
            <v>11021002</v>
          </cell>
          <cell r="B822" t="str">
            <v>11021002/22020201</v>
          </cell>
          <cell r="C822">
            <v>11021002</v>
          </cell>
          <cell r="D822">
            <v>22020201</v>
          </cell>
          <cell r="E822" t="str">
            <v>Liaison Office Abuja</v>
          </cell>
          <cell r="F822" t="str">
            <v>Electricity Charges</v>
          </cell>
          <cell r="K822">
            <v>504000</v>
          </cell>
          <cell r="L822">
            <v>24000</v>
          </cell>
          <cell r="M822">
            <v>50000</v>
          </cell>
          <cell r="N822">
            <v>36500</v>
          </cell>
          <cell r="O822">
            <v>50000</v>
          </cell>
          <cell r="P822">
            <v>50000</v>
          </cell>
          <cell r="Q822">
            <v>50000</v>
          </cell>
          <cell r="S822">
            <v>35000</v>
          </cell>
          <cell r="T822">
            <v>295500</v>
          </cell>
          <cell r="U822">
            <v>36937.5</v>
          </cell>
          <cell r="V822">
            <v>36937.5</v>
          </cell>
          <cell r="W822">
            <v>36937.5</v>
          </cell>
          <cell r="X822">
            <v>36937.5</v>
          </cell>
          <cell r="Y822">
            <v>443250</v>
          </cell>
          <cell r="Z822">
            <v>208500</v>
          </cell>
          <cell r="AA822">
            <v>52125</v>
          </cell>
          <cell r="AB822">
            <v>60750</v>
          </cell>
          <cell r="AC822">
            <v>496440</v>
          </cell>
          <cell r="AD822">
            <v>521262</v>
          </cell>
          <cell r="AE822">
            <v>547325.1</v>
          </cell>
          <cell r="AF822">
            <v>1565027.1</v>
          </cell>
        </row>
        <row r="823">
          <cell r="A823">
            <v>11021002</v>
          </cell>
          <cell r="B823" t="str">
            <v>11021002/22020202</v>
          </cell>
          <cell r="C823">
            <v>11021002</v>
          </cell>
          <cell r="D823">
            <v>22020202</v>
          </cell>
          <cell r="E823" t="str">
            <v>Liaison Office Abuja</v>
          </cell>
          <cell r="F823" t="str">
            <v>Telephone Charges</v>
          </cell>
          <cell r="K823">
            <v>546000</v>
          </cell>
          <cell r="L823">
            <v>44000</v>
          </cell>
          <cell r="M823">
            <v>97000</v>
          </cell>
          <cell r="N823">
            <v>97000</v>
          </cell>
          <cell r="O823">
            <v>97000</v>
          </cell>
          <cell r="P823">
            <v>112600</v>
          </cell>
          <cell r="Q823">
            <v>97000</v>
          </cell>
          <cell r="R823">
            <v>58400</v>
          </cell>
          <cell r="S823">
            <v>97000</v>
          </cell>
          <cell r="T823">
            <v>700000</v>
          </cell>
          <cell r="U823">
            <v>87500</v>
          </cell>
          <cell r="V823">
            <v>87500</v>
          </cell>
          <cell r="W823">
            <v>87500</v>
          </cell>
          <cell r="X823">
            <v>87500</v>
          </cell>
          <cell r="Y823">
            <v>1050000</v>
          </cell>
          <cell r="Z823">
            <v>-154000</v>
          </cell>
          <cell r="AA823">
            <v>-38500</v>
          </cell>
          <cell r="AB823">
            <v>-504000</v>
          </cell>
          <cell r="AC823">
            <v>1176000</v>
          </cell>
          <cell r="AD823">
            <v>1234800</v>
          </cell>
          <cell r="AE823">
            <v>1296540</v>
          </cell>
          <cell r="AF823">
            <v>3707340</v>
          </cell>
        </row>
        <row r="824">
          <cell r="A824">
            <v>11021002</v>
          </cell>
          <cell r="B824" t="str">
            <v>11021002/22020203</v>
          </cell>
          <cell r="C824">
            <v>11021002</v>
          </cell>
          <cell r="D824">
            <v>22020203</v>
          </cell>
          <cell r="E824" t="str">
            <v>Liaison Office Abuja</v>
          </cell>
          <cell r="F824" t="str">
            <v xml:space="preserve">Internet Access Charges </v>
          </cell>
          <cell r="K824">
            <v>126000</v>
          </cell>
          <cell r="L824">
            <v>12000</v>
          </cell>
          <cell r="M824">
            <v>12000</v>
          </cell>
          <cell r="O824">
            <v>12000</v>
          </cell>
          <cell r="P824">
            <v>12000</v>
          </cell>
          <cell r="Q824">
            <v>12000</v>
          </cell>
          <cell r="R824">
            <v>38600</v>
          </cell>
          <cell r="S824">
            <v>12000</v>
          </cell>
          <cell r="T824">
            <v>110600</v>
          </cell>
          <cell r="U824">
            <v>13825</v>
          </cell>
          <cell r="V824">
            <v>13825</v>
          </cell>
          <cell r="W824">
            <v>13825</v>
          </cell>
          <cell r="X824">
            <v>13825</v>
          </cell>
          <cell r="Y824">
            <v>165900</v>
          </cell>
          <cell r="Z824">
            <v>15400</v>
          </cell>
          <cell r="AA824">
            <v>3850</v>
          </cell>
          <cell r="AB824">
            <v>-39900</v>
          </cell>
          <cell r="AC824">
            <v>185808</v>
          </cell>
          <cell r="AD824">
            <v>195098.4</v>
          </cell>
          <cell r="AE824">
            <v>204853.32</v>
          </cell>
          <cell r="AF824">
            <v>585759.72</v>
          </cell>
        </row>
        <row r="825">
          <cell r="A825">
            <v>11021002</v>
          </cell>
          <cell r="B825" t="str">
            <v>11021002/22020204</v>
          </cell>
          <cell r="C825">
            <v>11021002</v>
          </cell>
          <cell r="D825">
            <v>22020204</v>
          </cell>
          <cell r="E825" t="str">
            <v>Liaison Office Abuja</v>
          </cell>
          <cell r="F825" t="str">
            <v>Satelite Broadcasting Services</v>
          </cell>
          <cell r="K825">
            <v>84000</v>
          </cell>
          <cell r="M825">
            <v>4200</v>
          </cell>
          <cell r="Q825">
            <v>4200</v>
          </cell>
          <cell r="S825">
            <v>4700</v>
          </cell>
          <cell r="T825">
            <v>13100</v>
          </cell>
          <cell r="U825">
            <v>1637.5</v>
          </cell>
          <cell r="V825">
            <v>1637.5</v>
          </cell>
          <cell r="W825">
            <v>1637.5</v>
          </cell>
          <cell r="X825">
            <v>1637.5</v>
          </cell>
          <cell r="Y825">
            <v>19650</v>
          </cell>
          <cell r="Z825">
            <v>70900</v>
          </cell>
          <cell r="AA825">
            <v>17725</v>
          </cell>
          <cell r="AB825">
            <v>64350</v>
          </cell>
          <cell r="AC825">
            <v>22008</v>
          </cell>
          <cell r="AD825">
            <v>23108.400000000001</v>
          </cell>
          <cell r="AE825">
            <v>24263.82</v>
          </cell>
          <cell r="AF825">
            <v>69380.22</v>
          </cell>
        </row>
        <row r="826">
          <cell r="A826">
            <v>11021002</v>
          </cell>
          <cell r="B826" t="str">
            <v>11021002/22020205</v>
          </cell>
          <cell r="C826">
            <v>11021002</v>
          </cell>
          <cell r="D826">
            <v>22020205</v>
          </cell>
          <cell r="E826" t="str">
            <v>Liaison Office Abuja</v>
          </cell>
          <cell r="F826" t="str">
            <v>Water Rates</v>
          </cell>
          <cell r="K826">
            <v>319200</v>
          </cell>
          <cell r="M826">
            <v>20000</v>
          </cell>
          <cell r="O826">
            <v>21000</v>
          </cell>
          <cell r="P826">
            <v>31000</v>
          </cell>
          <cell r="Q826">
            <v>31000</v>
          </cell>
          <cell r="S826">
            <v>31000</v>
          </cell>
          <cell r="T826">
            <v>134000</v>
          </cell>
          <cell r="U826">
            <v>16750</v>
          </cell>
          <cell r="V826">
            <v>16750</v>
          </cell>
          <cell r="W826">
            <v>16750</v>
          </cell>
          <cell r="X826">
            <v>16750</v>
          </cell>
          <cell r="Y826">
            <v>201000</v>
          </cell>
          <cell r="Z826">
            <v>185200</v>
          </cell>
          <cell r="AA826">
            <v>46300</v>
          </cell>
          <cell r="AB826">
            <v>118200</v>
          </cell>
          <cell r="AC826">
            <v>225120</v>
          </cell>
          <cell r="AD826">
            <v>236376</v>
          </cell>
          <cell r="AE826">
            <v>248194.8</v>
          </cell>
          <cell r="AF826">
            <v>709690.8</v>
          </cell>
        </row>
        <row r="827">
          <cell r="A827">
            <v>11021002</v>
          </cell>
          <cell r="B827" t="str">
            <v>11021002/22020206</v>
          </cell>
          <cell r="C827">
            <v>11021002</v>
          </cell>
          <cell r="D827">
            <v>22020206</v>
          </cell>
          <cell r="E827" t="str">
            <v>Liaison Office Abuja</v>
          </cell>
          <cell r="F827" t="str">
            <v>Sewage Charges</v>
          </cell>
          <cell r="K827">
            <v>168000</v>
          </cell>
          <cell r="T827">
            <v>0</v>
          </cell>
          <cell r="U827">
            <v>0</v>
          </cell>
          <cell r="V827">
            <v>0</v>
          </cell>
          <cell r="W827">
            <v>0</v>
          </cell>
          <cell r="X827">
            <v>0</v>
          </cell>
          <cell r="Y827">
            <v>0</v>
          </cell>
          <cell r="Z827">
            <v>168000</v>
          </cell>
          <cell r="AA827">
            <v>42000</v>
          </cell>
          <cell r="AB827">
            <v>168000</v>
          </cell>
          <cell r="AC827">
            <v>0</v>
          </cell>
          <cell r="AD827">
            <v>0</v>
          </cell>
          <cell r="AE827">
            <v>0</v>
          </cell>
          <cell r="AF827">
            <v>0</v>
          </cell>
        </row>
        <row r="828">
          <cell r="A828">
            <v>11021002</v>
          </cell>
          <cell r="B828" t="str">
            <v>11021002/22020301</v>
          </cell>
          <cell r="C828">
            <v>11021002</v>
          </cell>
          <cell r="D828">
            <v>22020301</v>
          </cell>
          <cell r="E828" t="str">
            <v>Liaison Office Abuja</v>
          </cell>
          <cell r="F828" t="str">
            <v>Office Stationary/Computer Consumables</v>
          </cell>
          <cell r="K828">
            <v>588000</v>
          </cell>
          <cell r="L828">
            <v>43650</v>
          </cell>
          <cell r="M828">
            <v>38000</v>
          </cell>
          <cell r="N828">
            <v>32250</v>
          </cell>
          <cell r="O828">
            <v>50300</v>
          </cell>
          <cell r="P828">
            <v>30000</v>
          </cell>
          <cell r="Q828">
            <v>38500</v>
          </cell>
          <cell r="R828">
            <v>10000</v>
          </cell>
          <cell r="S828">
            <v>34850</v>
          </cell>
          <cell r="T828">
            <v>277550</v>
          </cell>
          <cell r="U828">
            <v>34693.75</v>
          </cell>
          <cell r="V828">
            <v>34693.75</v>
          </cell>
          <cell r="W828">
            <v>34693.75</v>
          </cell>
          <cell r="X828">
            <v>34693.75</v>
          </cell>
          <cell r="Y828">
            <v>416325</v>
          </cell>
          <cell r="Z828">
            <v>310450</v>
          </cell>
          <cell r="AA828">
            <v>77612.5</v>
          </cell>
          <cell r="AB828">
            <v>171675</v>
          </cell>
          <cell r="AC828">
            <v>466284</v>
          </cell>
          <cell r="AD828">
            <v>489598.2</v>
          </cell>
          <cell r="AE828">
            <v>514078.11</v>
          </cell>
          <cell r="AF828">
            <v>1469960.31</v>
          </cell>
        </row>
        <row r="829">
          <cell r="A829">
            <v>11021002</v>
          </cell>
          <cell r="B829" t="str">
            <v>11021002/22020303</v>
          </cell>
          <cell r="C829">
            <v>11021002</v>
          </cell>
          <cell r="D829">
            <v>22020303</v>
          </cell>
          <cell r="E829" t="str">
            <v>Liaison Office Abuja</v>
          </cell>
          <cell r="F829" t="str">
            <v>Newspaper</v>
          </cell>
          <cell r="K829">
            <v>58800</v>
          </cell>
          <cell r="L829">
            <v>19800</v>
          </cell>
          <cell r="M829">
            <v>6000</v>
          </cell>
          <cell r="Q829">
            <v>4600</v>
          </cell>
          <cell r="S829">
            <v>4200</v>
          </cell>
          <cell r="T829">
            <v>34600</v>
          </cell>
          <cell r="U829">
            <v>4325</v>
          </cell>
          <cell r="V829">
            <v>4325</v>
          </cell>
          <cell r="W829">
            <v>4325</v>
          </cell>
          <cell r="X829">
            <v>4325</v>
          </cell>
          <cell r="Y829">
            <v>51900</v>
          </cell>
          <cell r="Z829">
            <v>24200</v>
          </cell>
          <cell r="AA829">
            <v>6050</v>
          </cell>
          <cell r="AB829">
            <v>6900</v>
          </cell>
          <cell r="AC829">
            <v>58128</v>
          </cell>
          <cell r="AD829">
            <v>61034.400000000001</v>
          </cell>
          <cell r="AE829">
            <v>64086.12</v>
          </cell>
          <cell r="AF829">
            <v>183248.52</v>
          </cell>
        </row>
        <row r="830">
          <cell r="A830">
            <v>11021002</v>
          </cell>
          <cell r="B830" t="str">
            <v>11021002/22020305</v>
          </cell>
          <cell r="C830">
            <v>11021002</v>
          </cell>
          <cell r="D830">
            <v>22020305</v>
          </cell>
          <cell r="E830" t="str">
            <v>Liaison Office Abuja</v>
          </cell>
          <cell r="F830" t="str">
            <v>Printing of non-Security Documents</v>
          </cell>
          <cell r="K830">
            <v>327600</v>
          </cell>
          <cell r="T830">
            <v>0</v>
          </cell>
          <cell r="U830">
            <v>0</v>
          </cell>
          <cell r="V830">
            <v>0</v>
          </cell>
          <cell r="W830">
            <v>0</v>
          </cell>
          <cell r="X830">
            <v>0</v>
          </cell>
          <cell r="Y830">
            <v>0</v>
          </cell>
          <cell r="Z830">
            <v>327600</v>
          </cell>
          <cell r="AA830">
            <v>81900</v>
          </cell>
          <cell r="AB830">
            <v>327600</v>
          </cell>
          <cell r="AC830">
            <v>0</v>
          </cell>
          <cell r="AD830">
            <v>0</v>
          </cell>
          <cell r="AE830">
            <v>0</v>
          </cell>
          <cell r="AF830">
            <v>0</v>
          </cell>
        </row>
        <row r="831">
          <cell r="A831">
            <v>11021002</v>
          </cell>
          <cell r="B831" t="str">
            <v>11021002/22020311</v>
          </cell>
          <cell r="C831">
            <v>11021002</v>
          </cell>
          <cell r="D831">
            <v>22020311</v>
          </cell>
          <cell r="E831" t="str">
            <v>Liaison Office Abuja</v>
          </cell>
          <cell r="F831" t="str">
            <v>Food Stuff/Catering Materials Supplied</v>
          </cell>
          <cell r="T831">
            <v>0</v>
          </cell>
          <cell r="U831">
            <v>0</v>
          </cell>
          <cell r="V831">
            <v>0</v>
          </cell>
          <cell r="W831">
            <v>0</v>
          </cell>
          <cell r="X831">
            <v>0</v>
          </cell>
          <cell r="Y831">
            <v>0</v>
          </cell>
          <cell r="Z831">
            <v>0</v>
          </cell>
          <cell r="AA831">
            <v>0</v>
          </cell>
          <cell r="AB831">
            <v>0</v>
          </cell>
          <cell r="AC831">
            <v>0</v>
          </cell>
          <cell r="AD831">
            <v>0</v>
          </cell>
          <cell r="AE831">
            <v>0</v>
          </cell>
          <cell r="AF831">
            <v>0</v>
          </cell>
        </row>
        <row r="832">
          <cell r="A832">
            <v>11021002</v>
          </cell>
          <cell r="B832" t="str">
            <v>11021002/22020401</v>
          </cell>
          <cell r="C832">
            <v>11021002</v>
          </cell>
          <cell r="D832">
            <v>22020401</v>
          </cell>
          <cell r="E832" t="str">
            <v>Liaison Office Abuja</v>
          </cell>
          <cell r="F832" t="str">
            <v>Maintenance of Office Motor Veh/Transport</v>
          </cell>
          <cell r="K832">
            <v>3360000</v>
          </cell>
          <cell r="L832">
            <v>329000</v>
          </cell>
          <cell r="M832">
            <v>82600</v>
          </cell>
          <cell r="N832">
            <v>250000</v>
          </cell>
          <cell r="O832">
            <v>124200</v>
          </cell>
          <cell r="P832">
            <v>180000</v>
          </cell>
          <cell r="Q832">
            <v>38000</v>
          </cell>
          <cell r="R832">
            <v>271000</v>
          </cell>
          <cell r="S832">
            <v>293250</v>
          </cell>
          <cell r="T832">
            <v>1568050</v>
          </cell>
          <cell r="U832">
            <v>196006.25</v>
          </cell>
          <cell r="V832">
            <v>196006.25</v>
          </cell>
          <cell r="W832">
            <v>196006.25</v>
          </cell>
          <cell r="X832">
            <v>196006.25</v>
          </cell>
          <cell r="Y832">
            <v>2352075</v>
          </cell>
          <cell r="Z832">
            <v>1791950</v>
          </cell>
          <cell r="AA832">
            <v>447987.5</v>
          </cell>
          <cell r="AB832">
            <v>1007925</v>
          </cell>
          <cell r="AC832">
            <v>2634324</v>
          </cell>
          <cell r="AD832">
            <v>2766040.2</v>
          </cell>
          <cell r="AE832">
            <v>2904342.21</v>
          </cell>
          <cell r="AF832">
            <v>8304706.4100000001</v>
          </cell>
        </row>
        <row r="833">
          <cell r="A833">
            <v>11021002</v>
          </cell>
          <cell r="B833" t="str">
            <v>11021002/22020402</v>
          </cell>
          <cell r="C833">
            <v>11021002</v>
          </cell>
          <cell r="D833">
            <v>22020402</v>
          </cell>
          <cell r="E833" t="str">
            <v>Liaison Office Abuja</v>
          </cell>
          <cell r="F833" t="str">
            <v>Maintenance of Office Furniture</v>
          </cell>
          <cell r="K833">
            <v>100800</v>
          </cell>
          <cell r="T833">
            <v>0</v>
          </cell>
          <cell r="U833">
            <v>0</v>
          </cell>
          <cell r="V833">
            <v>0</v>
          </cell>
          <cell r="W833">
            <v>0</v>
          </cell>
          <cell r="X833">
            <v>0</v>
          </cell>
          <cell r="Y833">
            <v>0</v>
          </cell>
          <cell r="Z833">
            <v>100800</v>
          </cell>
          <cell r="AA833">
            <v>25200</v>
          </cell>
          <cell r="AB833">
            <v>100800</v>
          </cell>
          <cell r="AC833">
            <v>0</v>
          </cell>
          <cell r="AD833">
            <v>0</v>
          </cell>
          <cell r="AE833">
            <v>0</v>
          </cell>
          <cell r="AF833">
            <v>0</v>
          </cell>
        </row>
        <row r="834">
          <cell r="A834">
            <v>11021002</v>
          </cell>
          <cell r="B834" t="str">
            <v>11021002/22020403</v>
          </cell>
          <cell r="C834">
            <v>11021002</v>
          </cell>
          <cell r="D834">
            <v>22020403</v>
          </cell>
          <cell r="E834" t="str">
            <v>Liaison Office Abuja</v>
          </cell>
          <cell r="F834" t="str">
            <v>Maintenance of Office Building Resdential Qtrs.</v>
          </cell>
          <cell r="K834">
            <v>84000</v>
          </cell>
          <cell r="N834">
            <v>66900</v>
          </cell>
          <cell r="Q834">
            <v>12500</v>
          </cell>
          <cell r="T834">
            <v>79400</v>
          </cell>
          <cell r="U834">
            <v>9925</v>
          </cell>
          <cell r="V834">
            <v>9925</v>
          </cell>
          <cell r="W834">
            <v>9925</v>
          </cell>
          <cell r="X834">
            <v>9925</v>
          </cell>
          <cell r="Y834">
            <v>119100</v>
          </cell>
          <cell r="Z834">
            <v>4600</v>
          </cell>
          <cell r="AA834">
            <v>1150</v>
          </cell>
          <cell r="AB834">
            <v>-35100</v>
          </cell>
          <cell r="AC834">
            <v>133392</v>
          </cell>
          <cell r="AD834">
            <v>140061.6</v>
          </cell>
          <cell r="AE834">
            <v>147064.68</v>
          </cell>
          <cell r="AF834">
            <v>420518.27999999997</v>
          </cell>
        </row>
        <row r="835">
          <cell r="A835">
            <v>11021002</v>
          </cell>
          <cell r="B835" t="str">
            <v>11021002/22020404</v>
          </cell>
          <cell r="C835">
            <v>11021002</v>
          </cell>
          <cell r="D835">
            <v>22020404</v>
          </cell>
          <cell r="E835" t="str">
            <v>Liaison Office Abuja</v>
          </cell>
          <cell r="F835" t="str">
            <v>Maintenance of Office/IT Equipment</v>
          </cell>
          <cell r="K835">
            <v>84000</v>
          </cell>
          <cell r="P835">
            <v>3000</v>
          </cell>
          <cell r="Q835">
            <v>60700</v>
          </cell>
          <cell r="T835">
            <v>63700</v>
          </cell>
          <cell r="U835">
            <v>7962.5</v>
          </cell>
          <cell r="V835">
            <v>7962.5</v>
          </cell>
          <cell r="W835">
            <v>7962.5</v>
          </cell>
          <cell r="X835">
            <v>7962.5</v>
          </cell>
          <cell r="Y835">
            <v>95550</v>
          </cell>
          <cell r="Z835">
            <v>20300</v>
          </cell>
          <cell r="AA835">
            <v>5075</v>
          </cell>
          <cell r="AB835">
            <v>-11550</v>
          </cell>
          <cell r="AC835">
            <v>107016</v>
          </cell>
          <cell r="AD835">
            <v>112366.8</v>
          </cell>
          <cell r="AE835">
            <v>117985.14</v>
          </cell>
          <cell r="AF835">
            <v>337367.94</v>
          </cell>
        </row>
        <row r="836">
          <cell r="A836">
            <v>11021002</v>
          </cell>
          <cell r="B836" t="str">
            <v>11021002/22020405</v>
          </cell>
          <cell r="C836">
            <v>11021002</v>
          </cell>
          <cell r="D836">
            <v>22020405</v>
          </cell>
          <cell r="E836" t="str">
            <v>Liaison Office Abuja</v>
          </cell>
          <cell r="F836" t="str">
            <v>Maintenance of Plant &amp; Generators</v>
          </cell>
          <cell r="K836">
            <v>84000</v>
          </cell>
          <cell r="M836">
            <v>57000</v>
          </cell>
          <cell r="N836">
            <v>43000</v>
          </cell>
          <cell r="T836">
            <v>100000</v>
          </cell>
          <cell r="U836">
            <v>12500</v>
          </cell>
          <cell r="V836">
            <v>12500</v>
          </cell>
          <cell r="W836">
            <v>12500</v>
          </cell>
          <cell r="X836">
            <v>12500</v>
          </cell>
          <cell r="Y836">
            <v>150000</v>
          </cell>
          <cell r="Z836">
            <v>-16000</v>
          </cell>
          <cell r="AA836">
            <v>-4000</v>
          </cell>
          <cell r="AB836">
            <v>-66000</v>
          </cell>
          <cell r="AC836">
            <v>168000</v>
          </cell>
          <cell r="AD836">
            <v>176400</v>
          </cell>
          <cell r="AE836">
            <v>185220</v>
          </cell>
          <cell r="AF836">
            <v>529620</v>
          </cell>
        </row>
        <row r="837">
          <cell r="A837">
            <v>11021002</v>
          </cell>
          <cell r="B837" t="str">
            <v>11021002/22020406</v>
          </cell>
          <cell r="C837">
            <v>11021002</v>
          </cell>
          <cell r="D837">
            <v>22020406</v>
          </cell>
          <cell r="E837" t="str">
            <v>Liaison Office Abuja</v>
          </cell>
          <cell r="F837" t="str">
            <v xml:space="preserve">Other Maintenance Services   </v>
          </cell>
          <cell r="K837">
            <v>126000</v>
          </cell>
          <cell r="L837">
            <v>26000</v>
          </cell>
          <cell r="N837">
            <v>52000</v>
          </cell>
          <cell r="P837">
            <v>15000</v>
          </cell>
          <cell r="T837">
            <v>93000</v>
          </cell>
          <cell r="U837">
            <v>11625</v>
          </cell>
          <cell r="V837">
            <v>11625</v>
          </cell>
          <cell r="W837">
            <v>11625</v>
          </cell>
          <cell r="X837">
            <v>11625</v>
          </cell>
          <cell r="Y837">
            <v>139500</v>
          </cell>
          <cell r="Z837">
            <v>33000</v>
          </cell>
          <cell r="AA837">
            <v>8250</v>
          </cell>
          <cell r="AB837">
            <v>-13500</v>
          </cell>
          <cell r="AC837">
            <v>156240</v>
          </cell>
          <cell r="AD837">
            <v>164052</v>
          </cell>
          <cell r="AE837">
            <v>172254.6</v>
          </cell>
          <cell r="AF837">
            <v>492546.6</v>
          </cell>
        </row>
        <row r="838">
          <cell r="A838">
            <v>11021002</v>
          </cell>
          <cell r="B838" t="str">
            <v>11021002/22020501</v>
          </cell>
          <cell r="C838">
            <v>11021002</v>
          </cell>
          <cell r="D838">
            <v>22020501</v>
          </cell>
          <cell r="E838" t="str">
            <v>Liaison Office Abuja</v>
          </cell>
          <cell r="F838" t="str">
            <v>Local Training</v>
          </cell>
          <cell r="K838">
            <v>0</v>
          </cell>
          <cell r="T838">
            <v>0</v>
          </cell>
          <cell r="U838">
            <v>0</v>
          </cell>
          <cell r="V838">
            <v>0</v>
          </cell>
          <cell r="W838">
            <v>0</v>
          </cell>
          <cell r="X838">
            <v>0</v>
          </cell>
          <cell r="Y838">
            <v>0</v>
          </cell>
          <cell r="Z838">
            <v>0</v>
          </cell>
          <cell r="AA838">
            <v>0</v>
          </cell>
          <cell r="AB838">
            <v>0</v>
          </cell>
          <cell r="AC838">
            <v>0</v>
          </cell>
          <cell r="AD838">
            <v>0</v>
          </cell>
          <cell r="AE838">
            <v>0</v>
          </cell>
          <cell r="AF838">
            <v>0</v>
          </cell>
        </row>
        <row r="839">
          <cell r="A839">
            <v>11021002</v>
          </cell>
          <cell r="B839" t="str">
            <v>11021002/22020601</v>
          </cell>
          <cell r="C839">
            <v>11021002</v>
          </cell>
          <cell r="D839">
            <v>22020601</v>
          </cell>
          <cell r="E839" t="str">
            <v>Liaison Office Abuja</v>
          </cell>
          <cell r="F839" t="str">
            <v>Security Services</v>
          </cell>
          <cell r="K839">
            <v>16800</v>
          </cell>
          <cell r="T839">
            <v>0</v>
          </cell>
          <cell r="U839">
            <v>0</v>
          </cell>
          <cell r="V839">
            <v>0</v>
          </cell>
          <cell r="W839">
            <v>0</v>
          </cell>
          <cell r="X839">
            <v>0</v>
          </cell>
          <cell r="Y839">
            <v>0</v>
          </cell>
          <cell r="Z839">
            <v>16800</v>
          </cell>
          <cell r="AA839">
            <v>4200</v>
          </cell>
          <cell r="AB839">
            <v>16800</v>
          </cell>
          <cell r="AC839">
            <v>0</v>
          </cell>
          <cell r="AD839">
            <v>0</v>
          </cell>
          <cell r="AE839">
            <v>0</v>
          </cell>
          <cell r="AF839">
            <v>0</v>
          </cell>
        </row>
        <row r="840">
          <cell r="A840">
            <v>11021002</v>
          </cell>
          <cell r="B840" t="str">
            <v>11021002/22020605</v>
          </cell>
          <cell r="C840">
            <v>11021002</v>
          </cell>
          <cell r="D840">
            <v>22020605</v>
          </cell>
          <cell r="E840" t="str">
            <v>Liaison Office Abuja</v>
          </cell>
          <cell r="F840" t="str">
            <v>Cleaning &amp; Fumigation Services</v>
          </cell>
          <cell r="K840">
            <v>126000</v>
          </cell>
          <cell r="Q840">
            <v>150000</v>
          </cell>
          <cell r="T840">
            <v>150000</v>
          </cell>
          <cell r="U840">
            <v>18750</v>
          </cell>
          <cell r="V840">
            <v>18750</v>
          </cell>
          <cell r="W840">
            <v>18750</v>
          </cell>
          <cell r="X840">
            <v>18750</v>
          </cell>
          <cell r="Y840">
            <v>225000</v>
          </cell>
          <cell r="Z840">
            <v>-24000</v>
          </cell>
          <cell r="AA840">
            <v>-6000</v>
          </cell>
          <cell r="AB840">
            <v>-99000</v>
          </cell>
          <cell r="AC840">
            <v>252000</v>
          </cell>
          <cell r="AD840">
            <v>264600</v>
          </cell>
          <cell r="AE840">
            <v>277830</v>
          </cell>
          <cell r="AF840">
            <v>794430</v>
          </cell>
        </row>
        <row r="841">
          <cell r="A841">
            <v>11021002</v>
          </cell>
          <cell r="B841" t="str">
            <v>11021002/22020801</v>
          </cell>
          <cell r="C841">
            <v>11021002</v>
          </cell>
          <cell r="D841">
            <v>22020801</v>
          </cell>
          <cell r="E841" t="str">
            <v>Liaison Office Abuja</v>
          </cell>
          <cell r="F841" t="str">
            <v>Motor Vehicles Fuel Cost</v>
          </cell>
          <cell r="K841">
            <v>3360000</v>
          </cell>
          <cell r="L841">
            <v>331000</v>
          </cell>
          <cell r="M841">
            <v>309000</v>
          </cell>
          <cell r="N841">
            <v>280000</v>
          </cell>
          <cell r="O841">
            <v>388500</v>
          </cell>
          <cell r="P841">
            <v>382000</v>
          </cell>
          <cell r="Q841">
            <v>330000</v>
          </cell>
          <cell r="R841">
            <v>330000</v>
          </cell>
          <cell r="S841">
            <v>280000</v>
          </cell>
          <cell r="T841">
            <v>2630500</v>
          </cell>
          <cell r="U841">
            <v>328812.5</v>
          </cell>
          <cell r="V841">
            <v>328812.5</v>
          </cell>
          <cell r="W841">
            <v>328812.5</v>
          </cell>
          <cell r="X841">
            <v>328812.5</v>
          </cell>
          <cell r="Y841">
            <v>3945750</v>
          </cell>
          <cell r="Z841">
            <v>729500</v>
          </cell>
          <cell r="AA841">
            <v>182375</v>
          </cell>
          <cell r="AB841">
            <v>-585750</v>
          </cell>
          <cell r="AC841">
            <v>4419240</v>
          </cell>
          <cell r="AD841">
            <v>4640202</v>
          </cell>
          <cell r="AE841">
            <v>4872212.0999999996</v>
          </cell>
          <cell r="AF841">
            <v>13931654.1</v>
          </cell>
        </row>
        <row r="842">
          <cell r="A842">
            <v>11021002</v>
          </cell>
          <cell r="B842" t="str">
            <v>11021002/22020803</v>
          </cell>
          <cell r="C842">
            <v>11021002</v>
          </cell>
          <cell r="D842">
            <v>22020803</v>
          </cell>
          <cell r="E842" t="str">
            <v>Liaison Office Abuja</v>
          </cell>
          <cell r="F842" t="str">
            <v>Plant/Generator Fuel Cost</v>
          </cell>
          <cell r="K842">
            <v>336000</v>
          </cell>
          <cell r="N842">
            <v>35000</v>
          </cell>
          <cell r="O842">
            <v>45000</v>
          </cell>
          <cell r="P842">
            <v>35000</v>
          </cell>
          <cell r="Q842">
            <v>27000</v>
          </cell>
          <cell r="R842">
            <v>37700</v>
          </cell>
          <cell r="S842">
            <v>40000</v>
          </cell>
          <cell r="T842">
            <v>219700</v>
          </cell>
          <cell r="U842">
            <v>27462.5</v>
          </cell>
          <cell r="V842">
            <v>27462.5</v>
          </cell>
          <cell r="W842">
            <v>27462.5</v>
          </cell>
          <cell r="X842">
            <v>27462.5</v>
          </cell>
          <cell r="Y842">
            <v>329550</v>
          </cell>
          <cell r="Z842">
            <v>116300</v>
          </cell>
          <cell r="AA842">
            <v>29075</v>
          </cell>
          <cell r="AB842">
            <v>6450</v>
          </cell>
          <cell r="AC842">
            <v>369096</v>
          </cell>
          <cell r="AD842">
            <v>387550.8</v>
          </cell>
          <cell r="AE842">
            <v>406928.33999999997</v>
          </cell>
          <cell r="AF842">
            <v>1163575.1400000001</v>
          </cell>
        </row>
        <row r="843">
          <cell r="A843">
            <v>11021002</v>
          </cell>
          <cell r="B843" t="str">
            <v>11021002/22020806</v>
          </cell>
          <cell r="C843">
            <v>11021002</v>
          </cell>
          <cell r="D843">
            <v>22020806</v>
          </cell>
          <cell r="E843" t="str">
            <v>Liaison Office Abuja</v>
          </cell>
          <cell r="F843" t="str">
            <v>Cooking Gas /Fuel Cost</v>
          </cell>
          <cell r="T843">
            <v>0</v>
          </cell>
          <cell r="U843">
            <v>0</v>
          </cell>
          <cell r="V843">
            <v>0</v>
          </cell>
          <cell r="W843">
            <v>0</v>
          </cell>
          <cell r="X843">
            <v>0</v>
          </cell>
          <cell r="Y843">
            <v>0</v>
          </cell>
          <cell r="Z843">
            <v>0</v>
          </cell>
          <cell r="AA843">
            <v>0</v>
          </cell>
          <cell r="AB843">
            <v>0</v>
          </cell>
          <cell r="AC843">
            <v>0</v>
          </cell>
          <cell r="AD843">
            <v>0</v>
          </cell>
          <cell r="AE843">
            <v>0</v>
          </cell>
          <cell r="AF843">
            <v>0</v>
          </cell>
        </row>
        <row r="844">
          <cell r="A844">
            <v>11021002</v>
          </cell>
          <cell r="B844" t="str">
            <v>11021002/22020901</v>
          </cell>
          <cell r="C844">
            <v>11021002</v>
          </cell>
          <cell r="D844">
            <v>22020901</v>
          </cell>
          <cell r="E844" t="str">
            <v>Liaison Office Abuja</v>
          </cell>
          <cell r="F844" t="str">
            <v xml:space="preserve">Bank Charges (Other interests) </v>
          </cell>
          <cell r="K844">
            <v>50400</v>
          </cell>
          <cell r="L844">
            <v>10050</v>
          </cell>
          <cell r="M844">
            <v>3400</v>
          </cell>
          <cell r="N844">
            <v>1150</v>
          </cell>
          <cell r="O844">
            <v>3000</v>
          </cell>
          <cell r="P844">
            <v>4100</v>
          </cell>
          <cell r="R844">
            <v>2190</v>
          </cell>
          <cell r="S844">
            <v>10000</v>
          </cell>
          <cell r="T844">
            <v>33890</v>
          </cell>
          <cell r="U844">
            <v>4236.25</v>
          </cell>
          <cell r="V844">
            <v>4236.25</v>
          </cell>
          <cell r="W844">
            <v>4236.25</v>
          </cell>
          <cell r="X844">
            <v>4236.25</v>
          </cell>
          <cell r="Y844">
            <v>50835</v>
          </cell>
          <cell r="Z844">
            <v>16510</v>
          </cell>
          <cell r="AA844">
            <v>4127.5</v>
          </cell>
          <cell r="AB844">
            <v>-435</v>
          </cell>
          <cell r="AC844">
            <v>56935.199999999997</v>
          </cell>
          <cell r="AD844">
            <v>59781.96</v>
          </cell>
          <cell r="AE844">
            <v>62771.057999999997</v>
          </cell>
          <cell r="AF844">
            <v>179488.21799999999</v>
          </cell>
        </row>
        <row r="845">
          <cell r="A845">
            <v>11021002</v>
          </cell>
          <cell r="B845" t="str">
            <v>11021002/22021001</v>
          </cell>
          <cell r="C845">
            <v>11021002</v>
          </cell>
          <cell r="D845">
            <v>22021001</v>
          </cell>
          <cell r="E845" t="str">
            <v>Liaison Office Abuja</v>
          </cell>
          <cell r="F845" t="str">
            <v>Refreshment &amp; Meal</v>
          </cell>
          <cell r="K845">
            <v>100800</v>
          </cell>
          <cell r="M845">
            <v>14200</v>
          </cell>
          <cell r="N845">
            <v>12200</v>
          </cell>
          <cell r="O845">
            <v>11000</v>
          </cell>
          <cell r="P845">
            <v>12200</v>
          </cell>
          <cell r="Q845">
            <v>10500</v>
          </cell>
          <cell r="R845">
            <v>3110</v>
          </cell>
          <cell r="S845">
            <v>13700</v>
          </cell>
          <cell r="T845">
            <v>76910</v>
          </cell>
          <cell r="U845">
            <v>9613.75</v>
          </cell>
          <cell r="V845">
            <v>9613.75</v>
          </cell>
          <cell r="W845">
            <v>9613.75</v>
          </cell>
          <cell r="X845">
            <v>9613.75</v>
          </cell>
          <cell r="Y845">
            <v>115365</v>
          </cell>
          <cell r="Z845">
            <v>23890</v>
          </cell>
          <cell r="AA845">
            <v>5972.5</v>
          </cell>
          <cell r="AB845">
            <v>-14565</v>
          </cell>
          <cell r="AC845">
            <v>129208.8</v>
          </cell>
          <cell r="AD845">
            <v>135669.24</v>
          </cell>
          <cell r="AE845">
            <v>142452.70199999999</v>
          </cell>
          <cell r="AF845">
            <v>407330.74199999997</v>
          </cell>
        </row>
        <row r="846">
          <cell r="A846">
            <v>11021002</v>
          </cell>
          <cell r="B846" t="str">
            <v>11021002/22021002</v>
          </cell>
          <cell r="C846">
            <v>11021002</v>
          </cell>
          <cell r="D846">
            <v>22021002</v>
          </cell>
          <cell r="E846" t="str">
            <v>Liaison Office Abuja</v>
          </cell>
          <cell r="F846" t="str">
            <v>Honorarium &amp; Sitting Allowances</v>
          </cell>
          <cell r="T846">
            <v>0</v>
          </cell>
          <cell r="U846">
            <v>0</v>
          </cell>
          <cell r="V846">
            <v>0</v>
          </cell>
          <cell r="W846">
            <v>0</v>
          </cell>
          <cell r="X846">
            <v>0</v>
          </cell>
          <cell r="Y846">
            <v>0</v>
          </cell>
          <cell r="Z846">
            <v>0</v>
          </cell>
          <cell r="AA846">
            <v>0</v>
          </cell>
          <cell r="AB846">
            <v>0</v>
          </cell>
          <cell r="AC846">
            <v>0</v>
          </cell>
          <cell r="AD846">
            <v>0</v>
          </cell>
          <cell r="AE846">
            <v>0</v>
          </cell>
          <cell r="AF846">
            <v>0</v>
          </cell>
        </row>
        <row r="847">
          <cell r="A847">
            <v>11021002</v>
          </cell>
          <cell r="B847" t="str">
            <v>11021002/22021003</v>
          </cell>
          <cell r="C847">
            <v>11021002</v>
          </cell>
          <cell r="D847">
            <v>22021003</v>
          </cell>
          <cell r="E847" t="str">
            <v>Liaison Office Abuja</v>
          </cell>
          <cell r="F847" t="str">
            <v>Publicity &amp; Advertisment</v>
          </cell>
          <cell r="T847">
            <v>0</v>
          </cell>
          <cell r="U847">
            <v>0</v>
          </cell>
          <cell r="V847">
            <v>0</v>
          </cell>
          <cell r="W847">
            <v>0</v>
          </cell>
          <cell r="X847">
            <v>0</v>
          </cell>
          <cell r="Y847">
            <v>0</v>
          </cell>
          <cell r="Z847">
            <v>0</v>
          </cell>
          <cell r="AA847">
            <v>0</v>
          </cell>
          <cell r="AB847">
            <v>0</v>
          </cell>
          <cell r="AC847">
            <v>0</v>
          </cell>
          <cell r="AD847">
            <v>0</v>
          </cell>
          <cell r="AE847">
            <v>0</v>
          </cell>
          <cell r="AF847">
            <v>0</v>
          </cell>
        </row>
        <row r="848">
          <cell r="A848">
            <v>11021002</v>
          </cell>
          <cell r="B848" t="str">
            <v>11021002/22021004</v>
          </cell>
          <cell r="C848">
            <v>11021002</v>
          </cell>
          <cell r="D848">
            <v>22021004</v>
          </cell>
          <cell r="E848" t="str">
            <v>Liaison Office Abuja</v>
          </cell>
          <cell r="F848" t="str">
            <v>Medical Expenses</v>
          </cell>
          <cell r="T848">
            <v>0</v>
          </cell>
          <cell r="U848">
            <v>0</v>
          </cell>
          <cell r="V848">
            <v>0</v>
          </cell>
          <cell r="W848">
            <v>0</v>
          </cell>
          <cell r="X848">
            <v>0</v>
          </cell>
          <cell r="Y848">
            <v>0</v>
          </cell>
          <cell r="Z848">
            <v>0</v>
          </cell>
          <cell r="AA848">
            <v>0</v>
          </cell>
          <cell r="AB848">
            <v>0</v>
          </cell>
          <cell r="AC848">
            <v>0</v>
          </cell>
          <cell r="AD848">
            <v>0</v>
          </cell>
          <cell r="AE848">
            <v>0</v>
          </cell>
          <cell r="AF848">
            <v>0</v>
          </cell>
        </row>
        <row r="849">
          <cell r="A849">
            <v>11021002</v>
          </cell>
          <cell r="B849" t="str">
            <v>11021002/22021006</v>
          </cell>
          <cell r="C849">
            <v>11021002</v>
          </cell>
          <cell r="D849">
            <v>22021006</v>
          </cell>
          <cell r="E849" t="str">
            <v>Liaison Office Abuja</v>
          </cell>
          <cell r="F849" t="str">
            <v>Postage and Courier Services</v>
          </cell>
          <cell r="K849">
            <v>302400</v>
          </cell>
          <cell r="L849">
            <v>30000</v>
          </cell>
          <cell r="M849">
            <v>41000</v>
          </cell>
          <cell r="O849">
            <v>74000</v>
          </cell>
          <cell r="P849">
            <v>37000</v>
          </cell>
          <cell r="Q849">
            <v>37000</v>
          </cell>
          <cell r="R849">
            <v>19000</v>
          </cell>
          <cell r="S849">
            <v>42500</v>
          </cell>
          <cell r="T849">
            <v>280500</v>
          </cell>
          <cell r="U849">
            <v>35062.5</v>
          </cell>
          <cell r="V849">
            <v>35062.5</v>
          </cell>
          <cell r="W849">
            <v>35062.5</v>
          </cell>
          <cell r="X849">
            <v>35062.5</v>
          </cell>
          <cell r="Y849">
            <v>420750</v>
          </cell>
          <cell r="Z849">
            <v>21900</v>
          </cell>
          <cell r="AA849">
            <v>5475</v>
          </cell>
          <cell r="AB849">
            <v>-118350</v>
          </cell>
          <cell r="AC849">
            <v>471240</v>
          </cell>
          <cell r="AD849">
            <v>494802</v>
          </cell>
          <cell r="AE849">
            <v>519542.1</v>
          </cell>
          <cell r="AF849">
            <v>1485584.1</v>
          </cell>
        </row>
        <row r="850">
          <cell r="A850">
            <v>11021002</v>
          </cell>
          <cell r="B850" t="str">
            <v>11021002/22021007</v>
          </cell>
          <cell r="C850">
            <v>11021002</v>
          </cell>
          <cell r="D850">
            <v>22021007</v>
          </cell>
          <cell r="E850" t="str">
            <v>Liaison Office Abuja</v>
          </cell>
          <cell r="F850" t="str">
            <v>Welfare Packages</v>
          </cell>
          <cell r="K850">
            <v>420000</v>
          </cell>
          <cell r="L850">
            <v>70000</v>
          </cell>
          <cell r="M850">
            <v>70000</v>
          </cell>
          <cell r="N850">
            <v>94000</v>
          </cell>
          <cell r="O850">
            <v>97000</v>
          </cell>
          <cell r="P850">
            <v>96100</v>
          </cell>
          <cell r="Q850">
            <v>97000</v>
          </cell>
          <cell r="R850">
            <v>82000</v>
          </cell>
          <cell r="S850">
            <v>70000</v>
          </cell>
          <cell r="T850">
            <v>676100</v>
          </cell>
          <cell r="U850">
            <v>84512.5</v>
          </cell>
          <cell r="V850">
            <v>84512.5</v>
          </cell>
          <cell r="W850">
            <v>84512.5</v>
          </cell>
          <cell r="X850">
            <v>84512.5</v>
          </cell>
          <cell r="Y850">
            <v>1014150</v>
          </cell>
          <cell r="Z850">
            <v>-256100</v>
          </cell>
          <cell r="AA850">
            <v>-64025</v>
          </cell>
          <cell r="AB850">
            <v>-594150</v>
          </cell>
          <cell r="AC850">
            <v>1135848</v>
          </cell>
          <cell r="AD850">
            <v>1192640.3999999999</v>
          </cell>
          <cell r="AE850">
            <v>1252272.42</v>
          </cell>
          <cell r="AF850">
            <v>3580760.82</v>
          </cell>
        </row>
        <row r="851">
          <cell r="A851">
            <v>11021002</v>
          </cell>
          <cell r="B851" t="str">
            <v>11021002/22024011</v>
          </cell>
          <cell r="C851">
            <v>11021002</v>
          </cell>
          <cell r="D851">
            <v>22024011</v>
          </cell>
          <cell r="E851" t="str">
            <v>Liaison Office Abuja</v>
          </cell>
          <cell r="F851" t="str">
            <v>Recriutment &amp; Appointment Services</v>
          </cell>
          <cell r="T851">
            <v>0</v>
          </cell>
          <cell r="U851">
            <v>0</v>
          </cell>
          <cell r="V851">
            <v>0</v>
          </cell>
          <cell r="W851">
            <v>0</v>
          </cell>
          <cell r="X851">
            <v>0</v>
          </cell>
          <cell r="Y851">
            <v>0</v>
          </cell>
          <cell r="Z851">
            <v>0</v>
          </cell>
          <cell r="AA851">
            <v>0</v>
          </cell>
          <cell r="AB851">
            <v>0</v>
          </cell>
          <cell r="AC851">
            <v>0</v>
          </cell>
          <cell r="AD851">
            <v>0</v>
          </cell>
          <cell r="AE851">
            <v>0</v>
          </cell>
          <cell r="AF851">
            <v>0</v>
          </cell>
        </row>
        <row r="852">
          <cell r="A852">
            <v>11021002</v>
          </cell>
          <cell r="B852" t="str">
            <v>11021002/22021012</v>
          </cell>
          <cell r="C852">
            <v>11021002</v>
          </cell>
          <cell r="D852">
            <v>22021012</v>
          </cell>
          <cell r="E852" t="str">
            <v>Liaison Office Abuja</v>
          </cell>
          <cell r="F852" t="str">
            <v>Promotion (Service Wide)</v>
          </cell>
          <cell r="T852">
            <v>0</v>
          </cell>
          <cell r="U852">
            <v>0</v>
          </cell>
          <cell r="V852">
            <v>0</v>
          </cell>
          <cell r="W852">
            <v>0</v>
          </cell>
          <cell r="X852">
            <v>0</v>
          </cell>
          <cell r="Y852">
            <v>0</v>
          </cell>
          <cell r="Z852">
            <v>0</v>
          </cell>
          <cell r="AA852">
            <v>0</v>
          </cell>
          <cell r="AB852">
            <v>0</v>
          </cell>
          <cell r="AC852">
            <v>0</v>
          </cell>
          <cell r="AD852">
            <v>0</v>
          </cell>
          <cell r="AE852">
            <v>0</v>
          </cell>
          <cell r="AF852">
            <v>0</v>
          </cell>
        </row>
        <row r="853">
          <cell r="A853">
            <v>11021002</v>
          </cell>
          <cell r="B853" t="str">
            <v>11021002/22021013</v>
          </cell>
          <cell r="C853">
            <v>11021002</v>
          </cell>
          <cell r="D853">
            <v>22021013</v>
          </cell>
          <cell r="E853" t="str">
            <v>Liaison Office Abuja</v>
          </cell>
          <cell r="F853" t="str">
            <v xml:space="preserve">Budget Preparation &amp; Defence </v>
          </cell>
          <cell r="K853">
            <v>252000</v>
          </cell>
          <cell r="S853">
            <v>4800</v>
          </cell>
          <cell r="T853">
            <v>4800</v>
          </cell>
          <cell r="U853">
            <v>600</v>
          </cell>
          <cell r="V853">
            <v>600</v>
          </cell>
          <cell r="W853">
            <v>600</v>
          </cell>
          <cell r="X853">
            <v>600</v>
          </cell>
          <cell r="Y853">
            <v>7200</v>
          </cell>
          <cell r="Z853">
            <v>247200</v>
          </cell>
          <cell r="AA853">
            <v>61800</v>
          </cell>
          <cell r="AB853">
            <v>244800</v>
          </cell>
          <cell r="AC853">
            <v>8064</v>
          </cell>
          <cell r="AD853">
            <v>8467.2000000000007</v>
          </cell>
          <cell r="AE853">
            <v>8890.5600000000013</v>
          </cell>
          <cell r="AF853">
            <v>25421.760000000002</v>
          </cell>
        </row>
        <row r="854">
          <cell r="A854">
            <v>11021002</v>
          </cell>
          <cell r="B854" t="str">
            <v>11021002/22021021</v>
          </cell>
          <cell r="C854">
            <v>11021002</v>
          </cell>
          <cell r="D854">
            <v>22021021</v>
          </cell>
          <cell r="E854" t="str">
            <v>Liaison Office Abuja</v>
          </cell>
          <cell r="F854" t="str">
            <v>Special Day Celebration</v>
          </cell>
          <cell r="K854">
            <v>84000</v>
          </cell>
          <cell r="T854">
            <v>0</v>
          </cell>
          <cell r="U854">
            <v>0</v>
          </cell>
          <cell r="V854">
            <v>0</v>
          </cell>
          <cell r="W854">
            <v>0</v>
          </cell>
          <cell r="X854">
            <v>0</v>
          </cell>
          <cell r="Y854">
            <v>0</v>
          </cell>
          <cell r="Z854">
            <v>84000</v>
          </cell>
          <cell r="AA854">
            <v>21000</v>
          </cell>
          <cell r="AB854">
            <v>84000</v>
          </cell>
          <cell r="AC854">
            <v>0</v>
          </cell>
          <cell r="AD854">
            <v>0</v>
          </cell>
          <cell r="AE854">
            <v>0</v>
          </cell>
          <cell r="AF854">
            <v>0</v>
          </cell>
        </row>
        <row r="855">
          <cell r="A855">
            <v>0</v>
          </cell>
          <cell r="B855" t="str">
            <v>/</v>
          </cell>
          <cell r="K855">
            <v>12196800</v>
          </cell>
          <cell r="L855">
            <v>1000000</v>
          </cell>
          <cell r="M855">
            <v>1000000</v>
          </cell>
          <cell r="N855">
            <v>1000000</v>
          </cell>
          <cell r="O855">
            <v>1000000</v>
          </cell>
          <cell r="P855">
            <v>1000000</v>
          </cell>
          <cell r="Q855">
            <v>1000000</v>
          </cell>
          <cell r="R855">
            <v>1000000</v>
          </cell>
          <cell r="S855">
            <v>1000000</v>
          </cell>
          <cell r="T855">
            <v>8000000</v>
          </cell>
          <cell r="U855">
            <v>1000000</v>
          </cell>
          <cell r="V855">
            <v>1000000</v>
          </cell>
          <cell r="W855">
            <v>1000000</v>
          </cell>
          <cell r="X855">
            <v>1000000</v>
          </cell>
          <cell r="Y855">
            <v>12000000</v>
          </cell>
          <cell r="Z855">
            <v>4196800</v>
          </cell>
          <cell r="AA855">
            <v>1049200</v>
          </cell>
          <cell r="AB855">
            <v>196800</v>
          </cell>
          <cell r="AC855">
            <v>13440000</v>
          </cell>
          <cell r="AD855">
            <v>14112000</v>
          </cell>
          <cell r="AE855">
            <v>14817599.999999996</v>
          </cell>
          <cell r="AF855">
            <v>42369600.000000007</v>
          </cell>
        </row>
        <row r="856">
          <cell r="A856">
            <v>0</v>
          </cell>
          <cell r="B856" t="str">
            <v>/</v>
          </cell>
          <cell r="T856">
            <v>0</v>
          </cell>
          <cell r="U856">
            <v>0</v>
          </cell>
          <cell r="V856">
            <v>0</v>
          </cell>
          <cell r="W856">
            <v>0</v>
          </cell>
          <cell r="X856">
            <v>0</v>
          </cell>
          <cell r="Y856">
            <v>0</v>
          </cell>
          <cell r="Z856">
            <v>0</v>
          </cell>
          <cell r="AA856">
            <v>0</v>
          </cell>
          <cell r="AB856">
            <v>0</v>
          </cell>
          <cell r="AC856">
            <v>0</v>
          </cell>
          <cell r="AD856">
            <v>0</v>
          </cell>
          <cell r="AE856">
            <v>0</v>
          </cell>
          <cell r="AF856">
            <v>0</v>
          </cell>
        </row>
        <row r="857">
          <cell r="A857">
            <v>11021003</v>
          </cell>
          <cell r="B857" t="str">
            <v>11021003/22020101</v>
          </cell>
          <cell r="C857">
            <v>11021003</v>
          </cell>
          <cell r="D857">
            <v>22020101</v>
          </cell>
          <cell r="E857" t="str">
            <v>Iaison Office Abakaliki</v>
          </cell>
          <cell r="F857" t="str">
            <v>Local Travel/Transport- Training</v>
          </cell>
          <cell r="L857" t="str">
            <v>_</v>
          </cell>
          <cell r="M857" t="str">
            <v>_</v>
          </cell>
          <cell r="N857" t="str">
            <v>_</v>
          </cell>
          <cell r="O857" t="str">
            <v>_</v>
          </cell>
          <cell r="P857" t="str">
            <v>_</v>
          </cell>
          <cell r="Q857" t="str">
            <v>_</v>
          </cell>
          <cell r="R857" t="str">
            <v>_</v>
          </cell>
          <cell r="S857" t="str">
            <v>_</v>
          </cell>
          <cell r="T857">
            <v>0</v>
          </cell>
          <cell r="U857">
            <v>0</v>
          </cell>
          <cell r="V857">
            <v>0</v>
          </cell>
          <cell r="W857">
            <v>0</v>
          </cell>
          <cell r="X857">
            <v>0</v>
          </cell>
          <cell r="Y857">
            <v>0</v>
          </cell>
          <cell r="Z857">
            <v>0</v>
          </cell>
          <cell r="AA857">
            <v>0</v>
          </cell>
          <cell r="AB857">
            <v>0</v>
          </cell>
          <cell r="AC857">
            <v>0</v>
          </cell>
          <cell r="AD857">
            <v>0</v>
          </cell>
          <cell r="AE857">
            <v>0</v>
          </cell>
          <cell r="AF857">
            <v>0</v>
          </cell>
        </row>
        <row r="858">
          <cell r="A858">
            <v>11021003</v>
          </cell>
          <cell r="B858" t="str">
            <v>11021003/22020102</v>
          </cell>
          <cell r="C858">
            <v>11021003</v>
          </cell>
          <cell r="D858">
            <v>22020102</v>
          </cell>
          <cell r="E858" t="str">
            <v>Iaison Office Abakiliki</v>
          </cell>
          <cell r="F858" t="str">
            <v>Local Travel/Transport-Others</v>
          </cell>
          <cell r="L858">
            <v>67400</v>
          </cell>
          <cell r="M858">
            <v>48000</v>
          </cell>
          <cell r="N858">
            <v>30000</v>
          </cell>
          <cell r="O858">
            <v>35000</v>
          </cell>
          <cell r="P858">
            <v>57000</v>
          </cell>
          <cell r="Q858">
            <v>37400</v>
          </cell>
          <cell r="R858">
            <v>33700</v>
          </cell>
          <cell r="S858">
            <v>53000</v>
          </cell>
          <cell r="T858">
            <v>361500</v>
          </cell>
          <cell r="U858">
            <v>45187.5</v>
          </cell>
          <cell r="V858">
            <v>45187.5</v>
          </cell>
          <cell r="W858">
            <v>45187.5</v>
          </cell>
          <cell r="X858">
            <v>45187.5</v>
          </cell>
          <cell r="Y858">
            <v>542250</v>
          </cell>
          <cell r="Z858">
            <v>-361500</v>
          </cell>
          <cell r="AA858">
            <v>-90375</v>
          </cell>
          <cell r="AB858">
            <v>-542250</v>
          </cell>
          <cell r="AC858">
            <v>607320</v>
          </cell>
          <cell r="AD858">
            <v>637686</v>
          </cell>
          <cell r="AE858">
            <v>669570.30000000005</v>
          </cell>
          <cell r="AF858">
            <v>1914576.3</v>
          </cell>
        </row>
        <row r="859">
          <cell r="A859">
            <v>11021003</v>
          </cell>
          <cell r="B859" t="str">
            <v>11021003/22020201</v>
          </cell>
          <cell r="C859">
            <v>11021003</v>
          </cell>
          <cell r="D859">
            <v>22020201</v>
          </cell>
          <cell r="E859" t="str">
            <v>Iaison Office Abakiliki</v>
          </cell>
          <cell r="F859" t="str">
            <v>Electricity Charges</v>
          </cell>
          <cell r="L859">
            <v>23500</v>
          </cell>
          <cell r="M859" t="str">
            <v>_</v>
          </cell>
          <cell r="N859" t="str">
            <v>_</v>
          </cell>
          <cell r="O859">
            <v>48500</v>
          </cell>
          <cell r="P859" t="str">
            <v>_</v>
          </cell>
          <cell r="Q859" t="str">
            <v>_</v>
          </cell>
          <cell r="R859">
            <v>24500</v>
          </cell>
          <cell r="S859">
            <v>21000</v>
          </cell>
          <cell r="T859">
            <v>117500</v>
          </cell>
          <cell r="U859">
            <v>14687.5</v>
          </cell>
          <cell r="V859">
            <v>14687.5</v>
          </cell>
          <cell r="W859">
            <v>14687.5</v>
          </cell>
          <cell r="X859">
            <v>14687.5</v>
          </cell>
          <cell r="Y859">
            <v>176250</v>
          </cell>
          <cell r="Z859">
            <v>-117500</v>
          </cell>
          <cell r="AA859">
            <v>-29375</v>
          </cell>
          <cell r="AB859">
            <v>-176250</v>
          </cell>
          <cell r="AC859">
            <v>197400</v>
          </cell>
          <cell r="AD859">
            <v>207270</v>
          </cell>
          <cell r="AE859">
            <v>217633.5</v>
          </cell>
          <cell r="AF859">
            <v>622303.5</v>
          </cell>
        </row>
        <row r="860">
          <cell r="A860">
            <v>11021003</v>
          </cell>
          <cell r="B860" t="str">
            <v>11021003/22020202</v>
          </cell>
          <cell r="C860">
            <v>11021003</v>
          </cell>
          <cell r="D860">
            <v>22020202</v>
          </cell>
          <cell r="E860" t="str">
            <v>Iaison Office Abakiliki</v>
          </cell>
          <cell r="F860" t="str">
            <v>Telephone Charges</v>
          </cell>
          <cell r="L860">
            <v>10000</v>
          </cell>
          <cell r="M860">
            <v>55000</v>
          </cell>
          <cell r="N860">
            <v>20000</v>
          </cell>
          <cell r="O860">
            <v>60000</v>
          </cell>
          <cell r="P860">
            <v>95000</v>
          </cell>
          <cell r="Q860">
            <v>40600</v>
          </cell>
          <cell r="R860">
            <v>63800</v>
          </cell>
          <cell r="S860">
            <v>35000</v>
          </cell>
          <cell r="T860">
            <v>379400</v>
          </cell>
          <cell r="U860">
            <v>47425</v>
          </cell>
          <cell r="V860">
            <v>47425</v>
          </cell>
          <cell r="W860">
            <v>47425</v>
          </cell>
          <cell r="X860">
            <v>47425</v>
          </cell>
          <cell r="Y860">
            <v>569100</v>
          </cell>
          <cell r="Z860">
            <v>-379400</v>
          </cell>
          <cell r="AA860">
            <v>-94850</v>
          </cell>
          <cell r="AB860">
            <v>-569100</v>
          </cell>
          <cell r="AC860">
            <v>637392</v>
          </cell>
          <cell r="AD860">
            <v>669261.6</v>
          </cell>
          <cell r="AE860">
            <v>702724.67999999993</v>
          </cell>
          <cell r="AF860">
            <v>2009378.28</v>
          </cell>
        </row>
        <row r="861">
          <cell r="A861">
            <v>11021003</v>
          </cell>
          <cell r="B861" t="str">
            <v>11021003/22020203</v>
          </cell>
          <cell r="C861">
            <v>11021003</v>
          </cell>
          <cell r="D861">
            <v>22020203</v>
          </cell>
          <cell r="E861" t="str">
            <v>Iaison Office Abakiliki</v>
          </cell>
          <cell r="F861" t="str">
            <v>Internet Access Charges</v>
          </cell>
          <cell r="L861" t="str">
            <v>_</v>
          </cell>
          <cell r="M861">
            <v>75000</v>
          </cell>
          <cell r="N861">
            <v>60000</v>
          </cell>
          <cell r="O861">
            <v>65000</v>
          </cell>
          <cell r="P861" t="str">
            <v>_</v>
          </cell>
          <cell r="Q861" t="str">
            <v>_</v>
          </cell>
          <cell r="R861" t="str">
            <v>_</v>
          </cell>
          <cell r="S861" t="str">
            <v>_</v>
          </cell>
          <cell r="T861">
            <v>200000</v>
          </cell>
          <cell r="U861">
            <v>25000</v>
          </cell>
          <cell r="V861">
            <v>25000</v>
          </cell>
          <cell r="W861">
            <v>25000</v>
          </cell>
          <cell r="X861">
            <v>25000</v>
          </cell>
          <cell r="Y861">
            <v>300000</v>
          </cell>
          <cell r="Z861">
            <v>-200000</v>
          </cell>
          <cell r="AA861">
            <v>-50000</v>
          </cell>
          <cell r="AB861">
            <v>-300000</v>
          </cell>
          <cell r="AC861">
            <v>336000</v>
          </cell>
          <cell r="AD861">
            <v>352800</v>
          </cell>
          <cell r="AE861">
            <v>370440</v>
          </cell>
          <cell r="AF861">
            <v>1059240</v>
          </cell>
        </row>
        <row r="862">
          <cell r="A862">
            <v>11021003</v>
          </cell>
          <cell r="B862" t="str">
            <v>11021003/22020204</v>
          </cell>
          <cell r="C862">
            <v>11021003</v>
          </cell>
          <cell r="D862">
            <v>22020204</v>
          </cell>
          <cell r="E862" t="str">
            <v>Iaison Office Abakiliki</v>
          </cell>
          <cell r="F862" t="str">
            <v>Satellite Broadcasting Access Charges</v>
          </cell>
          <cell r="L862" t="str">
            <v>_</v>
          </cell>
          <cell r="M862" t="str">
            <v>_</v>
          </cell>
          <cell r="N862" t="str">
            <v>_</v>
          </cell>
          <cell r="O862" t="str">
            <v>_</v>
          </cell>
          <cell r="P862" t="str">
            <v>_</v>
          </cell>
          <cell r="Q862" t="str">
            <v>_</v>
          </cell>
          <cell r="R862" t="str">
            <v>_</v>
          </cell>
          <cell r="S862" t="str">
            <v>_</v>
          </cell>
          <cell r="T862">
            <v>0</v>
          </cell>
          <cell r="U862">
            <v>0</v>
          </cell>
          <cell r="V862">
            <v>0</v>
          </cell>
          <cell r="W862">
            <v>0</v>
          </cell>
          <cell r="X862">
            <v>0</v>
          </cell>
          <cell r="Y862">
            <v>0</v>
          </cell>
          <cell r="Z862">
            <v>0</v>
          </cell>
          <cell r="AA862">
            <v>0</v>
          </cell>
          <cell r="AB862">
            <v>0</v>
          </cell>
          <cell r="AC862">
            <v>0</v>
          </cell>
          <cell r="AD862">
            <v>0</v>
          </cell>
          <cell r="AE862">
            <v>0</v>
          </cell>
          <cell r="AF862">
            <v>0</v>
          </cell>
        </row>
        <row r="863">
          <cell r="A863">
            <v>11021003</v>
          </cell>
          <cell r="B863" t="str">
            <v>11021003/22020206</v>
          </cell>
          <cell r="C863">
            <v>11021003</v>
          </cell>
          <cell r="D863">
            <v>22020206</v>
          </cell>
          <cell r="E863" t="str">
            <v>Iaison Office Abakiliki</v>
          </cell>
          <cell r="F863" t="str">
            <v>Sewage Rate</v>
          </cell>
          <cell r="L863" t="str">
            <v>_</v>
          </cell>
          <cell r="M863" t="str">
            <v>_</v>
          </cell>
          <cell r="N863" t="str">
            <v>_</v>
          </cell>
          <cell r="O863" t="str">
            <v>_</v>
          </cell>
          <cell r="P863" t="str">
            <v>_</v>
          </cell>
          <cell r="Q863" t="str">
            <v>_</v>
          </cell>
          <cell r="R863" t="str">
            <v>_</v>
          </cell>
          <cell r="S863" t="str">
            <v>_</v>
          </cell>
          <cell r="T863">
            <v>0</v>
          </cell>
          <cell r="U863">
            <v>0</v>
          </cell>
          <cell r="V863">
            <v>0</v>
          </cell>
          <cell r="W863">
            <v>0</v>
          </cell>
          <cell r="X863">
            <v>0</v>
          </cell>
          <cell r="Y863">
            <v>0</v>
          </cell>
          <cell r="Z863">
            <v>0</v>
          </cell>
          <cell r="AA863">
            <v>0</v>
          </cell>
          <cell r="AB863">
            <v>0</v>
          </cell>
          <cell r="AC863">
            <v>0</v>
          </cell>
          <cell r="AD863">
            <v>0</v>
          </cell>
          <cell r="AE863">
            <v>0</v>
          </cell>
          <cell r="AF863">
            <v>0</v>
          </cell>
        </row>
        <row r="864">
          <cell r="A864">
            <v>11021003</v>
          </cell>
          <cell r="B864" t="str">
            <v>11021003/22020301</v>
          </cell>
          <cell r="C864">
            <v>11021003</v>
          </cell>
          <cell r="D864">
            <v>22020301</v>
          </cell>
          <cell r="E864" t="str">
            <v>Iaison Office Abakiliki</v>
          </cell>
          <cell r="F864" t="str">
            <v>Office Stationeries/Computer Consumables</v>
          </cell>
          <cell r="L864" t="str">
            <v>_</v>
          </cell>
          <cell r="M864">
            <v>20000</v>
          </cell>
          <cell r="N864" t="str">
            <v>_</v>
          </cell>
          <cell r="O864" t="str">
            <v>_</v>
          </cell>
          <cell r="P864">
            <v>15500</v>
          </cell>
          <cell r="Q864">
            <v>7000</v>
          </cell>
          <cell r="R864" t="str">
            <v>_</v>
          </cell>
          <cell r="S864">
            <v>51000</v>
          </cell>
          <cell r="T864">
            <v>93500</v>
          </cell>
          <cell r="U864">
            <v>11687.5</v>
          </cell>
          <cell r="V864">
            <v>11687.5</v>
          </cell>
          <cell r="W864">
            <v>11687.5</v>
          </cell>
          <cell r="X864">
            <v>11687.5</v>
          </cell>
          <cell r="Y864">
            <v>140250</v>
          </cell>
          <cell r="Z864">
            <v>-93500</v>
          </cell>
          <cell r="AA864">
            <v>-23375</v>
          </cell>
          <cell r="AB864">
            <v>-140250</v>
          </cell>
          <cell r="AC864">
            <v>157080</v>
          </cell>
          <cell r="AD864">
            <v>164934</v>
          </cell>
          <cell r="AE864">
            <v>173180.7</v>
          </cell>
          <cell r="AF864">
            <v>495194.7</v>
          </cell>
        </row>
        <row r="865">
          <cell r="A865">
            <v>11021003</v>
          </cell>
          <cell r="B865" t="str">
            <v>11021003/22020401</v>
          </cell>
          <cell r="C865">
            <v>11021003</v>
          </cell>
          <cell r="D865">
            <v>22020401</v>
          </cell>
          <cell r="E865" t="str">
            <v>Iaison Office Abakiliki</v>
          </cell>
          <cell r="F865" t="str">
            <v>Maintainance of Motor Vehicle/Transport Equipment</v>
          </cell>
          <cell r="L865">
            <v>25000</v>
          </cell>
          <cell r="M865">
            <v>115000</v>
          </cell>
          <cell r="N865">
            <v>25000</v>
          </cell>
          <cell r="O865">
            <v>25000</v>
          </cell>
          <cell r="P865">
            <v>25000</v>
          </cell>
          <cell r="Q865">
            <v>120000</v>
          </cell>
          <cell r="R865">
            <v>25000</v>
          </cell>
          <cell r="S865">
            <v>25000</v>
          </cell>
          <cell r="T865">
            <v>385000</v>
          </cell>
          <cell r="U865">
            <v>48125</v>
          </cell>
          <cell r="V865">
            <v>48125</v>
          </cell>
          <cell r="W865">
            <v>48125</v>
          </cell>
          <cell r="X865">
            <v>48125</v>
          </cell>
          <cell r="Y865">
            <v>577500</v>
          </cell>
          <cell r="Z865">
            <v>-385000</v>
          </cell>
          <cell r="AA865">
            <v>-96250</v>
          </cell>
          <cell r="AB865">
            <v>-577500</v>
          </cell>
          <cell r="AC865">
            <v>646800</v>
          </cell>
          <cell r="AD865">
            <v>679140</v>
          </cell>
          <cell r="AE865">
            <v>713097</v>
          </cell>
          <cell r="AF865">
            <v>2039037</v>
          </cell>
        </row>
        <row r="866">
          <cell r="A866">
            <v>11021003</v>
          </cell>
          <cell r="B866" t="str">
            <v>11021003/22020402</v>
          </cell>
          <cell r="C866">
            <v>11021003</v>
          </cell>
          <cell r="D866">
            <v>22020402</v>
          </cell>
          <cell r="E866" t="str">
            <v>Iaison Office Abakiliki</v>
          </cell>
          <cell r="F866" t="str">
            <v>Maintainance of office Furniture</v>
          </cell>
          <cell r="L866" t="str">
            <v>_</v>
          </cell>
          <cell r="M866" t="str">
            <v>_</v>
          </cell>
          <cell r="N866" t="str">
            <v>_</v>
          </cell>
          <cell r="O866" t="str">
            <v>_</v>
          </cell>
          <cell r="P866" t="str">
            <v>_</v>
          </cell>
          <cell r="Q866" t="str">
            <v>_</v>
          </cell>
          <cell r="R866" t="str">
            <v>_</v>
          </cell>
          <cell r="S866" t="str">
            <v>_</v>
          </cell>
          <cell r="T866">
            <v>0</v>
          </cell>
          <cell r="U866">
            <v>0</v>
          </cell>
          <cell r="V866">
            <v>0</v>
          </cell>
          <cell r="W866">
            <v>0</v>
          </cell>
          <cell r="X866">
            <v>0</v>
          </cell>
          <cell r="Y866">
            <v>0</v>
          </cell>
          <cell r="Z866">
            <v>0</v>
          </cell>
          <cell r="AA866">
            <v>0</v>
          </cell>
          <cell r="AB866">
            <v>0</v>
          </cell>
          <cell r="AC866">
            <v>0</v>
          </cell>
          <cell r="AD866">
            <v>0</v>
          </cell>
          <cell r="AE866">
            <v>0</v>
          </cell>
          <cell r="AF866">
            <v>0</v>
          </cell>
        </row>
        <row r="867">
          <cell r="A867">
            <v>11021003</v>
          </cell>
          <cell r="B867" t="str">
            <v>11021003/22020403</v>
          </cell>
          <cell r="C867">
            <v>11021003</v>
          </cell>
          <cell r="D867">
            <v>22020403</v>
          </cell>
          <cell r="E867" t="str">
            <v>Iaison Office Abakiliki</v>
          </cell>
          <cell r="F867" t="str">
            <v>Maintainance of office building/Residential Quarters</v>
          </cell>
          <cell r="L867">
            <v>30300</v>
          </cell>
          <cell r="M867">
            <v>45900</v>
          </cell>
          <cell r="N867">
            <v>25000</v>
          </cell>
          <cell r="O867">
            <v>30000</v>
          </cell>
          <cell r="P867" t="str">
            <v>_</v>
          </cell>
          <cell r="Q867">
            <v>40000</v>
          </cell>
          <cell r="R867">
            <v>25000</v>
          </cell>
          <cell r="S867" t="str">
            <v>_</v>
          </cell>
          <cell r="T867">
            <v>196200</v>
          </cell>
          <cell r="U867">
            <v>24525</v>
          </cell>
          <cell r="V867">
            <v>24525</v>
          </cell>
          <cell r="W867">
            <v>24525</v>
          </cell>
          <cell r="X867">
            <v>24525</v>
          </cell>
          <cell r="Y867">
            <v>294300</v>
          </cell>
          <cell r="Z867">
            <v>-196200</v>
          </cell>
          <cell r="AA867">
            <v>-49050</v>
          </cell>
          <cell r="AB867">
            <v>-294300</v>
          </cell>
          <cell r="AC867">
            <v>329616</v>
          </cell>
          <cell r="AD867">
            <v>346096.8</v>
          </cell>
          <cell r="AE867">
            <v>363401.64</v>
          </cell>
          <cell r="AF867">
            <v>1039114.4400000001</v>
          </cell>
        </row>
        <row r="868">
          <cell r="A868">
            <v>11021003</v>
          </cell>
          <cell r="B868" t="str">
            <v>11021003/22020404</v>
          </cell>
          <cell r="C868">
            <v>11021003</v>
          </cell>
          <cell r="D868">
            <v>22020404</v>
          </cell>
          <cell r="E868" t="str">
            <v>Iaison Office Abakiliki</v>
          </cell>
          <cell r="F868" t="str">
            <v>Maintainance of office/IT equipment</v>
          </cell>
          <cell r="L868">
            <v>180000</v>
          </cell>
          <cell r="M868" t="str">
            <v>_</v>
          </cell>
          <cell r="N868" t="str">
            <v>_</v>
          </cell>
          <cell r="O868" t="str">
            <v>_</v>
          </cell>
          <cell r="P868">
            <v>35000</v>
          </cell>
          <cell r="Q868" t="str">
            <v>_</v>
          </cell>
          <cell r="R868" t="str">
            <v>_</v>
          </cell>
          <cell r="S868" t="str">
            <v>_</v>
          </cell>
          <cell r="T868">
            <v>215000</v>
          </cell>
          <cell r="U868">
            <v>26875</v>
          </cell>
          <cell r="V868">
            <v>26875</v>
          </cell>
          <cell r="W868">
            <v>26875</v>
          </cell>
          <cell r="X868">
            <v>26875</v>
          </cell>
          <cell r="Y868">
            <v>322500</v>
          </cell>
          <cell r="Z868">
            <v>-215000</v>
          </cell>
          <cell r="AA868">
            <v>-53750</v>
          </cell>
          <cell r="AB868">
            <v>-322500</v>
          </cell>
          <cell r="AC868">
            <v>361200</v>
          </cell>
          <cell r="AD868">
            <v>379260</v>
          </cell>
          <cell r="AE868">
            <v>398223</v>
          </cell>
          <cell r="AF868">
            <v>1138683</v>
          </cell>
        </row>
        <row r="869">
          <cell r="A869">
            <v>11021003</v>
          </cell>
          <cell r="B869" t="str">
            <v>11021003/22020405</v>
          </cell>
          <cell r="C869">
            <v>11021003</v>
          </cell>
          <cell r="D869">
            <v>22020405</v>
          </cell>
          <cell r="E869" t="str">
            <v>Iaison Office Abakiliki</v>
          </cell>
          <cell r="F869" t="str">
            <v>Maintainance of Plants and Generators</v>
          </cell>
          <cell r="L869" t="str">
            <v>_</v>
          </cell>
          <cell r="M869" t="str">
            <v>_</v>
          </cell>
          <cell r="N869" t="str">
            <v>_</v>
          </cell>
          <cell r="O869" t="str">
            <v>_</v>
          </cell>
          <cell r="P869" t="str">
            <v>_</v>
          </cell>
          <cell r="Q869" t="str">
            <v>_</v>
          </cell>
          <cell r="R869" t="str">
            <v>_</v>
          </cell>
          <cell r="S869" t="str">
            <v>_</v>
          </cell>
          <cell r="T869">
            <v>0</v>
          </cell>
          <cell r="U869">
            <v>0</v>
          </cell>
          <cell r="V869">
            <v>0</v>
          </cell>
          <cell r="W869">
            <v>0</v>
          </cell>
          <cell r="X869">
            <v>0</v>
          </cell>
          <cell r="Y869">
            <v>0</v>
          </cell>
          <cell r="Z869">
            <v>0</v>
          </cell>
          <cell r="AA869">
            <v>0</v>
          </cell>
          <cell r="AB869">
            <v>0</v>
          </cell>
          <cell r="AC869">
            <v>0</v>
          </cell>
          <cell r="AD869">
            <v>0</v>
          </cell>
          <cell r="AE869">
            <v>0</v>
          </cell>
          <cell r="AF869">
            <v>0</v>
          </cell>
        </row>
        <row r="870">
          <cell r="A870">
            <v>11021003</v>
          </cell>
          <cell r="B870" t="str">
            <v>11021003/22020411</v>
          </cell>
          <cell r="C870">
            <v>11021003</v>
          </cell>
          <cell r="D870">
            <v>22020411</v>
          </cell>
          <cell r="E870" t="str">
            <v>Iaison Office Abakiliki</v>
          </cell>
          <cell r="F870" t="str">
            <v>Maintainance of Communication Equipment</v>
          </cell>
          <cell r="L870" t="str">
            <v>_</v>
          </cell>
          <cell r="M870" t="str">
            <v>_</v>
          </cell>
          <cell r="N870">
            <v>120000</v>
          </cell>
          <cell r="O870">
            <v>65000</v>
          </cell>
          <cell r="P870">
            <v>75000</v>
          </cell>
          <cell r="Q870" t="str">
            <v>_</v>
          </cell>
          <cell r="R870" t="str">
            <v>_</v>
          </cell>
          <cell r="S870" t="str">
            <v>_</v>
          </cell>
          <cell r="T870">
            <v>260000</v>
          </cell>
          <cell r="U870">
            <v>32500</v>
          </cell>
          <cell r="V870">
            <v>32500</v>
          </cell>
          <cell r="W870">
            <v>32500</v>
          </cell>
          <cell r="X870">
            <v>32500</v>
          </cell>
          <cell r="Y870">
            <v>390000</v>
          </cell>
          <cell r="Z870">
            <v>-260000</v>
          </cell>
          <cell r="AA870">
            <v>-65000</v>
          </cell>
          <cell r="AB870">
            <v>-390000</v>
          </cell>
          <cell r="AC870">
            <v>436800</v>
          </cell>
          <cell r="AD870">
            <v>458640</v>
          </cell>
          <cell r="AE870">
            <v>481572</v>
          </cell>
          <cell r="AF870">
            <v>1377012</v>
          </cell>
        </row>
        <row r="871">
          <cell r="A871">
            <v>11021003</v>
          </cell>
          <cell r="B871" t="str">
            <v>11021003/22020703</v>
          </cell>
          <cell r="C871">
            <v>11021003</v>
          </cell>
          <cell r="D871">
            <v>22020703</v>
          </cell>
          <cell r="E871" t="str">
            <v>Iaison Office Abakiliki</v>
          </cell>
          <cell r="F871" t="str">
            <v>Legal Services</v>
          </cell>
          <cell r="L871" t="str">
            <v>_</v>
          </cell>
          <cell r="M871" t="str">
            <v>_</v>
          </cell>
          <cell r="N871" t="str">
            <v>_</v>
          </cell>
          <cell r="O871" t="str">
            <v>_</v>
          </cell>
          <cell r="P871" t="str">
            <v>_</v>
          </cell>
          <cell r="Q871" t="str">
            <v>_</v>
          </cell>
          <cell r="R871" t="str">
            <v>_</v>
          </cell>
          <cell r="S871" t="str">
            <v>_</v>
          </cell>
          <cell r="T871">
            <v>0</v>
          </cell>
          <cell r="U871">
            <v>0</v>
          </cell>
          <cell r="V871">
            <v>0</v>
          </cell>
          <cell r="W871">
            <v>0</v>
          </cell>
          <cell r="X871">
            <v>0</v>
          </cell>
          <cell r="Y871">
            <v>0</v>
          </cell>
          <cell r="Z871">
            <v>0</v>
          </cell>
          <cell r="AA871">
            <v>0</v>
          </cell>
          <cell r="AB871">
            <v>0</v>
          </cell>
          <cell r="AC871">
            <v>0</v>
          </cell>
          <cell r="AD871">
            <v>0</v>
          </cell>
          <cell r="AE871">
            <v>0</v>
          </cell>
          <cell r="AF871">
            <v>0</v>
          </cell>
        </row>
        <row r="872">
          <cell r="A872">
            <v>11021003</v>
          </cell>
          <cell r="B872" t="str">
            <v>11021003/22020801</v>
          </cell>
          <cell r="C872">
            <v>11021003</v>
          </cell>
          <cell r="D872">
            <v>22020801</v>
          </cell>
          <cell r="E872" t="str">
            <v>Iaison Office Abakiliki</v>
          </cell>
          <cell r="F872" t="str">
            <v>Motor Vehicle Fuel cost</v>
          </cell>
          <cell r="L872">
            <v>115000</v>
          </cell>
          <cell r="M872">
            <v>45000</v>
          </cell>
          <cell r="N872">
            <v>160000</v>
          </cell>
          <cell r="O872">
            <v>140000</v>
          </cell>
          <cell r="P872">
            <v>124000</v>
          </cell>
          <cell r="Q872">
            <v>150000</v>
          </cell>
          <cell r="R872">
            <v>150000</v>
          </cell>
          <cell r="S872">
            <v>150000</v>
          </cell>
          <cell r="T872">
            <v>1034000</v>
          </cell>
          <cell r="U872">
            <v>129250</v>
          </cell>
          <cell r="V872">
            <v>129250</v>
          </cell>
          <cell r="W872">
            <v>129250</v>
          </cell>
          <cell r="X872">
            <v>129250</v>
          </cell>
          <cell r="Y872">
            <v>1551000</v>
          </cell>
          <cell r="Z872">
            <v>-1034000</v>
          </cell>
          <cell r="AA872">
            <v>-258500</v>
          </cell>
          <cell r="AB872">
            <v>-1551000</v>
          </cell>
          <cell r="AC872">
            <v>1737120</v>
          </cell>
          <cell r="AD872">
            <v>1823976</v>
          </cell>
          <cell r="AE872">
            <v>1915174.8</v>
          </cell>
          <cell r="AF872">
            <v>5476270.7999999998</v>
          </cell>
        </row>
        <row r="873">
          <cell r="A873">
            <v>11021003</v>
          </cell>
          <cell r="B873" t="str">
            <v>11021003/22020803</v>
          </cell>
          <cell r="C873">
            <v>11021003</v>
          </cell>
          <cell r="D873">
            <v>22020803</v>
          </cell>
          <cell r="E873" t="str">
            <v>Iaison Office Abakiliki</v>
          </cell>
          <cell r="F873" t="str">
            <v>Plant and Generator Fuel cost</v>
          </cell>
          <cell r="L873" t="str">
            <v>_</v>
          </cell>
          <cell r="M873" t="str">
            <v>_</v>
          </cell>
          <cell r="N873" t="str">
            <v>_</v>
          </cell>
          <cell r="O873">
            <v>30000</v>
          </cell>
          <cell r="P873">
            <v>35000</v>
          </cell>
          <cell r="Q873">
            <v>30000</v>
          </cell>
          <cell r="R873">
            <v>30000</v>
          </cell>
          <cell r="S873">
            <v>30000</v>
          </cell>
          <cell r="T873">
            <v>155000</v>
          </cell>
          <cell r="U873">
            <v>19375</v>
          </cell>
          <cell r="V873">
            <v>19375</v>
          </cell>
          <cell r="W873">
            <v>19375</v>
          </cell>
          <cell r="X873">
            <v>19375</v>
          </cell>
          <cell r="Y873">
            <v>232500</v>
          </cell>
          <cell r="Z873">
            <v>-155000</v>
          </cell>
          <cell r="AA873">
            <v>-38750</v>
          </cell>
          <cell r="AB873">
            <v>-232500</v>
          </cell>
          <cell r="AC873">
            <v>260400</v>
          </cell>
          <cell r="AD873">
            <v>273420</v>
          </cell>
          <cell r="AE873">
            <v>287091</v>
          </cell>
          <cell r="AF873">
            <v>820911</v>
          </cell>
        </row>
        <row r="874">
          <cell r="A874">
            <v>11021003</v>
          </cell>
          <cell r="B874" t="str">
            <v>11021003/22020901</v>
          </cell>
          <cell r="C874">
            <v>11021003</v>
          </cell>
          <cell r="D874">
            <v>22020901</v>
          </cell>
          <cell r="E874" t="str">
            <v>Iaison Office Abakiliki</v>
          </cell>
          <cell r="F874" t="str">
            <v>Bank Charges</v>
          </cell>
          <cell r="L874">
            <v>8</v>
          </cell>
          <cell r="M874">
            <v>32</v>
          </cell>
          <cell r="N874">
            <v>147.5</v>
          </cell>
          <cell r="O874" t="str">
            <v>_</v>
          </cell>
          <cell r="P874">
            <v>24</v>
          </cell>
          <cell r="Q874">
            <v>8</v>
          </cell>
          <cell r="R874">
            <v>24</v>
          </cell>
          <cell r="S874">
            <v>16</v>
          </cell>
          <cell r="T874">
            <v>259.5</v>
          </cell>
          <cell r="U874">
            <v>32.4375</v>
          </cell>
          <cell r="V874">
            <v>32.4375</v>
          </cell>
          <cell r="W874">
            <v>32.4375</v>
          </cell>
          <cell r="X874">
            <v>32.4375</v>
          </cell>
          <cell r="Y874">
            <v>389.25</v>
          </cell>
          <cell r="Z874">
            <v>-259.5</v>
          </cell>
          <cell r="AA874">
            <v>-64.875</v>
          </cell>
          <cell r="AB874">
            <v>-389.25</v>
          </cell>
          <cell r="AC874">
            <v>435.96</v>
          </cell>
          <cell r="AD874">
            <v>457.75799999999998</v>
          </cell>
          <cell r="AE874">
            <v>480.64589999999998</v>
          </cell>
          <cell r="AF874">
            <v>1374.3638999999998</v>
          </cell>
        </row>
        <row r="875">
          <cell r="A875">
            <v>11021003</v>
          </cell>
          <cell r="B875" t="str">
            <v>11021003/22021001</v>
          </cell>
          <cell r="C875">
            <v>11021003</v>
          </cell>
          <cell r="D875">
            <v>22021001</v>
          </cell>
          <cell r="E875" t="str">
            <v>Iaison Office Abakiliki</v>
          </cell>
          <cell r="F875" t="str">
            <v>Refreshment and Meals</v>
          </cell>
          <cell r="L875">
            <v>10800</v>
          </cell>
          <cell r="M875" t="str">
            <v>_</v>
          </cell>
          <cell r="N875" t="str">
            <v>_</v>
          </cell>
          <cell r="O875" t="str">
            <v>_</v>
          </cell>
          <cell r="P875" t="str">
            <v>_</v>
          </cell>
          <cell r="Q875">
            <v>25000</v>
          </cell>
          <cell r="R875">
            <v>90000</v>
          </cell>
          <cell r="S875">
            <v>1500</v>
          </cell>
          <cell r="T875">
            <v>127300</v>
          </cell>
          <cell r="U875">
            <v>15912.5</v>
          </cell>
          <cell r="V875">
            <v>15912.5</v>
          </cell>
          <cell r="W875">
            <v>15912.5</v>
          </cell>
          <cell r="X875">
            <v>15912.5</v>
          </cell>
          <cell r="Y875">
            <v>190950</v>
          </cell>
          <cell r="Z875">
            <v>-127300</v>
          </cell>
          <cell r="AA875">
            <v>-31825</v>
          </cell>
          <cell r="AB875">
            <v>-190950</v>
          </cell>
          <cell r="AC875">
            <v>213864</v>
          </cell>
          <cell r="AD875">
            <v>224557.2</v>
          </cell>
          <cell r="AE875">
            <v>235785.06</v>
          </cell>
          <cell r="AF875">
            <v>674206.26</v>
          </cell>
        </row>
        <row r="876">
          <cell r="A876">
            <v>11021003</v>
          </cell>
          <cell r="B876" t="str">
            <v>11021003/22021002</v>
          </cell>
          <cell r="C876">
            <v>11021003</v>
          </cell>
          <cell r="D876">
            <v>22021002</v>
          </cell>
          <cell r="E876" t="str">
            <v>Iaison Office Abakiliki</v>
          </cell>
          <cell r="F876" t="str">
            <v>Honourarium and Sitting Allowance</v>
          </cell>
          <cell r="L876">
            <v>8000</v>
          </cell>
          <cell r="M876" t="str">
            <v>-</v>
          </cell>
          <cell r="N876" t="str">
            <v>_</v>
          </cell>
          <cell r="O876" t="str">
            <v>_</v>
          </cell>
          <cell r="P876">
            <v>25000</v>
          </cell>
          <cell r="Q876" t="str">
            <v>_</v>
          </cell>
          <cell r="R876">
            <v>8000</v>
          </cell>
          <cell r="S876">
            <v>25000</v>
          </cell>
          <cell r="T876">
            <v>66000</v>
          </cell>
          <cell r="U876">
            <v>8250</v>
          </cell>
          <cell r="V876">
            <v>8250</v>
          </cell>
          <cell r="W876">
            <v>8250</v>
          </cell>
          <cell r="X876">
            <v>8250</v>
          </cell>
          <cell r="Y876">
            <v>99000</v>
          </cell>
          <cell r="Z876">
            <v>-66000</v>
          </cell>
          <cell r="AA876">
            <v>-16500</v>
          </cell>
          <cell r="AB876">
            <v>-99000</v>
          </cell>
          <cell r="AC876">
            <v>110880</v>
          </cell>
          <cell r="AD876">
            <v>116424</v>
          </cell>
          <cell r="AE876">
            <v>122245.2</v>
          </cell>
          <cell r="AF876">
            <v>349549.2</v>
          </cell>
        </row>
        <row r="877">
          <cell r="A877">
            <v>11021003</v>
          </cell>
          <cell r="B877" t="str">
            <v>11021003/22021006</v>
          </cell>
          <cell r="C877">
            <v>11021003</v>
          </cell>
          <cell r="D877">
            <v>22021006</v>
          </cell>
          <cell r="E877" t="str">
            <v>Iaison Office Abakiliki</v>
          </cell>
          <cell r="F877" t="str">
            <v>Postage and Courier services</v>
          </cell>
          <cell r="L877" t="str">
            <v>_</v>
          </cell>
          <cell r="M877" t="str">
            <v>_</v>
          </cell>
          <cell r="N877" t="str">
            <v>_</v>
          </cell>
          <cell r="O877" t="str">
            <v>_</v>
          </cell>
          <cell r="P877" t="str">
            <v>_</v>
          </cell>
          <cell r="Q877" t="str">
            <v>_</v>
          </cell>
          <cell r="R877" t="str">
            <v>_</v>
          </cell>
          <cell r="S877">
            <v>53500</v>
          </cell>
          <cell r="T877">
            <v>53500</v>
          </cell>
          <cell r="U877">
            <v>6687.5</v>
          </cell>
          <cell r="V877">
            <v>6687.5</v>
          </cell>
          <cell r="W877">
            <v>6687.5</v>
          </cell>
          <cell r="X877">
            <v>6687.5</v>
          </cell>
          <cell r="Y877">
            <v>80250</v>
          </cell>
          <cell r="Z877">
            <v>-53500</v>
          </cell>
          <cell r="AA877">
            <v>-13375</v>
          </cell>
          <cell r="AB877">
            <v>-80250</v>
          </cell>
          <cell r="AC877">
            <v>89880</v>
          </cell>
          <cell r="AD877">
            <v>94374</v>
          </cell>
          <cell r="AE877">
            <v>99092.7</v>
          </cell>
          <cell r="AF877">
            <v>283346.7</v>
          </cell>
        </row>
        <row r="878">
          <cell r="A878">
            <v>11021003</v>
          </cell>
          <cell r="B878" t="str">
            <v>11021003/22021007</v>
          </cell>
          <cell r="C878">
            <v>11021003</v>
          </cell>
          <cell r="D878">
            <v>22021007</v>
          </cell>
          <cell r="E878" t="str">
            <v>Iaison Office Abakiliki</v>
          </cell>
          <cell r="F878" t="str">
            <v>Welfare Packages</v>
          </cell>
          <cell r="L878">
            <v>30000</v>
          </cell>
          <cell r="M878">
            <v>30000</v>
          </cell>
          <cell r="N878">
            <v>30000</v>
          </cell>
          <cell r="O878">
            <v>45000</v>
          </cell>
          <cell r="P878">
            <v>25000</v>
          </cell>
          <cell r="Q878">
            <v>50000</v>
          </cell>
          <cell r="R878">
            <v>50000</v>
          </cell>
          <cell r="S878">
            <v>25000</v>
          </cell>
          <cell r="T878">
            <v>285000</v>
          </cell>
          <cell r="U878">
            <v>35625</v>
          </cell>
          <cell r="V878">
            <v>35625</v>
          </cell>
          <cell r="W878">
            <v>35625</v>
          </cell>
          <cell r="X878">
            <v>35625</v>
          </cell>
          <cell r="Y878">
            <v>427500</v>
          </cell>
          <cell r="Z878">
            <v>-285000</v>
          </cell>
          <cell r="AA878">
            <v>-71250</v>
          </cell>
          <cell r="AB878">
            <v>-427500</v>
          </cell>
          <cell r="AC878">
            <v>478800</v>
          </cell>
          <cell r="AD878">
            <v>502740</v>
          </cell>
          <cell r="AE878">
            <v>527877</v>
          </cell>
          <cell r="AF878">
            <v>1509417</v>
          </cell>
        </row>
        <row r="879">
          <cell r="A879">
            <v>11021003</v>
          </cell>
          <cell r="B879" t="str">
            <v>11021003/22021014</v>
          </cell>
          <cell r="C879">
            <v>11021003</v>
          </cell>
          <cell r="D879">
            <v>22021014</v>
          </cell>
          <cell r="E879" t="str">
            <v>Iaison Office Abakiliki</v>
          </cell>
          <cell r="F879" t="str">
            <v>Budget Preparation and Defence</v>
          </cell>
          <cell r="L879" t="str">
            <v>_</v>
          </cell>
          <cell r="M879" t="str">
            <v>_</v>
          </cell>
          <cell r="N879" t="str">
            <v>_</v>
          </cell>
          <cell r="O879" t="str">
            <v>_</v>
          </cell>
          <cell r="P879" t="str">
            <v>_</v>
          </cell>
          <cell r="Q879" t="str">
            <v>_</v>
          </cell>
          <cell r="R879" t="str">
            <v>_</v>
          </cell>
          <cell r="S879">
            <v>30000</v>
          </cell>
          <cell r="T879">
            <v>30000</v>
          </cell>
          <cell r="U879">
            <v>3750</v>
          </cell>
          <cell r="V879">
            <v>3750</v>
          </cell>
          <cell r="W879">
            <v>3750</v>
          </cell>
          <cell r="X879">
            <v>3750</v>
          </cell>
          <cell r="Y879">
            <v>45000</v>
          </cell>
          <cell r="Z879">
            <v>-30000</v>
          </cell>
          <cell r="AA879">
            <v>-7500</v>
          </cell>
          <cell r="AB879">
            <v>-45000</v>
          </cell>
          <cell r="AC879">
            <v>50400</v>
          </cell>
          <cell r="AD879">
            <v>52920</v>
          </cell>
          <cell r="AE879">
            <v>55566</v>
          </cell>
          <cell r="AF879">
            <v>158886</v>
          </cell>
        </row>
        <row r="880">
          <cell r="A880">
            <v>0</v>
          </cell>
          <cell r="B880" t="str">
            <v>/</v>
          </cell>
          <cell r="L880">
            <v>500008</v>
          </cell>
          <cell r="M880">
            <v>433932</v>
          </cell>
          <cell r="N880">
            <v>470147.5</v>
          </cell>
          <cell r="O880">
            <v>543500</v>
          </cell>
          <cell r="P880">
            <v>511524</v>
          </cell>
          <cell r="Q880">
            <v>500008</v>
          </cell>
          <cell r="R880">
            <v>500024</v>
          </cell>
          <cell r="S880">
            <v>500016</v>
          </cell>
          <cell r="T880">
            <v>3959159.5</v>
          </cell>
          <cell r="U880">
            <v>494894.9375</v>
          </cell>
          <cell r="V880">
            <v>494894.9375</v>
          </cell>
          <cell r="W880">
            <v>494894.9375</v>
          </cell>
          <cell r="X880">
            <v>494894.9375</v>
          </cell>
          <cell r="Y880">
            <v>5938739.25</v>
          </cell>
          <cell r="Z880">
            <v>-3959159.5</v>
          </cell>
          <cell r="AA880">
            <v>-989789.875</v>
          </cell>
          <cell r="AB880">
            <v>-5938739.25</v>
          </cell>
          <cell r="AC880">
            <v>6651387.96</v>
          </cell>
          <cell r="AD880">
            <v>6983957.3580000009</v>
          </cell>
          <cell r="AE880">
            <v>7333155.2259</v>
          </cell>
          <cell r="AF880">
            <v>20968500.543899998</v>
          </cell>
        </row>
        <row r="881">
          <cell r="A881">
            <v>0</v>
          </cell>
          <cell r="B881" t="str">
            <v>/</v>
          </cell>
          <cell r="T881">
            <v>0</v>
          </cell>
          <cell r="U881">
            <v>0</v>
          </cell>
          <cell r="V881">
            <v>0</v>
          </cell>
          <cell r="W881">
            <v>0</v>
          </cell>
          <cell r="X881">
            <v>0</v>
          </cell>
          <cell r="Y881">
            <v>0</v>
          </cell>
          <cell r="Z881">
            <v>0</v>
          </cell>
          <cell r="AA881">
            <v>0</v>
          </cell>
          <cell r="AB881">
            <v>0</v>
          </cell>
          <cell r="AC881">
            <v>0</v>
          </cell>
          <cell r="AD881">
            <v>0</v>
          </cell>
          <cell r="AE881">
            <v>0</v>
          </cell>
          <cell r="AF881">
            <v>0</v>
          </cell>
        </row>
        <row r="882">
          <cell r="A882">
            <v>11021001</v>
          </cell>
          <cell r="B882" t="str">
            <v>11021001/22020101</v>
          </cell>
          <cell r="C882">
            <v>11021001</v>
          </cell>
          <cell r="D882">
            <v>22020101</v>
          </cell>
          <cell r="E882" t="str">
            <v>Liaison Office Lagos</v>
          </cell>
          <cell r="F882" t="str">
            <v>Local Travel &amp; Transport-Training</v>
          </cell>
          <cell r="K882">
            <v>1260000</v>
          </cell>
          <cell r="L882">
            <v>253000</v>
          </cell>
          <cell r="M882">
            <v>192700</v>
          </cell>
          <cell r="N882">
            <v>130000</v>
          </cell>
          <cell r="P882">
            <v>402000</v>
          </cell>
          <cell r="R882">
            <v>302000</v>
          </cell>
          <cell r="S882">
            <v>130000</v>
          </cell>
          <cell r="T882">
            <v>1409700</v>
          </cell>
          <cell r="U882">
            <v>176212.5</v>
          </cell>
          <cell r="V882">
            <v>176212.5</v>
          </cell>
          <cell r="W882">
            <v>176212.5</v>
          </cell>
          <cell r="X882">
            <v>176212.5</v>
          </cell>
          <cell r="Y882">
            <v>2114550</v>
          </cell>
          <cell r="Z882">
            <v>-149700</v>
          </cell>
          <cell r="AA882">
            <v>-37425</v>
          </cell>
          <cell r="AB882">
            <v>-854550</v>
          </cell>
          <cell r="AC882">
            <v>2368296</v>
          </cell>
          <cell r="AD882">
            <v>2486710.7999999998</v>
          </cell>
          <cell r="AE882">
            <v>2611046.34</v>
          </cell>
          <cell r="AF882">
            <v>7466053.1399999997</v>
          </cell>
        </row>
        <row r="883">
          <cell r="A883">
            <v>11021001</v>
          </cell>
          <cell r="B883" t="str">
            <v>11021001/22020201</v>
          </cell>
          <cell r="C883">
            <v>11021001</v>
          </cell>
          <cell r="D883">
            <v>22020201</v>
          </cell>
          <cell r="E883" t="str">
            <v>Liaison Office Lagos</v>
          </cell>
          <cell r="F883" t="str">
            <v>Electricity Charges</v>
          </cell>
          <cell r="K883">
            <v>840000</v>
          </cell>
          <cell r="L883">
            <v>4000</v>
          </cell>
          <cell r="M883">
            <v>25000</v>
          </cell>
          <cell r="N883">
            <v>15000</v>
          </cell>
          <cell r="P883">
            <v>11500</v>
          </cell>
          <cell r="Q883">
            <v>10000</v>
          </cell>
          <cell r="R883">
            <v>10000</v>
          </cell>
          <cell r="S883">
            <v>10000</v>
          </cell>
          <cell r="T883">
            <v>85500</v>
          </cell>
          <cell r="U883">
            <v>10687.5</v>
          </cell>
          <cell r="V883">
            <v>10687.5</v>
          </cell>
          <cell r="W883">
            <v>10687.5</v>
          </cell>
          <cell r="X883">
            <v>10687.5</v>
          </cell>
          <cell r="Y883">
            <v>128250</v>
          </cell>
          <cell r="Z883">
            <v>754500</v>
          </cell>
          <cell r="AA883">
            <v>188625</v>
          </cell>
          <cell r="AB883">
            <v>711750</v>
          </cell>
          <cell r="AC883">
            <v>143640</v>
          </cell>
          <cell r="AD883">
            <v>150822</v>
          </cell>
          <cell r="AE883">
            <v>158363.1</v>
          </cell>
          <cell r="AF883">
            <v>452825.1</v>
          </cell>
        </row>
        <row r="884">
          <cell r="A884">
            <v>11021001</v>
          </cell>
          <cell r="B884" t="str">
            <v>11021001/22020202</v>
          </cell>
          <cell r="C884">
            <v>11021001</v>
          </cell>
          <cell r="D884">
            <v>22020202</v>
          </cell>
          <cell r="E884" t="str">
            <v>Liaison Office Lagos</v>
          </cell>
          <cell r="F884" t="str">
            <v>Telephone Charges</v>
          </cell>
          <cell r="K884">
            <v>84000</v>
          </cell>
          <cell r="P884">
            <v>1000</v>
          </cell>
          <cell r="Q884">
            <v>1500</v>
          </cell>
          <cell r="R884">
            <v>500</v>
          </cell>
          <cell r="T884">
            <v>3000</v>
          </cell>
          <cell r="U884">
            <v>375</v>
          </cell>
          <cell r="V884">
            <v>375</v>
          </cell>
          <cell r="W884">
            <v>375</v>
          </cell>
          <cell r="X884">
            <v>375</v>
          </cell>
          <cell r="Y884">
            <v>4500</v>
          </cell>
          <cell r="Z884">
            <v>81000</v>
          </cell>
          <cell r="AA884">
            <v>20250</v>
          </cell>
          <cell r="AB884">
            <v>79500</v>
          </cell>
          <cell r="AC884">
            <v>5040</v>
          </cell>
          <cell r="AD884">
            <v>5292</v>
          </cell>
          <cell r="AE884">
            <v>5556.6</v>
          </cell>
          <cell r="AF884">
            <v>15888.6</v>
          </cell>
        </row>
        <row r="885">
          <cell r="A885">
            <v>11021001</v>
          </cell>
          <cell r="B885" t="str">
            <v>11021001/22020203</v>
          </cell>
          <cell r="C885">
            <v>11021001</v>
          </cell>
          <cell r="D885">
            <v>22020203</v>
          </cell>
          <cell r="E885" t="str">
            <v>Liaison Office Lagos</v>
          </cell>
          <cell r="F885" t="str">
            <v>Internet Access Charges</v>
          </cell>
          <cell r="K885">
            <v>210000</v>
          </cell>
        </row>
        <row r="886">
          <cell r="A886">
            <v>11021001</v>
          </cell>
          <cell r="B886" t="str">
            <v>11021001/22020205</v>
          </cell>
          <cell r="C886">
            <v>11021001</v>
          </cell>
          <cell r="D886">
            <v>22020205</v>
          </cell>
          <cell r="E886" t="str">
            <v>Liaison Office Lagos</v>
          </cell>
          <cell r="F886" t="str">
            <v>Water Rates</v>
          </cell>
          <cell r="K886">
            <v>840000</v>
          </cell>
        </row>
        <row r="887">
          <cell r="A887">
            <v>11021001</v>
          </cell>
          <cell r="B887" t="str">
            <v>11021001/22020206</v>
          </cell>
          <cell r="C887">
            <v>11021001</v>
          </cell>
          <cell r="D887">
            <v>22020206</v>
          </cell>
          <cell r="E887" t="str">
            <v>Liaison Office Lagos</v>
          </cell>
          <cell r="F887" t="str">
            <v>Sewerage Charges</v>
          </cell>
          <cell r="K887">
            <v>294000</v>
          </cell>
        </row>
        <row r="888">
          <cell r="A888">
            <v>11021001</v>
          </cell>
          <cell r="B888" t="str">
            <v>11021001/22020301</v>
          </cell>
          <cell r="C888">
            <v>11021001</v>
          </cell>
          <cell r="D888">
            <v>22020301</v>
          </cell>
          <cell r="E888" t="str">
            <v>Liaison Office Lagos</v>
          </cell>
          <cell r="F888" t="str">
            <v>Office Stationary/Computer Consumables</v>
          </cell>
          <cell r="K888">
            <v>840000</v>
          </cell>
          <cell r="L888">
            <v>1500</v>
          </cell>
          <cell r="M888">
            <v>10500</v>
          </cell>
          <cell r="N888">
            <v>4000</v>
          </cell>
          <cell r="P888">
            <v>59500</v>
          </cell>
          <cell r="Q888">
            <v>172800</v>
          </cell>
          <cell r="R888">
            <v>7750</v>
          </cell>
          <cell r="S888">
            <v>4000</v>
          </cell>
          <cell r="T888">
            <v>260050</v>
          </cell>
          <cell r="U888">
            <v>32506.25</v>
          </cell>
          <cell r="V888">
            <v>32506.25</v>
          </cell>
          <cell r="W888">
            <v>32506.25</v>
          </cell>
          <cell r="X888">
            <v>32506.25</v>
          </cell>
          <cell r="Y888">
            <v>390075</v>
          </cell>
          <cell r="Z888">
            <v>159950</v>
          </cell>
          <cell r="AA888">
            <v>39987.5</v>
          </cell>
          <cell r="AB888">
            <v>29925</v>
          </cell>
          <cell r="AC888">
            <v>436884</v>
          </cell>
          <cell r="AD888">
            <v>458728.2</v>
          </cell>
          <cell r="AE888">
            <v>481664.61</v>
          </cell>
          <cell r="AF888">
            <v>1377276.81</v>
          </cell>
        </row>
        <row r="889">
          <cell r="A889">
            <v>11021001</v>
          </cell>
          <cell r="B889" t="str">
            <v>11021001/22020401</v>
          </cell>
          <cell r="C889">
            <v>11021001</v>
          </cell>
          <cell r="D889">
            <v>22020401</v>
          </cell>
          <cell r="E889" t="str">
            <v>Liaison Office Lagos</v>
          </cell>
          <cell r="F889" t="str">
            <v>Maintanance of Motor Veh/Trans. Equip.</v>
          </cell>
          <cell r="K889">
            <v>420000</v>
          </cell>
          <cell r="L889">
            <v>4100</v>
          </cell>
          <cell r="M889">
            <v>33000</v>
          </cell>
          <cell r="N889">
            <v>267500</v>
          </cell>
          <cell r="P889">
            <v>190500</v>
          </cell>
          <cell r="Q889">
            <v>156000</v>
          </cell>
          <cell r="R889">
            <v>12300</v>
          </cell>
          <cell r="S889">
            <v>362500</v>
          </cell>
          <cell r="T889">
            <v>1025900</v>
          </cell>
          <cell r="U889">
            <v>128237.5</v>
          </cell>
          <cell r="V889">
            <v>128237.5</v>
          </cell>
          <cell r="W889">
            <v>128237.5</v>
          </cell>
          <cell r="X889">
            <v>128237.5</v>
          </cell>
          <cell r="Y889">
            <v>1538850</v>
          </cell>
          <cell r="Z889">
            <v>-17900</v>
          </cell>
          <cell r="AA889">
            <v>-4475</v>
          </cell>
          <cell r="AB889">
            <v>-530850</v>
          </cell>
          <cell r="AC889">
            <v>1723512</v>
          </cell>
          <cell r="AD889">
            <v>1809687.6</v>
          </cell>
          <cell r="AE889">
            <v>1900171.98</v>
          </cell>
          <cell r="AF889">
            <v>5433371.5800000001</v>
          </cell>
        </row>
        <row r="890">
          <cell r="A890">
            <v>11021001</v>
          </cell>
          <cell r="B890" t="str">
            <v>11021001/22020402</v>
          </cell>
          <cell r="C890">
            <v>11021001</v>
          </cell>
          <cell r="D890">
            <v>22020402</v>
          </cell>
          <cell r="E890" t="str">
            <v>Liaison Office Lagos</v>
          </cell>
          <cell r="F890" t="str">
            <v>Maintance of Office Furniture</v>
          </cell>
          <cell r="K890">
            <v>1008000</v>
          </cell>
          <cell r="L890">
            <v>12500</v>
          </cell>
          <cell r="S890">
            <v>8000</v>
          </cell>
          <cell r="T890">
            <v>20500</v>
          </cell>
          <cell r="U890">
            <v>2562.5</v>
          </cell>
          <cell r="V890">
            <v>2562.5</v>
          </cell>
          <cell r="W890">
            <v>2562.5</v>
          </cell>
          <cell r="X890">
            <v>2562.5</v>
          </cell>
          <cell r="Y890">
            <v>30750</v>
          </cell>
          <cell r="Z890">
            <v>987500</v>
          </cell>
          <cell r="AA890">
            <v>246875</v>
          </cell>
          <cell r="AB890">
            <v>977250</v>
          </cell>
          <cell r="AC890">
            <v>34440</v>
          </cell>
          <cell r="AD890">
            <v>36162</v>
          </cell>
          <cell r="AE890">
            <v>37970.1</v>
          </cell>
          <cell r="AF890">
            <v>108572.1</v>
          </cell>
        </row>
        <row r="891">
          <cell r="A891">
            <v>11021001</v>
          </cell>
          <cell r="B891" t="str">
            <v>11021001/22020405</v>
          </cell>
          <cell r="C891">
            <v>11021001</v>
          </cell>
          <cell r="D891">
            <v>22020405</v>
          </cell>
          <cell r="E891" t="str">
            <v>Liaison Office Lagos</v>
          </cell>
          <cell r="F891" t="str">
            <v>Maintenance of Plant &amp; Generator</v>
          </cell>
          <cell r="K891">
            <v>840000</v>
          </cell>
          <cell r="L891">
            <v>43600</v>
          </cell>
          <cell r="M891">
            <v>32600</v>
          </cell>
          <cell r="N891">
            <v>42500</v>
          </cell>
          <cell r="P891">
            <v>8000</v>
          </cell>
          <cell r="Q891">
            <v>3000</v>
          </cell>
          <cell r="T891">
            <v>129700</v>
          </cell>
          <cell r="U891">
            <v>16212.5</v>
          </cell>
          <cell r="V891">
            <v>16212.5</v>
          </cell>
          <cell r="W891">
            <v>16212.5</v>
          </cell>
          <cell r="X891">
            <v>16212.5</v>
          </cell>
          <cell r="Y891">
            <v>194550</v>
          </cell>
          <cell r="Z891">
            <v>710300</v>
          </cell>
          <cell r="AA891">
            <v>177575</v>
          </cell>
          <cell r="AB891">
            <v>645450</v>
          </cell>
          <cell r="AC891">
            <v>217896</v>
          </cell>
          <cell r="AD891">
            <v>228790.8</v>
          </cell>
          <cell r="AE891">
            <v>240230.34</v>
          </cell>
          <cell r="AF891">
            <v>686917.14</v>
          </cell>
        </row>
        <row r="892">
          <cell r="A892">
            <v>11021001</v>
          </cell>
          <cell r="B892" t="str">
            <v>11021001/22020406</v>
          </cell>
          <cell r="C892">
            <v>11021001</v>
          </cell>
          <cell r="D892">
            <v>22020406</v>
          </cell>
          <cell r="E892" t="str">
            <v>Liaison Office Lagos</v>
          </cell>
          <cell r="F892" t="str">
            <v>Other Maintenance Services</v>
          </cell>
          <cell r="K892">
            <v>840000</v>
          </cell>
          <cell r="L892">
            <v>10000</v>
          </cell>
          <cell r="M892">
            <v>20000</v>
          </cell>
          <cell r="N892">
            <v>14000</v>
          </cell>
          <cell r="P892">
            <v>64100</v>
          </cell>
          <cell r="Q892">
            <v>20000</v>
          </cell>
          <cell r="R892">
            <v>156500</v>
          </cell>
          <cell r="S892">
            <v>55800</v>
          </cell>
          <cell r="T892">
            <v>340400</v>
          </cell>
          <cell r="U892">
            <v>42550</v>
          </cell>
          <cell r="V892">
            <v>42550</v>
          </cell>
          <cell r="W892">
            <v>42550</v>
          </cell>
          <cell r="X892">
            <v>42550</v>
          </cell>
          <cell r="Y892">
            <v>510600</v>
          </cell>
          <cell r="Z892">
            <v>499600</v>
          </cell>
          <cell r="AA892">
            <v>124900</v>
          </cell>
          <cell r="AB892">
            <v>329400</v>
          </cell>
          <cell r="AC892">
            <v>571872</v>
          </cell>
          <cell r="AD892">
            <v>600465.6</v>
          </cell>
          <cell r="AE892">
            <v>630488.88</v>
          </cell>
          <cell r="AF892">
            <v>1802826.48</v>
          </cell>
        </row>
        <row r="893">
          <cell r="A893">
            <v>11021001</v>
          </cell>
          <cell r="B893" t="str">
            <v>11021001/22020501</v>
          </cell>
          <cell r="C893">
            <v>11021001</v>
          </cell>
          <cell r="D893">
            <v>22020501</v>
          </cell>
          <cell r="E893" t="str">
            <v>Liaison Office Lagos</v>
          </cell>
          <cell r="F893" t="str">
            <v>Local Training</v>
          </cell>
          <cell r="K893">
            <v>84000</v>
          </cell>
        </row>
        <row r="894">
          <cell r="A894">
            <v>11021001</v>
          </cell>
          <cell r="B894" t="str">
            <v>11021001/22020601</v>
          </cell>
          <cell r="C894">
            <v>11021001</v>
          </cell>
          <cell r="D894">
            <v>22020601</v>
          </cell>
          <cell r="E894" t="str">
            <v>Liaison Office Lagos</v>
          </cell>
          <cell r="F894" t="str">
            <v>Security Services</v>
          </cell>
          <cell r="K894">
            <v>84000</v>
          </cell>
          <cell r="N894">
            <v>15000</v>
          </cell>
          <cell r="S894">
            <v>25000</v>
          </cell>
          <cell r="T894">
            <v>40000</v>
          </cell>
          <cell r="U894">
            <v>5000</v>
          </cell>
          <cell r="V894">
            <v>5000</v>
          </cell>
          <cell r="W894">
            <v>5000</v>
          </cell>
          <cell r="X894">
            <v>5000</v>
          </cell>
          <cell r="Y894">
            <v>60000</v>
          </cell>
          <cell r="Z894">
            <v>44000</v>
          </cell>
          <cell r="AA894">
            <v>11000</v>
          </cell>
          <cell r="AB894">
            <v>24000</v>
          </cell>
          <cell r="AC894">
            <v>67200</v>
          </cell>
          <cell r="AD894">
            <v>70560</v>
          </cell>
          <cell r="AE894">
            <v>74088</v>
          </cell>
          <cell r="AF894">
            <v>211848</v>
          </cell>
        </row>
        <row r="895">
          <cell r="A895">
            <v>11021001</v>
          </cell>
          <cell r="B895" t="str">
            <v>11021001/22020602</v>
          </cell>
          <cell r="C895">
            <v>11021001</v>
          </cell>
          <cell r="D895">
            <v>22020602</v>
          </cell>
          <cell r="E895" t="str">
            <v>Liaison Office Lagos</v>
          </cell>
          <cell r="F895" t="str">
            <v>Office Rent</v>
          </cell>
          <cell r="K895">
            <v>462000</v>
          </cell>
          <cell r="T895">
            <v>0</v>
          </cell>
          <cell r="U895">
            <v>0</v>
          </cell>
          <cell r="V895">
            <v>0</v>
          </cell>
          <cell r="W895">
            <v>0</v>
          </cell>
          <cell r="X895">
            <v>0</v>
          </cell>
          <cell r="Y895">
            <v>0</v>
          </cell>
          <cell r="Z895">
            <v>462000</v>
          </cell>
          <cell r="AA895">
            <v>115500</v>
          </cell>
          <cell r="AB895">
            <v>462000</v>
          </cell>
          <cell r="AC895">
            <v>0</v>
          </cell>
          <cell r="AD895">
            <v>0</v>
          </cell>
          <cell r="AE895">
            <v>0</v>
          </cell>
          <cell r="AF895">
            <v>0</v>
          </cell>
        </row>
        <row r="896">
          <cell r="A896">
            <v>11021001</v>
          </cell>
          <cell r="B896" t="str">
            <v>11021001/22020604</v>
          </cell>
          <cell r="C896">
            <v>11021001</v>
          </cell>
          <cell r="D896">
            <v>22020604</v>
          </cell>
          <cell r="E896" t="str">
            <v>Liaison Office Lagos</v>
          </cell>
          <cell r="F896" t="str">
            <v>Security Vote (Including Operations)</v>
          </cell>
          <cell r="K896">
            <v>252000</v>
          </cell>
        </row>
        <row r="897">
          <cell r="A897">
            <v>11021001</v>
          </cell>
          <cell r="B897" t="str">
            <v>11021001/22020701</v>
          </cell>
          <cell r="C897">
            <v>11021001</v>
          </cell>
          <cell r="D897">
            <v>22020701</v>
          </cell>
          <cell r="E897" t="str">
            <v>Liaison Office Lagos</v>
          </cell>
          <cell r="F897" t="str">
            <v>Financial Consulting</v>
          </cell>
          <cell r="K897">
            <v>336000</v>
          </cell>
        </row>
        <row r="898">
          <cell r="A898">
            <v>11021001</v>
          </cell>
          <cell r="B898" t="str">
            <v>11021001/22020801</v>
          </cell>
          <cell r="C898">
            <v>11021001</v>
          </cell>
          <cell r="D898">
            <v>22020801</v>
          </cell>
          <cell r="E898" t="str">
            <v>Liaison Office Lagos</v>
          </cell>
          <cell r="F898" t="str">
            <v>Motor Vehicle Fuel Cost</v>
          </cell>
          <cell r="K898">
            <v>126000</v>
          </cell>
          <cell r="L898">
            <v>186500</v>
          </cell>
          <cell r="M898">
            <v>321600</v>
          </cell>
          <cell r="N898">
            <v>157000</v>
          </cell>
          <cell r="P898">
            <v>10000</v>
          </cell>
          <cell r="Q898">
            <v>263400</v>
          </cell>
          <cell r="R898">
            <v>242400</v>
          </cell>
          <cell r="S898">
            <v>273000</v>
          </cell>
          <cell r="T898">
            <v>1453900</v>
          </cell>
          <cell r="U898">
            <v>181737.5</v>
          </cell>
          <cell r="V898">
            <v>181737.5</v>
          </cell>
          <cell r="W898">
            <v>181737.5</v>
          </cell>
          <cell r="X898">
            <v>181737.5</v>
          </cell>
          <cell r="Y898">
            <v>2180850</v>
          </cell>
          <cell r="Z898">
            <v>-1327900</v>
          </cell>
          <cell r="AA898">
            <v>-331975</v>
          </cell>
          <cell r="AB898">
            <v>-2054850</v>
          </cell>
          <cell r="AC898">
            <v>2442552</v>
          </cell>
          <cell r="AD898">
            <v>2564679.6</v>
          </cell>
          <cell r="AE898">
            <v>2692913.58</v>
          </cell>
          <cell r="AF898">
            <v>7700145.1799999997</v>
          </cell>
        </row>
        <row r="899">
          <cell r="A899">
            <v>11021001</v>
          </cell>
          <cell r="B899" t="str">
            <v>11021001/22020901</v>
          </cell>
          <cell r="C899">
            <v>11021001</v>
          </cell>
          <cell r="D899">
            <v>22020901</v>
          </cell>
          <cell r="E899" t="str">
            <v>Liaison Office Lagos</v>
          </cell>
          <cell r="F899" t="str">
            <v>Bank Charges (other interest)</v>
          </cell>
          <cell r="K899">
            <v>84000</v>
          </cell>
          <cell r="L899">
            <v>22997.32</v>
          </cell>
          <cell r="R899">
            <v>6349.24</v>
          </cell>
          <cell r="T899">
            <v>29346.559999999998</v>
          </cell>
          <cell r="U899">
            <v>3668.3199999999997</v>
          </cell>
          <cell r="V899">
            <v>3668.3199999999997</v>
          </cell>
          <cell r="W899">
            <v>3668.3199999999997</v>
          </cell>
          <cell r="X899">
            <v>3668.3199999999997</v>
          </cell>
          <cell r="Y899">
            <v>44019.839999999997</v>
          </cell>
          <cell r="Z899">
            <v>54653.440000000002</v>
          </cell>
          <cell r="AA899">
            <v>13663.36</v>
          </cell>
          <cell r="AB899">
            <v>39980.160000000003</v>
          </cell>
          <cell r="AC899">
            <v>49302.220799999996</v>
          </cell>
          <cell r="AD899">
            <v>51767.331839999999</v>
          </cell>
          <cell r="AE899">
            <v>54355.698431999997</v>
          </cell>
          <cell r="AF899">
            <v>155425.25107199998</v>
          </cell>
        </row>
        <row r="900">
          <cell r="A900">
            <v>11021001</v>
          </cell>
          <cell r="B900" t="str">
            <v>11021001/22021001</v>
          </cell>
          <cell r="C900">
            <v>11021001</v>
          </cell>
          <cell r="D900">
            <v>22021001</v>
          </cell>
          <cell r="E900" t="str">
            <v>Liaison Office Lagos</v>
          </cell>
          <cell r="F900" t="str">
            <v>Refreshment &amp; Meals</v>
          </cell>
          <cell r="T900">
            <v>0</v>
          </cell>
          <cell r="U900">
            <v>0</v>
          </cell>
          <cell r="V900">
            <v>0</v>
          </cell>
          <cell r="W900">
            <v>0</v>
          </cell>
          <cell r="X900">
            <v>0</v>
          </cell>
          <cell r="Y900">
            <v>0</v>
          </cell>
          <cell r="Z900">
            <v>0</v>
          </cell>
          <cell r="AA900">
            <v>0</v>
          </cell>
          <cell r="AB900">
            <v>0</v>
          </cell>
          <cell r="AC900">
            <v>0</v>
          </cell>
          <cell r="AD900">
            <v>0</v>
          </cell>
          <cell r="AE900">
            <v>0</v>
          </cell>
          <cell r="AF900">
            <v>0</v>
          </cell>
        </row>
        <row r="901">
          <cell r="A901">
            <v>11021001</v>
          </cell>
          <cell r="B901" t="str">
            <v>11021001/22021002</v>
          </cell>
          <cell r="C901">
            <v>11021001</v>
          </cell>
          <cell r="D901">
            <v>22021002</v>
          </cell>
          <cell r="E901" t="str">
            <v>Liaison Office Lagos</v>
          </cell>
          <cell r="F901" t="str">
            <v>Honorarium &amp; Sitting Allowance</v>
          </cell>
          <cell r="T901">
            <v>0</v>
          </cell>
          <cell r="U901">
            <v>0</v>
          </cell>
          <cell r="V901">
            <v>0</v>
          </cell>
          <cell r="W901">
            <v>0</v>
          </cell>
          <cell r="X901">
            <v>0</v>
          </cell>
          <cell r="Y901">
            <v>0</v>
          </cell>
          <cell r="Z901">
            <v>0</v>
          </cell>
          <cell r="AA901">
            <v>0</v>
          </cell>
          <cell r="AB901">
            <v>0</v>
          </cell>
          <cell r="AC901">
            <v>0</v>
          </cell>
          <cell r="AD901">
            <v>0</v>
          </cell>
          <cell r="AE901">
            <v>0</v>
          </cell>
          <cell r="AF901">
            <v>0</v>
          </cell>
        </row>
        <row r="902">
          <cell r="A902">
            <v>11021001</v>
          </cell>
          <cell r="B902" t="str">
            <v>11021001/22021006</v>
          </cell>
          <cell r="C902">
            <v>11021001</v>
          </cell>
          <cell r="D902">
            <v>22021006</v>
          </cell>
          <cell r="E902" t="str">
            <v>Liaison Office Lagos</v>
          </cell>
          <cell r="F902" t="str">
            <v>Postage &amp; Courier Services</v>
          </cell>
          <cell r="L902">
            <v>9000</v>
          </cell>
          <cell r="M902">
            <v>3000</v>
          </cell>
          <cell r="P902">
            <v>3000</v>
          </cell>
          <cell r="R902">
            <v>7000</v>
          </cell>
          <cell r="T902">
            <v>22000</v>
          </cell>
          <cell r="U902">
            <v>2750</v>
          </cell>
          <cell r="V902">
            <v>2750</v>
          </cell>
          <cell r="W902">
            <v>2750</v>
          </cell>
          <cell r="X902">
            <v>2750</v>
          </cell>
          <cell r="Y902">
            <v>33000</v>
          </cell>
          <cell r="Z902">
            <v>-22000</v>
          </cell>
          <cell r="AA902">
            <v>-5500</v>
          </cell>
          <cell r="AB902">
            <v>-33000</v>
          </cell>
          <cell r="AC902">
            <v>36960</v>
          </cell>
          <cell r="AD902">
            <v>38808</v>
          </cell>
          <cell r="AE902">
            <v>40748.400000000001</v>
          </cell>
          <cell r="AF902">
            <v>116516.4</v>
          </cell>
        </row>
        <row r="903">
          <cell r="A903">
            <v>11021001</v>
          </cell>
          <cell r="B903" t="str">
            <v>11021001/22021003</v>
          </cell>
          <cell r="C903">
            <v>11021001</v>
          </cell>
          <cell r="D903">
            <v>22021003</v>
          </cell>
          <cell r="E903" t="str">
            <v>Liaison Office Lagos</v>
          </cell>
          <cell r="F903" t="str">
            <v>Publicity &amp; Advertisement</v>
          </cell>
          <cell r="Q903">
            <v>95000</v>
          </cell>
          <cell r="S903">
            <v>15000</v>
          </cell>
          <cell r="T903">
            <v>110000</v>
          </cell>
          <cell r="U903">
            <v>13750</v>
          </cell>
          <cell r="V903">
            <v>13750</v>
          </cell>
          <cell r="W903">
            <v>13750</v>
          </cell>
          <cell r="X903">
            <v>13750</v>
          </cell>
          <cell r="Y903">
            <v>165000</v>
          </cell>
          <cell r="Z903">
            <v>-110000</v>
          </cell>
          <cell r="AA903">
            <v>-27500</v>
          </cell>
          <cell r="AB903">
            <v>-165000</v>
          </cell>
          <cell r="AC903">
            <v>184800</v>
          </cell>
          <cell r="AD903">
            <v>194040</v>
          </cell>
          <cell r="AE903">
            <v>203742</v>
          </cell>
          <cell r="AF903">
            <v>582582</v>
          </cell>
        </row>
        <row r="904">
          <cell r="A904">
            <v>11021001</v>
          </cell>
          <cell r="B904" t="str">
            <v>11021001/22021007</v>
          </cell>
          <cell r="C904">
            <v>11021001</v>
          </cell>
          <cell r="D904">
            <v>22021007</v>
          </cell>
          <cell r="E904" t="str">
            <v>Liaison Office Lagos</v>
          </cell>
          <cell r="F904" t="str">
            <v>Welfare Packages</v>
          </cell>
          <cell r="K904">
            <v>336000</v>
          </cell>
          <cell r="L904">
            <v>146500</v>
          </cell>
          <cell r="M904">
            <v>80000</v>
          </cell>
          <cell r="N904">
            <v>55000</v>
          </cell>
          <cell r="T904">
            <v>281500</v>
          </cell>
          <cell r="U904">
            <v>35187.5</v>
          </cell>
          <cell r="V904">
            <v>35187.5</v>
          </cell>
          <cell r="W904">
            <v>35187.5</v>
          </cell>
          <cell r="X904">
            <v>35187.5</v>
          </cell>
          <cell r="Y904">
            <v>422250</v>
          </cell>
          <cell r="Z904">
            <v>54500</v>
          </cell>
          <cell r="AA904">
            <v>13625</v>
          </cell>
          <cell r="AB904">
            <v>-86250</v>
          </cell>
          <cell r="AC904">
            <v>472920</v>
          </cell>
          <cell r="AD904">
            <v>496566</v>
          </cell>
          <cell r="AE904">
            <v>521394.3</v>
          </cell>
          <cell r="AF904">
            <v>1490880.3</v>
          </cell>
        </row>
        <row r="905">
          <cell r="A905">
            <v>11021001</v>
          </cell>
          <cell r="B905" t="str">
            <v>11021001/22021021</v>
          </cell>
          <cell r="C905">
            <v>11021001</v>
          </cell>
          <cell r="D905">
            <v>22021021</v>
          </cell>
          <cell r="E905" t="str">
            <v>Liaison Office Lagos</v>
          </cell>
          <cell r="F905" t="str">
            <v>Special Days/Celebrations</v>
          </cell>
          <cell r="K905">
            <v>554400</v>
          </cell>
          <cell r="T905">
            <v>0</v>
          </cell>
          <cell r="U905">
            <v>0</v>
          </cell>
          <cell r="V905">
            <v>0</v>
          </cell>
          <cell r="W905">
            <v>0</v>
          </cell>
          <cell r="X905">
            <v>0</v>
          </cell>
          <cell r="Y905">
            <v>0</v>
          </cell>
          <cell r="Z905">
            <v>554400</v>
          </cell>
          <cell r="AA905">
            <v>138600</v>
          </cell>
          <cell r="AB905">
            <v>554400</v>
          </cell>
          <cell r="AC905">
            <v>0</v>
          </cell>
          <cell r="AD905">
            <v>0</v>
          </cell>
          <cell r="AE905">
            <v>0</v>
          </cell>
          <cell r="AF905">
            <v>0</v>
          </cell>
        </row>
        <row r="906">
          <cell r="A906">
            <v>11021001</v>
          </cell>
          <cell r="B906" t="str">
            <v>11021001/22021013</v>
          </cell>
          <cell r="C906">
            <v>11021001</v>
          </cell>
          <cell r="D906">
            <v>22021013</v>
          </cell>
          <cell r="E906" t="str">
            <v>Liaison Office Lagos</v>
          </cell>
          <cell r="F906" t="str">
            <v>Budget Preparation and Defence</v>
          </cell>
          <cell r="T906">
            <v>0</v>
          </cell>
          <cell r="U906">
            <v>0</v>
          </cell>
          <cell r="V906">
            <v>0</v>
          </cell>
          <cell r="W906">
            <v>0</v>
          </cell>
          <cell r="X906">
            <v>0</v>
          </cell>
          <cell r="Y906">
            <v>0</v>
          </cell>
          <cell r="Z906">
            <v>0</v>
          </cell>
          <cell r="AA906">
            <v>0</v>
          </cell>
          <cell r="AB906">
            <v>0</v>
          </cell>
          <cell r="AC906">
            <v>0</v>
          </cell>
          <cell r="AD906">
            <v>0</v>
          </cell>
          <cell r="AE906">
            <v>0</v>
          </cell>
          <cell r="AF906">
            <v>0</v>
          </cell>
        </row>
        <row r="907">
          <cell r="A907">
            <v>0</v>
          </cell>
          <cell r="B907" t="str">
            <v>/</v>
          </cell>
          <cell r="K907">
            <v>9794400</v>
          </cell>
          <cell r="L907">
            <v>693697.32</v>
          </cell>
          <cell r="M907">
            <v>718400</v>
          </cell>
          <cell r="N907">
            <v>700000</v>
          </cell>
          <cell r="O907">
            <v>0</v>
          </cell>
          <cell r="P907">
            <v>749600</v>
          </cell>
          <cell r="Q907">
            <v>721700</v>
          </cell>
          <cell r="R907">
            <v>744799.24</v>
          </cell>
          <cell r="S907">
            <v>883300</v>
          </cell>
          <cell r="T907">
            <v>5211496.5599999996</v>
          </cell>
          <cell r="U907">
            <v>651437.06999999995</v>
          </cell>
          <cell r="V907">
            <v>651437.06999999995</v>
          </cell>
          <cell r="W907">
            <v>651437.06999999995</v>
          </cell>
          <cell r="X907">
            <v>651437.06999999995</v>
          </cell>
          <cell r="Y907">
            <v>7817244.8399999999</v>
          </cell>
          <cell r="Z907">
            <v>2734903.44</v>
          </cell>
          <cell r="AA907">
            <v>683725.86</v>
          </cell>
          <cell r="AB907">
            <v>129155.16000000003</v>
          </cell>
          <cell r="AC907">
            <v>8755314.2208000012</v>
          </cell>
          <cell r="AD907">
            <v>9193079.9318399988</v>
          </cell>
          <cell r="AE907">
            <v>9652733.9284320008</v>
          </cell>
          <cell r="AF907">
            <v>27601128.081071999</v>
          </cell>
        </row>
        <row r="908">
          <cell r="A908">
            <v>0</v>
          </cell>
          <cell r="B908" t="str">
            <v>/</v>
          </cell>
          <cell r="T908">
            <v>0</v>
          </cell>
          <cell r="U908">
            <v>0</v>
          </cell>
          <cell r="V908">
            <v>0</v>
          </cell>
          <cell r="W908">
            <v>0</v>
          </cell>
          <cell r="X908">
            <v>0</v>
          </cell>
          <cell r="Y908">
            <v>0</v>
          </cell>
          <cell r="Z908">
            <v>0</v>
          </cell>
          <cell r="AA908">
            <v>0</v>
          </cell>
          <cell r="AB908">
            <v>0</v>
          </cell>
          <cell r="AC908">
            <v>0</v>
          </cell>
          <cell r="AD908">
            <v>0</v>
          </cell>
          <cell r="AE908">
            <v>0</v>
          </cell>
          <cell r="AF908">
            <v>0</v>
          </cell>
        </row>
        <row r="909">
          <cell r="A909">
            <v>11001002</v>
          </cell>
          <cell r="B909" t="str">
            <v>11001002/22020101</v>
          </cell>
          <cell r="C909">
            <v>11001002</v>
          </cell>
          <cell r="D909">
            <v>22020101</v>
          </cell>
          <cell r="E909" t="str">
            <v>Office of the Deputy Governor</v>
          </cell>
          <cell r="F909" t="str">
            <v>Local Travel &amp; Transport-Training</v>
          </cell>
          <cell r="K909">
            <v>388080</v>
          </cell>
          <cell r="L909" t="str">
            <v>-</v>
          </cell>
          <cell r="M909" t="str">
            <v>-</v>
          </cell>
          <cell r="N909" t="str">
            <v>-</v>
          </cell>
          <cell r="O909" t="str">
            <v>-</v>
          </cell>
          <cell r="P909" t="str">
            <v>-</v>
          </cell>
          <cell r="Q909" t="str">
            <v>-</v>
          </cell>
          <cell r="R909" t="str">
            <v>-</v>
          </cell>
          <cell r="S909" t="str">
            <v>-</v>
          </cell>
          <cell r="T909">
            <v>0</v>
          </cell>
          <cell r="U909">
            <v>0</v>
          </cell>
          <cell r="V909">
            <v>0</v>
          </cell>
          <cell r="W909">
            <v>0</v>
          </cell>
          <cell r="X909">
            <v>0</v>
          </cell>
          <cell r="Y909">
            <v>0</v>
          </cell>
          <cell r="Z909">
            <v>388080</v>
          </cell>
          <cell r="AA909">
            <v>97020</v>
          </cell>
          <cell r="AB909">
            <v>388080</v>
          </cell>
          <cell r="AC909">
            <v>0</v>
          </cell>
          <cell r="AD909">
            <v>0</v>
          </cell>
          <cell r="AE909">
            <v>0</v>
          </cell>
          <cell r="AF909">
            <v>0</v>
          </cell>
        </row>
        <row r="910">
          <cell r="A910">
            <v>11001002</v>
          </cell>
          <cell r="B910" t="str">
            <v>11001002/22020102</v>
          </cell>
          <cell r="C910">
            <v>11001002</v>
          </cell>
          <cell r="D910">
            <v>22020102</v>
          </cell>
          <cell r="E910" t="str">
            <v>Office of the Deputy Governor</v>
          </cell>
          <cell r="F910" t="str">
            <v>Local Travel &amp; Transport-Others</v>
          </cell>
          <cell r="K910">
            <v>17463600</v>
          </cell>
          <cell r="L910" t="str">
            <v>-</v>
          </cell>
          <cell r="M910" t="str">
            <v>-</v>
          </cell>
          <cell r="N910">
            <v>2360900</v>
          </cell>
          <cell r="O910">
            <v>624340</v>
          </cell>
          <cell r="P910">
            <v>3638996</v>
          </cell>
          <cell r="Q910" t="str">
            <v>-</v>
          </cell>
          <cell r="R910" t="str">
            <v>-</v>
          </cell>
          <cell r="S910" t="str">
            <v>-</v>
          </cell>
          <cell r="T910">
            <v>6624236</v>
          </cell>
          <cell r="U910">
            <v>828029.5</v>
          </cell>
          <cell r="V910">
            <v>828029.5</v>
          </cell>
          <cell r="W910">
            <v>828029.5</v>
          </cell>
          <cell r="X910">
            <v>828029.5</v>
          </cell>
          <cell r="Y910">
            <v>9936354</v>
          </cell>
          <cell r="Z910">
            <v>10839364</v>
          </cell>
          <cell r="AA910">
            <v>2709841</v>
          </cell>
          <cell r="AB910">
            <v>7527246</v>
          </cell>
          <cell r="AC910">
            <v>11128716.48</v>
          </cell>
          <cell r="AD910">
            <v>11685152.304000001</v>
          </cell>
          <cell r="AE910">
            <v>12269409.919200001</v>
          </cell>
          <cell r="AF910">
            <v>35083278.703200005</v>
          </cell>
        </row>
        <row r="911">
          <cell r="A911">
            <v>11001002</v>
          </cell>
          <cell r="B911" t="str">
            <v>11001002/22020104</v>
          </cell>
          <cell r="C911">
            <v>11001002</v>
          </cell>
          <cell r="D911">
            <v>22020104</v>
          </cell>
          <cell r="E911" t="str">
            <v>Office of the Deputy Governor</v>
          </cell>
          <cell r="F911" t="str">
            <v>Internal Transport &amp; Travels-Other</v>
          </cell>
          <cell r="K911">
            <v>14322000</v>
          </cell>
          <cell r="L911" t="str">
            <v>-</v>
          </cell>
          <cell r="M911" t="str">
            <v>-</v>
          </cell>
          <cell r="N911" t="str">
            <v>-</v>
          </cell>
          <cell r="O911" t="str">
            <v>-</v>
          </cell>
          <cell r="P911" t="str">
            <v>-</v>
          </cell>
          <cell r="Q911">
            <v>1344000</v>
          </cell>
          <cell r="R911" t="str">
            <v>-</v>
          </cell>
          <cell r="S911" t="str">
            <v>-</v>
          </cell>
          <cell r="T911">
            <v>1344000</v>
          </cell>
          <cell r="U911">
            <v>168000</v>
          </cell>
          <cell r="V911">
            <v>168000</v>
          </cell>
          <cell r="W911">
            <v>168000</v>
          </cell>
          <cell r="X911">
            <v>168000</v>
          </cell>
          <cell r="Y911">
            <v>2016000</v>
          </cell>
          <cell r="Z911">
            <v>12978000</v>
          </cell>
          <cell r="AA911">
            <v>3244500</v>
          </cell>
          <cell r="AB911">
            <v>12306000</v>
          </cell>
          <cell r="AC911">
            <v>2257920</v>
          </cell>
          <cell r="AD911">
            <v>2370816</v>
          </cell>
          <cell r="AE911">
            <v>2489356.7999999998</v>
          </cell>
          <cell r="AF911">
            <v>7118092.7999999998</v>
          </cell>
        </row>
        <row r="912">
          <cell r="A912">
            <v>11001002</v>
          </cell>
          <cell r="B912" t="str">
            <v>11001002/22020201</v>
          </cell>
          <cell r="C912">
            <v>11001002</v>
          </cell>
          <cell r="D912">
            <v>22020201</v>
          </cell>
          <cell r="E912" t="str">
            <v>Office of the Deputy Governor</v>
          </cell>
          <cell r="F912" t="str">
            <v>Electricity Charges</v>
          </cell>
          <cell r="K912">
            <v>97020</v>
          </cell>
          <cell r="L912" t="str">
            <v>-</v>
          </cell>
          <cell r="M912" t="str">
            <v>-</v>
          </cell>
          <cell r="N912" t="str">
            <v>-</v>
          </cell>
          <cell r="O912" t="str">
            <v>-</v>
          </cell>
          <cell r="P912" t="str">
            <v>-</v>
          </cell>
          <cell r="Q912" t="str">
            <v>-</v>
          </cell>
          <cell r="R912" t="str">
            <v>-</v>
          </cell>
          <cell r="S912" t="str">
            <v>-</v>
          </cell>
          <cell r="T912">
            <v>0</v>
          </cell>
          <cell r="U912">
            <v>0</v>
          </cell>
          <cell r="V912">
            <v>0</v>
          </cell>
          <cell r="W912">
            <v>0</v>
          </cell>
          <cell r="X912">
            <v>0</v>
          </cell>
          <cell r="Y912">
            <v>0</v>
          </cell>
          <cell r="Z912">
            <v>97020</v>
          </cell>
          <cell r="AA912">
            <v>24255</v>
          </cell>
          <cell r="AB912">
            <v>97020</v>
          </cell>
          <cell r="AC912">
            <v>0</v>
          </cell>
          <cell r="AD912">
            <v>0</v>
          </cell>
          <cell r="AE912">
            <v>0</v>
          </cell>
          <cell r="AF912">
            <v>0</v>
          </cell>
        </row>
        <row r="913">
          <cell r="A913">
            <v>11001002</v>
          </cell>
          <cell r="B913" t="str">
            <v>11001002/22020202</v>
          </cell>
          <cell r="C913">
            <v>11001002</v>
          </cell>
          <cell r="D913">
            <v>22020202</v>
          </cell>
          <cell r="E913" t="str">
            <v>Office of the Deputy Governor</v>
          </cell>
          <cell r="F913" t="str">
            <v>Telephone Chrges</v>
          </cell>
          <cell r="K913">
            <v>242550</v>
          </cell>
          <cell r="L913" t="str">
            <v>-</v>
          </cell>
          <cell r="M913" t="str">
            <v>-</v>
          </cell>
          <cell r="N913" t="str">
            <v>-</v>
          </cell>
          <cell r="O913" t="str">
            <v>-</v>
          </cell>
          <cell r="P913" t="str">
            <v>-</v>
          </cell>
          <cell r="Q913" t="str">
            <v>-</v>
          </cell>
          <cell r="R913" t="str">
            <v>-</v>
          </cell>
          <cell r="S913" t="str">
            <v>-</v>
          </cell>
          <cell r="T913">
            <v>0</v>
          </cell>
          <cell r="U913">
            <v>0</v>
          </cell>
          <cell r="V913">
            <v>0</v>
          </cell>
          <cell r="W913">
            <v>0</v>
          </cell>
          <cell r="X913">
            <v>0</v>
          </cell>
          <cell r="Y913">
            <v>0</v>
          </cell>
          <cell r="Z913">
            <v>242550</v>
          </cell>
          <cell r="AA913">
            <v>60637.5</v>
          </cell>
          <cell r="AB913">
            <v>242550</v>
          </cell>
          <cell r="AC913">
            <v>0</v>
          </cell>
          <cell r="AD913">
            <v>0</v>
          </cell>
          <cell r="AE913">
            <v>0</v>
          </cell>
          <cell r="AF913">
            <v>0</v>
          </cell>
        </row>
        <row r="914">
          <cell r="A914">
            <v>11001002</v>
          </cell>
          <cell r="B914" t="str">
            <v>11001002/22020203</v>
          </cell>
          <cell r="C914">
            <v>11001002</v>
          </cell>
          <cell r="D914">
            <v>22020203</v>
          </cell>
          <cell r="E914" t="str">
            <v>Office of the Deputy Governor</v>
          </cell>
          <cell r="F914" t="str">
            <v>Internet Access Charges</v>
          </cell>
          <cell r="K914">
            <v>970200</v>
          </cell>
          <cell r="L914" t="str">
            <v>-</v>
          </cell>
          <cell r="M914" t="str">
            <v>-</v>
          </cell>
          <cell r="N914" t="str">
            <v>-</v>
          </cell>
          <cell r="O914" t="str">
            <v>-</v>
          </cell>
          <cell r="P914" t="str">
            <v>-</v>
          </cell>
          <cell r="Q914" t="str">
            <v>-</v>
          </cell>
          <cell r="R914" t="str">
            <v>-</v>
          </cell>
          <cell r="S914" t="str">
            <v>-</v>
          </cell>
          <cell r="T914">
            <v>0</v>
          </cell>
          <cell r="U914">
            <v>0</v>
          </cell>
          <cell r="V914">
            <v>0</v>
          </cell>
          <cell r="W914">
            <v>0</v>
          </cell>
          <cell r="X914">
            <v>0</v>
          </cell>
          <cell r="Y914">
            <v>0</v>
          </cell>
          <cell r="Z914">
            <v>970200</v>
          </cell>
          <cell r="AA914">
            <v>242550</v>
          </cell>
          <cell r="AB914">
            <v>970200</v>
          </cell>
          <cell r="AC914">
            <v>0</v>
          </cell>
          <cell r="AD914">
            <v>0</v>
          </cell>
          <cell r="AE914">
            <v>0</v>
          </cell>
          <cell r="AF914">
            <v>0</v>
          </cell>
        </row>
        <row r="915">
          <cell r="A915">
            <v>11001002</v>
          </cell>
          <cell r="B915" t="str">
            <v>11001002/22020205</v>
          </cell>
          <cell r="C915">
            <v>11001002</v>
          </cell>
          <cell r="D915">
            <v>22020205</v>
          </cell>
          <cell r="E915" t="str">
            <v>Office of the Deputy Governor</v>
          </cell>
          <cell r="F915" t="str">
            <v>Water Rates</v>
          </cell>
          <cell r="K915">
            <v>2902200</v>
          </cell>
          <cell r="L915">
            <v>212000</v>
          </cell>
          <cell r="M915">
            <v>200000</v>
          </cell>
          <cell r="N915">
            <v>202500</v>
          </cell>
          <cell r="O915">
            <v>212000</v>
          </cell>
          <cell r="P915">
            <v>225300</v>
          </cell>
          <cell r="Q915">
            <v>212000</v>
          </cell>
          <cell r="R915">
            <v>212000</v>
          </cell>
          <cell r="S915">
            <v>221500</v>
          </cell>
          <cell r="T915">
            <v>1697300</v>
          </cell>
          <cell r="U915">
            <v>212162.5</v>
          </cell>
          <cell r="V915">
            <v>212162.5</v>
          </cell>
          <cell r="W915">
            <v>212162.5</v>
          </cell>
          <cell r="X915">
            <v>212162.5</v>
          </cell>
          <cell r="Y915">
            <v>2545950</v>
          </cell>
          <cell r="Z915">
            <v>1204900</v>
          </cell>
          <cell r="AA915">
            <v>301225</v>
          </cell>
          <cell r="AB915">
            <v>356250</v>
          </cell>
          <cell r="AC915">
            <v>2851464</v>
          </cell>
          <cell r="AD915">
            <v>2994037.2</v>
          </cell>
          <cell r="AE915">
            <v>3143739.06</v>
          </cell>
          <cell r="AF915">
            <v>8989240.2599999998</v>
          </cell>
        </row>
        <row r="916">
          <cell r="A916">
            <v>11001002</v>
          </cell>
          <cell r="B916" t="str">
            <v>11001002/22020206</v>
          </cell>
          <cell r="C916">
            <v>11001002</v>
          </cell>
          <cell r="D916">
            <v>22020206</v>
          </cell>
          <cell r="E916" t="str">
            <v>Office of the Deputy Governor</v>
          </cell>
          <cell r="F916" t="str">
            <v>Sewerages Charges</v>
          </cell>
          <cell r="K916">
            <v>970200</v>
          </cell>
          <cell r="L916">
            <v>50000</v>
          </cell>
          <cell r="M916">
            <v>50000</v>
          </cell>
          <cell r="N916">
            <v>50000</v>
          </cell>
          <cell r="O916">
            <v>50000</v>
          </cell>
          <cell r="P916">
            <v>50000</v>
          </cell>
          <cell r="Q916">
            <v>50000</v>
          </cell>
          <cell r="R916">
            <v>50000</v>
          </cell>
          <cell r="S916">
            <v>50000</v>
          </cell>
          <cell r="T916">
            <v>400000</v>
          </cell>
          <cell r="U916">
            <v>50000</v>
          </cell>
          <cell r="V916">
            <v>50000</v>
          </cell>
          <cell r="W916">
            <v>50000</v>
          </cell>
          <cell r="X916">
            <v>50000</v>
          </cell>
          <cell r="Y916">
            <v>600000</v>
          </cell>
          <cell r="Z916">
            <v>570200</v>
          </cell>
          <cell r="AA916">
            <v>142550</v>
          </cell>
          <cell r="AB916">
            <v>370200</v>
          </cell>
          <cell r="AC916">
            <v>672000</v>
          </cell>
          <cell r="AD916">
            <v>705600</v>
          </cell>
          <cell r="AE916">
            <v>740880</v>
          </cell>
          <cell r="AF916">
            <v>2118480</v>
          </cell>
        </row>
        <row r="917">
          <cell r="A917">
            <v>11001002</v>
          </cell>
          <cell r="B917" t="str">
            <v>11001002/22020208</v>
          </cell>
          <cell r="C917">
            <v>11001002</v>
          </cell>
          <cell r="D917">
            <v>22020208</v>
          </cell>
          <cell r="E917" t="str">
            <v>Office of the Deputy Governor</v>
          </cell>
          <cell r="F917" t="str">
            <v>Soft Charges/Lincence Renewal</v>
          </cell>
          <cell r="K917">
            <v>48510</v>
          </cell>
          <cell r="L917" t="str">
            <v>-</v>
          </cell>
          <cell r="M917" t="str">
            <v>-</v>
          </cell>
          <cell r="N917" t="str">
            <v>-</v>
          </cell>
          <cell r="O917" t="str">
            <v>-</v>
          </cell>
          <cell r="P917" t="str">
            <v>-</v>
          </cell>
          <cell r="Q917" t="str">
            <v>-</v>
          </cell>
          <cell r="R917" t="str">
            <v>-</v>
          </cell>
          <cell r="S917" t="str">
            <v xml:space="preserve">             -</v>
          </cell>
          <cell r="T917">
            <v>0</v>
          </cell>
          <cell r="U917">
            <v>0</v>
          </cell>
          <cell r="V917">
            <v>0</v>
          </cell>
          <cell r="W917">
            <v>0</v>
          </cell>
          <cell r="X917">
            <v>0</v>
          </cell>
          <cell r="Y917">
            <v>0</v>
          </cell>
          <cell r="Z917">
            <v>48510</v>
          </cell>
          <cell r="AA917">
            <v>12127.5</v>
          </cell>
          <cell r="AB917">
            <v>48510</v>
          </cell>
          <cell r="AC917">
            <v>0</v>
          </cell>
          <cell r="AD917">
            <v>0</v>
          </cell>
          <cell r="AE917">
            <v>0</v>
          </cell>
          <cell r="AF917">
            <v>0</v>
          </cell>
        </row>
        <row r="918">
          <cell r="A918">
            <v>11001002</v>
          </cell>
          <cell r="B918" t="str">
            <v>11001002/22020301</v>
          </cell>
          <cell r="C918">
            <v>11001002</v>
          </cell>
          <cell r="D918">
            <v>22020301</v>
          </cell>
          <cell r="E918" t="str">
            <v>Office of the Deputy Governor</v>
          </cell>
          <cell r="F918" t="str">
            <v>Office Stationary/Computer Consumables</v>
          </cell>
          <cell r="K918">
            <v>1282932</v>
          </cell>
          <cell r="L918">
            <v>62500</v>
          </cell>
          <cell r="M918">
            <v>53500</v>
          </cell>
          <cell r="N918">
            <v>60500</v>
          </cell>
          <cell r="O918">
            <v>45700</v>
          </cell>
          <cell r="P918">
            <v>74000</v>
          </cell>
          <cell r="Q918">
            <v>87695</v>
          </cell>
          <cell r="R918">
            <v>61695</v>
          </cell>
          <cell r="S918">
            <v>43000</v>
          </cell>
          <cell r="T918">
            <v>488590</v>
          </cell>
          <cell r="U918">
            <v>61073.75</v>
          </cell>
          <cell r="V918">
            <v>61073.75</v>
          </cell>
          <cell r="W918">
            <v>61073.75</v>
          </cell>
          <cell r="X918">
            <v>61073.75</v>
          </cell>
          <cell r="Y918">
            <v>732885</v>
          </cell>
          <cell r="Z918">
            <v>794342</v>
          </cell>
          <cell r="AA918">
            <v>198585.5</v>
          </cell>
          <cell r="AB918">
            <v>550047</v>
          </cell>
          <cell r="AC918">
            <v>820831.2</v>
          </cell>
          <cell r="AD918">
            <v>861872.76</v>
          </cell>
          <cell r="AE918">
            <v>904966.39800000004</v>
          </cell>
          <cell r="AF918">
            <v>2587670.358</v>
          </cell>
        </row>
        <row r="919">
          <cell r="A919">
            <v>11001002</v>
          </cell>
          <cell r="B919" t="str">
            <v>11001002/22020303</v>
          </cell>
          <cell r="C919">
            <v>11001002</v>
          </cell>
          <cell r="D919">
            <v>22020303</v>
          </cell>
          <cell r="E919" t="str">
            <v>Office of the Deputy Governor</v>
          </cell>
          <cell r="F919" t="str">
            <v xml:space="preserve">Newspaper </v>
          </cell>
          <cell r="K919">
            <v>970200</v>
          </cell>
          <cell r="L919">
            <v>50000</v>
          </cell>
          <cell r="M919">
            <v>50000</v>
          </cell>
          <cell r="N919">
            <v>50000</v>
          </cell>
          <cell r="O919">
            <v>50000</v>
          </cell>
          <cell r="P919">
            <v>50000</v>
          </cell>
          <cell r="Q919">
            <v>50000</v>
          </cell>
          <cell r="R919">
            <v>50000</v>
          </cell>
          <cell r="S919">
            <v>50000</v>
          </cell>
          <cell r="T919">
            <v>400000</v>
          </cell>
          <cell r="U919">
            <v>50000</v>
          </cell>
          <cell r="V919">
            <v>50000</v>
          </cell>
          <cell r="W919">
            <v>50000</v>
          </cell>
          <cell r="X919">
            <v>50000</v>
          </cell>
          <cell r="Y919">
            <v>600000</v>
          </cell>
          <cell r="Z919">
            <v>570200</v>
          </cell>
          <cell r="AA919">
            <v>142550</v>
          </cell>
          <cell r="AB919">
            <v>370200</v>
          </cell>
          <cell r="AC919">
            <v>672000</v>
          </cell>
          <cell r="AD919">
            <v>705600</v>
          </cell>
          <cell r="AE919">
            <v>740880</v>
          </cell>
          <cell r="AF919">
            <v>2118480</v>
          </cell>
        </row>
        <row r="920">
          <cell r="A920">
            <v>11001002</v>
          </cell>
          <cell r="B920" t="str">
            <v>11001002/22020304</v>
          </cell>
          <cell r="C920">
            <v>11001002</v>
          </cell>
          <cell r="D920">
            <v>22020304</v>
          </cell>
          <cell r="E920" t="str">
            <v>Office of the Deputy Governor</v>
          </cell>
          <cell r="F920" t="str">
            <v>Magazines &amp; Periodicals</v>
          </cell>
          <cell r="K920">
            <v>970200</v>
          </cell>
          <cell r="L920">
            <v>50000</v>
          </cell>
          <cell r="M920">
            <v>50000</v>
          </cell>
          <cell r="N920">
            <v>50000</v>
          </cell>
          <cell r="O920">
            <v>50000</v>
          </cell>
          <cell r="P920">
            <v>50000</v>
          </cell>
          <cell r="Q920">
            <v>50000</v>
          </cell>
          <cell r="R920">
            <v>50000</v>
          </cell>
          <cell r="S920">
            <v>50000</v>
          </cell>
          <cell r="T920">
            <v>400000</v>
          </cell>
          <cell r="U920">
            <v>50000</v>
          </cell>
          <cell r="V920">
            <v>50000</v>
          </cell>
          <cell r="W920">
            <v>50000</v>
          </cell>
          <cell r="X920">
            <v>50000</v>
          </cell>
          <cell r="Y920">
            <v>600000</v>
          </cell>
          <cell r="Z920">
            <v>570200</v>
          </cell>
          <cell r="AA920">
            <v>142550</v>
          </cell>
          <cell r="AB920">
            <v>370200</v>
          </cell>
          <cell r="AC920">
            <v>672000</v>
          </cell>
          <cell r="AD920">
            <v>705600</v>
          </cell>
          <cell r="AE920">
            <v>740880</v>
          </cell>
          <cell r="AF920">
            <v>2118480</v>
          </cell>
        </row>
        <row r="921">
          <cell r="A921">
            <v>11001002</v>
          </cell>
          <cell r="B921" t="str">
            <v>11001002/22020305</v>
          </cell>
          <cell r="C921">
            <v>11001002</v>
          </cell>
          <cell r="D921">
            <v>22020305</v>
          </cell>
          <cell r="E921" t="str">
            <v>Office of the Deputy Governor</v>
          </cell>
          <cell r="F921" t="str">
            <v>Printing Non-Security Documents</v>
          </cell>
          <cell r="K921">
            <v>130620</v>
          </cell>
          <cell r="L921" t="str">
            <v>-</v>
          </cell>
          <cell r="M921" t="str">
            <v>-</v>
          </cell>
          <cell r="N921" t="str">
            <v>-</v>
          </cell>
          <cell r="O921" t="str">
            <v>-</v>
          </cell>
          <cell r="P921" t="str">
            <v>-</v>
          </cell>
          <cell r="Q921" t="str">
            <v>-</v>
          </cell>
          <cell r="R921" t="str">
            <v>-</v>
          </cell>
          <cell r="S921" t="str">
            <v xml:space="preserve"> -</v>
          </cell>
          <cell r="T921">
            <v>0</v>
          </cell>
          <cell r="U921">
            <v>0</v>
          </cell>
          <cell r="V921">
            <v>0</v>
          </cell>
          <cell r="W921">
            <v>0</v>
          </cell>
          <cell r="X921">
            <v>0</v>
          </cell>
          <cell r="Y921">
            <v>0</v>
          </cell>
          <cell r="Z921">
            <v>130620</v>
          </cell>
          <cell r="AA921">
            <v>32655</v>
          </cell>
          <cell r="AB921">
            <v>130620</v>
          </cell>
          <cell r="AC921">
            <v>0</v>
          </cell>
          <cell r="AD921">
            <v>0</v>
          </cell>
          <cell r="AE921">
            <v>0</v>
          </cell>
          <cell r="AF921">
            <v>0</v>
          </cell>
        </row>
        <row r="922">
          <cell r="A922">
            <v>11001002</v>
          </cell>
          <cell r="B922" t="str">
            <v>11001002/22020311</v>
          </cell>
          <cell r="C922">
            <v>11001002</v>
          </cell>
          <cell r="D922">
            <v>22020311</v>
          </cell>
          <cell r="E922" t="str">
            <v>Office of the Deputy Governor</v>
          </cell>
          <cell r="F922" t="str">
            <v>Foods Stuff/Catering Materials</v>
          </cell>
          <cell r="K922">
            <v>11642400</v>
          </cell>
          <cell r="L922">
            <v>730000</v>
          </cell>
          <cell r="M922">
            <v>730000</v>
          </cell>
          <cell r="N922">
            <v>730000</v>
          </cell>
          <cell r="O922">
            <v>730000</v>
          </cell>
          <cell r="P922">
            <v>730000</v>
          </cell>
          <cell r="Q922">
            <v>730000</v>
          </cell>
          <cell r="R922">
            <v>730000</v>
          </cell>
          <cell r="S922">
            <v>730000</v>
          </cell>
          <cell r="T922">
            <v>5840000</v>
          </cell>
          <cell r="U922">
            <v>730000</v>
          </cell>
          <cell r="V922">
            <v>730000</v>
          </cell>
          <cell r="W922">
            <v>730000</v>
          </cell>
          <cell r="X922">
            <v>730000</v>
          </cell>
          <cell r="Y922">
            <v>8760000</v>
          </cell>
          <cell r="Z922">
            <v>5802400</v>
          </cell>
          <cell r="AA922">
            <v>1450600</v>
          </cell>
          <cell r="AB922">
            <v>2882400</v>
          </cell>
          <cell r="AC922">
            <v>9811200</v>
          </cell>
          <cell r="AD922">
            <v>10301760</v>
          </cell>
          <cell r="AE922">
            <v>10816848</v>
          </cell>
          <cell r="AF922">
            <v>30929808</v>
          </cell>
        </row>
        <row r="923">
          <cell r="A923">
            <v>11001002</v>
          </cell>
          <cell r="B923" t="str">
            <v>11001002/22020401</v>
          </cell>
          <cell r="C923">
            <v>11001002</v>
          </cell>
          <cell r="D923">
            <v>22020401</v>
          </cell>
          <cell r="E923" t="str">
            <v>Office of the Deputy Governor</v>
          </cell>
          <cell r="F923" t="str">
            <v>Maintenance of Motor Veh/Trans</v>
          </cell>
          <cell r="K923">
            <v>4851000</v>
          </cell>
          <cell r="L923">
            <v>100000</v>
          </cell>
          <cell r="M923">
            <v>100000</v>
          </cell>
          <cell r="N923">
            <v>100000</v>
          </cell>
          <cell r="O923">
            <v>1002100</v>
          </cell>
          <cell r="P923">
            <v>100000</v>
          </cell>
          <cell r="Q923">
            <v>1329500</v>
          </cell>
          <cell r="R923">
            <v>141000</v>
          </cell>
          <cell r="S923">
            <v>100000</v>
          </cell>
          <cell r="T923">
            <v>2972600</v>
          </cell>
          <cell r="U923">
            <v>371575</v>
          </cell>
          <cell r="V923">
            <v>371575</v>
          </cell>
          <cell r="W923">
            <v>371575</v>
          </cell>
          <cell r="X923">
            <v>371575</v>
          </cell>
          <cell r="Y923">
            <v>4458900</v>
          </cell>
          <cell r="Z923">
            <v>1878400</v>
          </cell>
          <cell r="AA923">
            <v>469600</v>
          </cell>
          <cell r="AB923">
            <v>392100</v>
          </cell>
          <cell r="AC923">
            <v>4993968</v>
          </cell>
          <cell r="AD923">
            <v>5243666.4000000004</v>
          </cell>
          <cell r="AE923">
            <v>5505849.7200000007</v>
          </cell>
          <cell r="AF923">
            <v>15743484.120000001</v>
          </cell>
        </row>
        <row r="924">
          <cell r="A924">
            <v>11001002</v>
          </cell>
          <cell r="B924" t="str">
            <v>11001002/22020402</v>
          </cell>
          <cell r="C924">
            <v>11001002</v>
          </cell>
          <cell r="D924">
            <v>22020402</v>
          </cell>
          <cell r="E924" t="str">
            <v>Office of the Deputy Governor</v>
          </cell>
          <cell r="F924" t="str">
            <v xml:space="preserve">maintenance of Office Furniture </v>
          </cell>
          <cell r="K924">
            <v>291060</v>
          </cell>
          <cell r="L924" t="str">
            <v>-</v>
          </cell>
          <cell r="M924" t="str">
            <v>-</v>
          </cell>
          <cell r="N924" t="str">
            <v>-</v>
          </cell>
          <cell r="O924" t="str">
            <v>-</v>
          </cell>
          <cell r="P924" t="str">
            <v>-</v>
          </cell>
          <cell r="Q924" t="str">
            <v>-</v>
          </cell>
          <cell r="R924" t="str">
            <v>-</v>
          </cell>
          <cell r="S924" t="str">
            <v xml:space="preserve">                  -</v>
          </cell>
          <cell r="T924">
            <v>0</v>
          </cell>
          <cell r="U924">
            <v>0</v>
          </cell>
          <cell r="V924">
            <v>0</v>
          </cell>
          <cell r="W924">
            <v>0</v>
          </cell>
          <cell r="X924">
            <v>0</v>
          </cell>
          <cell r="Y924">
            <v>0</v>
          </cell>
          <cell r="Z924">
            <v>291060</v>
          </cell>
          <cell r="AA924">
            <v>72765</v>
          </cell>
          <cell r="AB924">
            <v>291060</v>
          </cell>
          <cell r="AC924">
            <v>0</v>
          </cell>
          <cell r="AD924">
            <v>0</v>
          </cell>
          <cell r="AE924">
            <v>0</v>
          </cell>
          <cell r="AF924">
            <v>0</v>
          </cell>
        </row>
        <row r="925">
          <cell r="A925">
            <v>11001002</v>
          </cell>
          <cell r="B925" t="str">
            <v>11001002/22020404</v>
          </cell>
          <cell r="C925">
            <v>11001002</v>
          </cell>
          <cell r="D925">
            <v>22020404</v>
          </cell>
          <cell r="E925" t="str">
            <v>Office of the Deputy Governor</v>
          </cell>
          <cell r="F925" t="str">
            <v>Maintenance of Office/IT Equipment</v>
          </cell>
          <cell r="K925">
            <v>15523200</v>
          </cell>
          <cell r="L925">
            <v>802800</v>
          </cell>
          <cell r="M925">
            <v>633300</v>
          </cell>
          <cell r="N925">
            <v>787500</v>
          </cell>
          <cell r="O925">
            <v>830000</v>
          </cell>
          <cell r="P925">
            <v>904200</v>
          </cell>
          <cell r="Q925">
            <v>1110000</v>
          </cell>
          <cell r="R925">
            <v>714920</v>
          </cell>
          <cell r="S925">
            <v>754920</v>
          </cell>
          <cell r="T925">
            <v>6537640</v>
          </cell>
          <cell r="U925">
            <v>817205</v>
          </cell>
          <cell r="V925">
            <v>817205</v>
          </cell>
          <cell r="W925">
            <v>817205</v>
          </cell>
          <cell r="X925">
            <v>817205</v>
          </cell>
          <cell r="Y925">
            <v>9806460</v>
          </cell>
          <cell r="Z925">
            <v>8985560</v>
          </cell>
          <cell r="AA925">
            <v>2246390</v>
          </cell>
          <cell r="AB925">
            <v>5716740</v>
          </cell>
          <cell r="AC925">
            <v>10983235.199999999</v>
          </cell>
          <cell r="AD925">
            <v>11532396.959999999</v>
          </cell>
          <cell r="AE925">
            <v>12109016.807999998</v>
          </cell>
          <cell r="AF925">
            <v>34624648.967999995</v>
          </cell>
        </row>
        <row r="926">
          <cell r="A926">
            <v>11001002</v>
          </cell>
          <cell r="B926" t="str">
            <v>11001002/22020405</v>
          </cell>
          <cell r="C926">
            <v>11001002</v>
          </cell>
          <cell r="D926">
            <v>22020405</v>
          </cell>
          <cell r="E926" t="str">
            <v>Office of the Deputy Governor</v>
          </cell>
          <cell r="F926" t="str">
            <v>Maintenance of Plants/Generators</v>
          </cell>
          <cell r="K926">
            <v>1455300</v>
          </cell>
          <cell r="L926">
            <v>100000</v>
          </cell>
          <cell r="M926">
            <v>100000</v>
          </cell>
          <cell r="N926">
            <v>100000</v>
          </cell>
          <cell r="O926">
            <v>183000</v>
          </cell>
          <cell r="P926">
            <v>100000</v>
          </cell>
          <cell r="Q926">
            <v>100000</v>
          </cell>
          <cell r="R926">
            <v>100000</v>
          </cell>
          <cell r="S926">
            <v>100000</v>
          </cell>
          <cell r="T926">
            <v>883000</v>
          </cell>
          <cell r="U926">
            <v>110375</v>
          </cell>
          <cell r="V926">
            <v>110375</v>
          </cell>
          <cell r="W926">
            <v>110375</v>
          </cell>
          <cell r="X926">
            <v>110375</v>
          </cell>
          <cell r="Y926">
            <v>1324500</v>
          </cell>
          <cell r="Z926">
            <v>572300</v>
          </cell>
          <cell r="AA926">
            <v>143075</v>
          </cell>
          <cell r="AB926">
            <v>130800</v>
          </cell>
          <cell r="AC926">
            <v>1483440</v>
          </cell>
          <cell r="AD926">
            <v>1557612</v>
          </cell>
          <cell r="AE926">
            <v>1635492.6</v>
          </cell>
          <cell r="AF926">
            <v>4676544.5999999996</v>
          </cell>
        </row>
        <row r="927">
          <cell r="A927">
            <v>11001002</v>
          </cell>
          <cell r="B927" t="str">
            <v>11001002/22020501</v>
          </cell>
          <cell r="C927">
            <v>11001002</v>
          </cell>
          <cell r="D927">
            <v>22020501</v>
          </cell>
          <cell r="E927" t="str">
            <v>Office of the Deputy Governor</v>
          </cell>
          <cell r="F927" t="str">
            <v xml:space="preserve">Local Training </v>
          </cell>
          <cell r="K927">
            <v>97020</v>
          </cell>
          <cell r="L927" t="str">
            <v>-</v>
          </cell>
          <cell r="M927" t="str">
            <v>-</v>
          </cell>
          <cell r="N927" t="str">
            <v>-</v>
          </cell>
          <cell r="O927" t="str">
            <v>-</v>
          </cell>
          <cell r="P927" t="str">
            <v>-</v>
          </cell>
          <cell r="Q927" t="str">
            <v>-</v>
          </cell>
          <cell r="R927" t="str">
            <v xml:space="preserve"> -</v>
          </cell>
          <cell r="S927" t="str">
            <v xml:space="preserve"> -</v>
          </cell>
          <cell r="T927">
            <v>0</v>
          </cell>
          <cell r="U927">
            <v>0</v>
          </cell>
          <cell r="V927">
            <v>0</v>
          </cell>
          <cell r="W927">
            <v>0</v>
          </cell>
          <cell r="X927">
            <v>0</v>
          </cell>
          <cell r="Y927">
            <v>0</v>
          </cell>
          <cell r="Z927">
            <v>97020</v>
          </cell>
          <cell r="AA927">
            <v>24255</v>
          </cell>
          <cell r="AB927">
            <v>97020</v>
          </cell>
          <cell r="AC927">
            <v>0</v>
          </cell>
          <cell r="AD927">
            <v>0</v>
          </cell>
          <cell r="AE927">
            <v>0</v>
          </cell>
          <cell r="AF927">
            <v>0</v>
          </cell>
        </row>
        <row r="928">
          <cell r="A928">
            <v>11001002</v>
          </cell>
          <cell r="B928" t="str">
            <v>11001002/22020605</v>
          </cell>
          <cell r="C928">
            <v>11001002</v>
          </cell>
          <cell r="D928">
            <v>22020605</v>
          </cell>
          <cell r="E928" t="str">
            <v>Office of the Deputy Governor</v>
          </cell>
          <cell r="F928" t="str">
            <v>Cleaning &amp; Fumigation Services</v>
          </cell>
          <cell r="K928">
            <v>48510</v>
          </cell>
          <cell r="L928" t="str">
            <v>-</v>
          </cell>
          <cell r="M928" t="str">
            <v>-</v>
          </cell>
          <cell r="N928" t="str">
            <v>-</v>
          </cell>
          <cell r="O928" t="str">
            <v>-</v>
          </cell>
          <cell r="P928" t="str">
            <v>-</v>
          </cell>
          <cell r="Q928" t="str">
            <v>-</v>
          </cell>
          <cell r="R928" t="str">
            <v>-</v>
          </cell>
          <cell r="S928" t="str">
            <v xml:space="preserve"> -</v>
          </cell>
          <cell r="T928">
            <v>0</v>
          </cell>
          <cell r="U928">
            <v>0</v>
          </cell>
          <cell r="V928">
            <v>0</v>
          </cell>
          <cell r="W928">
            <v>0</v>
          </cell>
          <cell r="X928">
            <v>0</v>
          </cell>
          <cell r="Y928">
            <v>0</v>
          </cell>
          <cell r="Z928">
            <v>48510</v>
          </cell>
          <cell r="AA928">
            <v>12127.5</v>
          </cell>
          <cell r="AB928">
            <v>48510</v>
          </cell>
          <cell r="AC928">
            <v>0</v>
          </cell>
          <cell r="AD928">
            <v>0</v>
          </cell>
          <cell r="AE928">
            <v>0</v>
          </cell>
          <cell r="AF928">
            <v>0</v>
          </cell>
        </row>
        <row r="929">
          <cell r="A929">
            <v>11001002</v>
          </cell>
          <cell r="B929" t="str">
            <v>11001002/22020801</v>
          </cell>
          <cell r="C929">
            <v>11001002</v>
          </cell>
          <cell r="D929">
            <v>22020801</v>
          </cell>
          <cell r="E929" t="str">
            <v>Office of the Deputy Governor</v>
          </cell>
          <cell r="F929" t="str">
            <v xml:space="preserve">Motor Vehivle Fuel cost </v>
          </cell>
          <cell r="K929">
            <v>5796000</v>
          </cell>
          <cell r="L929">
            <v>415000</v>
          </cell>
          <cell r="M929">
            <v>415000</v>
          </cell>
          <cell r="N929">
            <v>415000</v>
          </cell>
          <cell r="O929">
            <v>415000</v>
          </cell>
          <cell r="P929">
            <v>415000</v>
          </cell>
          <cell r="Q929">
            <v>415000</v>
          </cell>
          <cell r="R929">
            <v>415000</v>
          </cell>
          <cell r="S929">
            <v>415000</v>
          </cell>
          <cell r="T929">
            <v>3320000</v>
          </cell>
          <cell r="U929">
            <v>415000</v>
          </cell>
          <cell r="V929">
            <v>415000</v>
          </cell>
          <cell r="W929">
            <v>415000</v>
          </cell>
          <cell r="X929">
            <v>415000</v>
          </cell>
          <cell r="Y929">
            <v>4980000</v>
          </cell>
          <cell r="Z929">
            <v>2476000</v>
          </cell>
          <cell r="AA929">
            <v>619000</v>
          </cell>
          <cell r="AB929">
            <v>816000</v>
          </cell>
          <cell r="AC929">
            <v>5577600</v>
          </cell>
          <cell r="AD929">
            <v>5856480</v>
          </cell>
          <cell r="AE929">
            <v>6149304</v>
          </cell>
          <cell r="AF929">
            <v>17583384</v>
          </cell>
        </row>
        <row r="930">
          <cell r="A930">
            <v>11001002</v>
          </cell>
          <cell r="B930" t="str">
            <v>11001002/22020803</v>
          </cell>
          <cell r="C930">
            <v>11001002</v>
          </cell>
          <cell r="D930">
            <v>22020803</v>
          </cell>
          <cell r="E930" t="str">
            <v>Office of the Deputy Governor</v>
          </cell>
          <cell r="F930" t="str">
            <v>Plant/Generator Fuel cost</v>
          </cell>
          <cell r="K930">
            <v>2910600</v>
          </cell>
          <cell r="L930">
            <v>165000</v>
          </cell>
          <cell r="M930">
            <v>165000</v>
          </cell>
          <cell r="N930">
            <v>165000</v>
          </cell>
          <cell r="O930">
            <v>165000</v>
          </cell>
          <cell r="P930">
            <v>165000</v>
          </cell>
          <cell r="Q930">
            <v>165000</v>
          </cell>
          <cell r="R930">
            <v>165000</v>
          </cell>
          <cell r="S930">
            <v>165000</v>
          </cell>
          <cell r="T930">
            <v>1320000</v>
          </cell>
          <cell r="U930">
            <v>165000</v>
          </cell>
          <cell r="V930">
            <v>165000</v>
          </cell>
          <cell r="W930">
            <v>165000</v>
          </cell>
          <cell r="X930">
            <v>165000</v>
          </cell>
          <cell r="Y930">
            <v>1980000</v>
          </cell>
          <cell r="Z930">
            <v>1590600</v>
          </cell>
          <cell r="AA930">
            <v>397650</v>
          </cell>
          <cell r="AB930">
            <v>930600</v>
          </cell>
          <cell r="AC930">
            <v>2217600</v>
          </cell>
          <cell r="AD930">
            <v>2328480</v>
          </cell>
          <cell r="AE930">
            <v>2444904</v>
          </cell>
          <cell r="AF930">
            <v>6990984</v>
          </cell>
        </row>
        <row r="931">
          <cell r="A931">
            <v>11001002</v>
          </cell>
          <cell r="B931" t="str">
            <v>11001002/22020806</v>
          </cell>
          <cell r="C931">
            <v>11001002</v>
          </cell>
          <cell r="D931">
            <v>22020806</v>
          </cell>
          <cell r="E931" t="str">
            <v>Office of the Deputy Governor</v>
          </cell>
          <cell r="F931" t="str">
            <v>cooking Gas/Fuel Cost</v>
          </cell>
          <cell r="K931">
            <v>1940400</v>
          </cell>
          <cell r="L931">
            <v>100000</v>
          </cell>
          <cell r="M931">
            <v>100000</v>
          </cell>
          <cell r="N931">
            <v>100000</v>
          </cell>
          <cell r="O931">
            <v>100000</v>
          </cell>
          <cell r="P931">
            <v>100000</v>
          </cell>
          <cell r="Q931">
            <v>100000</v>
          </cell>
          <cell r="R931">
            <v>100000</v>
          </cell>
          <cell r="S931">
            <v>100000</v>
          </cell>
          <cell r="T931">
            <v>800000</v>
          </cell>
          <cell r="U931">
            <v>100000</v>
          </cell>
          <cell r="V931">
            <v>100000</v>
          </cell>
          <cell r="W931">
            <v>100000</v>
          </cell>
          <cell r="X931">
            <v>100000</v>
          </cell>
          <cell r="Y931">
            <v>1200000</v>
          </cell>
          <cell r="Z931">
            <v>1140400</v>
          </cell>
          <cell r="AA931">
            <v>285100</v>
          </cell>
          <cell r="AB931">
            <v>740400</v>
          </cell>
          <cell r="AC931">
            <v>1344000</v>
          </cell>
          <cell r="AD931">
            <v>1411200</v>
          </cell>
          <cell r="AE931">
            <v>1481760</v>
          </cell>
          <cell r="AF931">
            <v>4236960</v>
          </cell>
        </row>
        <row r="932">
          <cell r="A932">
            <v>11001002</v>
          </cell>
          <cell r="B932" t="str">
            <v>11001002/22020901</v>
          </cell>
          <cell r="C932">
            <v>11001002</v>
          </cell>
          <cell r="D932">
            <v>22020901</v>
          </cell>
          <cell r="E932" t="str">
            <v>Office of the Deputy Governor</v>
          </cell>
          <cell r="F932" t="str">
            <v>Bank Chrges (Other than interest)</v>
          </cell>
          <cell r="K932">
            <v>48510</v>
          </cell>
          <cell r="L932">
            <v>32</v>
          </cell>
          <cell r="M932">
            <v>56</v>
          </cell>
          <cell r="N932">
            <v>32</v>
          </cell>
          <cell r="O932">
            <v>12</v>
          </cell>
          <cell r="P932">
            <v>5427</v>
          </cell>
          <cell r="Q932">
            <v>32</v>
          </cell>
          <cell r="R932">
            <v>44</v>
          </cell>
          <cell r="S932">
            <v>32</v>
          </cell>
          <cell r="T932">
            <v>5667</v>
          </cell>
          <cell r="U932">
            <v>708.375</v>
          </cell>
          <cell r="V932">
            <v>708.375</v>
          </cell>
          <cell r="W932">
            <v>708.375</v>
          </cell>
          <cell r="X932">
            <v>708.375</v>
          </cell>
          <cell r="Y932">
            <v>8500.5</v>
          </cell>
          <cell r="Z932">
            <v>42843</v>
          </cell>
          <cell r="AA932">
            <v>10710.75</v>
          </cell>
          <cell r="AB932">
            <v>40009.5</v>
          </cell>
          <cell r="AC932">
            <v>9520.56</v>
          </cell>
          <cell r="AD932">
            <v>9996.5879999999997</v>
          </cell>
          <cell r="AE932">
            <v>10496.4174</v>
          </cell>
          <cell r="AF932">
            <v>30013.565399999999</v>
          </cell>
        </row>
        <row r="933">
          <cell r="A933">
            <v>11001002</v>
          </cell>
          <cell r="B933" t="str">
            <v>11001002/22020001</v>
          </cell>
          <cell r="C933">
            <v>11001002</v>
          </cell>
          <cell r="D933">
            <v>22020001</v>
          </cell>
          <cell r="E933" t="str">
            <v>Office of the Deputy Governor</v>
          </cell>
          <cell r="F933" t="str">
            <v xml:space="preserve">Refreshment &amp; sitting Allowance </v>
          </cell>
          <cell r="K933">
            <v>15523200</v>
          </cell>
          <cell r="L933">
            <v>1159000</v>
          </cell>
          <cell r="M933">
            <v>1159000</v>
          </cell>
          <cell r="N933">
            <v>1159000</v>
          </cell>
          <cell r="O933">
            <v>1159000</v>
          </cell>
          <cell r="P933">
            <v>1159000</v>
          </cell>
          <cell r="Q933">
            <v>1159000</v>
          </cell>
          <cell r="R933">
            <v>1159000</v>
          </cell>
          <cell r="S933">
            <v>1170000</v>
          </cell>
          <cell r="T933">
            <v>9283000</v>
          </cell>
          <cell r="U933">
            <v>1160375</v>
          </cell>
          <cell r="V933">
            <v>1160375</v>
          </cell>
          <cell r="W933">
            <v>1160375</v>
          </cell>
          <cell r="X933">
            <v>1160375</v>
          </cell>
          <cell r="Y933">
            <v>13924500</v>
          </cell>
          <cell r="Z933">
            <v>6240200</v>
          </cell>
          <cell r="AA933">
            <v>1560050</v>
          </cell>
          <cell r="AB933">
            <v>1598700</v>
          </cell>
          <cell r="AC933">
            <v>15595440</v>
          </cell>
          <cell r="AD933">
            <v>16375212</v>
          </cell>
          <cell r="AE933">
            <v>17193972.600000001</v>
          </cell>
          <cell r="AF933">
            <v>49164624.600000001</v>
          </cell>
        </row>
        <row r="934">
          <cell r="A934">
            <v>11001002</v>
          </cell>
          <cell r="B934" t="str">
            <v>11001002/22021002</v>
          </cell>
          <cell r="C934">
            <v>11001002</v>
          </cell>
          <cell r="D934">
            <v>22021002</v>
          </cell>
          <cell r="E934" t="str">
            <v>Office of the Deputy Governor</v>
          </cell>
          <cell r="F934" t="str">
            <v>Honorarium &amp; sitting Allowance</v>
          </cell>
          <cell r="K934">
            <v>29106000</v>
          </cell>
          <cell r="L934">
            <v>3000000</v>
          </cell>
          <cell r="M934">
            <v>3000000</v>
          </cell>
          <cell r="N934">
            <v>3000000</v>
          </cell>
          <cell r="O934">
            <v>3000000</v>
          </cell>
          <cell r="P934">
            <v>3000000</v>
          </cell>
          <cell r="Q934">
            <v>3135000</v>
          </cell>
          <cell r="R934">
            <v>3032200</v>
          </cell>
          <cell r="S934">
            <v>3000000</v>
          </cell>
          <cell r="T934">
            <v>24167200</v>
          </cell>
          <cell r="U934">
            <v>3020900</v>
          </cell>
          <cell r="V934">
            <v>3020900</v>
          </cell>
          <cell r="W934">
            <v>3020900</v>
          </cell>
          <cell r="X934">
            <v>3020900</v>
          </cell>
          <cell r="Y934">
            <v>36250800</v>
          </cell>
          <cell r="Z934">
            <v>4938800</v>
          </cell>
          <cell r="AA934">
            <v>1234700</v>
          </cell>
          <cell r="AB934">
            <v>-7144800</v>
          </cell>
          <cell r="AC934">
            <v>40600896</v>
          </cell>
          <cell r="AD934">
            <v>42630940.799999997</v>
          </cell>
          <cell r="AE934">
            <v>44762487.839999996</v>
          </cell>
          <cell r="AF934">
            <v>127994324.63999999</v>
          </cell>
        </row>
        <row r="935">
          <cell r="A935">
            <v>11001002</v>
          </cell>
          <cell r="B935" t="str">
            <v>11001002/22021006</v>
          </cell>
          <cell r="C935">
            <v>11001002</v>
          </cell>
          <cell r="D935">
            <v>22021006</v>
          </cell>
          <cell r="E935" t="str">
            <v>Office of the Deputy Governor</v>
          </cell>
          <cell r="F935" t="str">
            <v>Postages &amp; Courier Service</v>
          </cell>
          <cell r="K935">
            <v>194040</v>
          </cell>
          <cell r="L935">
            <v>5000</v>
          </cell>
          <cell r="M935">
            <v>5000</v>
          </cell>
          <cell r="N935">
            <v>5000</v>
          </cell>
          <cell r="O935">
            <v>5000</v>
          </cell>
          <cell r="P935">
            <v>5000</v>
          </cell>
          <cell r="Q935">
            <v>5000</v>
          </cell>
          <cell r="R935">
            <v>5000</v>
          </cell>
          <cell r="S935">
            <v>5000</v>
          </cell>
          <cell r="T935">
            <v>40000</v>
          </cell>
          <cell r="U935">
            <v>5000</v>
          </cell>
          <cell r="V935">
            <v>5000</v>
          </cell>
          <cell r="W935">
            <v>5000</v>
          </cell>
          <cell r="X935">
            <v>5000</v>
          </cell>
          <cell r="Y935">
            <v>60000</v>
          </cell>
          <cell r="Z935">
            <v>154040</v>
          </cell>
          <cell r="AA935">
            <v>38510</v>
          </cell>
          <cell r="AB935">
            <v>134040</v>
          </cell>
          <cell r="AC935">
            <v>67200</v>
          </cell>
          <cell r="AD935">
            <v>70560</v>
          </cell>
          <cell r="AE935">
            <v>74088</v>
          </cell>
          <cell r="AF935">
            <v>211848</v>
          </cell>
        </row>
        <row r="936">
          <cell r="A936">
            <v>11001002</v>
          </cell>
          <cell r="B936" t="str">
            <v>11001002/22021007</v>
          </cell>
          <cell r="C936">
            <v>11001002</v>
          </cell>
          <cell r="D936">
            <v>22021007</v>
          </cell>
          <cell r="E936" t="str">
            <v>Office of the Deputy Governor</v>
          </cell>
          <cell r="F936" t="str">
            <v>Welfare Packages</v>
          </cell>
          <cell r="K936">
            <v>36134448</v>
          </cell>
          <cell r="L936">
            <v>3000000</v>
          </cell>
          <cell r="M936">
            <v>3030000</v>
          </cell>
          <cell r="N936">
            <v>3048000</v>
          </cell>
          <cell r="O936">
            <v>3000000</v>
          </cell>
          <cell r="P936">
            <v>3000000</v>
          </cell>
          <cell r="Q936">
            <v>3379405</v>
          </cell>
          <cell r="R936">
            <v>3010000</v>
          </cell>
          <cell r="S936">
            <v>3050000</v>
          </cell>
          <cell r="T936">
            <v>24517405</v>
          </cell>
          <cell r="U936">
            <v>3064675.625</v>
          </cell>
          <cell r="V936">
            <v>3064675.625</v>
          </cell>
          <cell r="W936">
            <v>3064675.625</v>
          </cell>
          <cell r="X936">
            <v>3064675.625</v>
          </cell>
          <cell r="Y936">
            <v>36776107.5</v>
          </cell>
          <cell r="Z936">
            <v>11617043</v>
          </cell>
          <cell r="AA936">
            <v>2904260.75</v>
          </cell>
          <cell r="AB936">
            <v>-641659.5</v>
          </cell>
          <cell r="AC936">
            <v>41189240.399999999</v>
          </cell>
          <cell r="AD936">
            <v>43248702.420000002</v>
          </cell>
          <cell r="AE936">
            <v>45411137.541000001</v>
          </cell>
          <cell r="AF936">
            <v>129849080.361</v>
          </cell>
        </row>
        <row r="937">
          <cell r="A937">
            <v>0</v>
          </cell>
          <cell r="B937" t="str">
            <v>/</v>
          </cell>
          <cell r="K937">
            <v>166320000</v>
          </cell>
          <cell r="L937">
            <v>10001332</v>
          </cell>
          <cell r="M937">
            <v>9840856</v>
          </cell>
          <cell r="N937">
            <v>12383432</v>
          </cell>
          <cell r="O937">
            <v>11621152</v>
          </cell>
          <cell r="P937">
            <v>13771923</v>
          </cell>
          <cell r="Q937">
            <v>13421632</v>
          </cell>
          <cell r="R937">
            <v>9995859</v>
          </cell>
          <cell r="S937">
            <v>10004452</v>
          </cell>
          <cell r="T937">
            <v>91040638</v>
          </cell>
          <cell r="U937">
            <v>11380079.75</v>
          </cell>
          <cell r="V937">
            <v>11380079.75</v>
          </cell>
          <cell r="W937">
            <v>11380079.75</v>
          </cell>
          <cell r="X937">
            <v>11380079.75</v>
          </cell>
          <cell r="Y937">
            <v>136560957</v>
          </cell>
          <cell r="Z937">
            <v>75279362</v>
          </cell>
          <cell r="AA937">
            <v>18819840.5</v>
          </cell>
          <cell r="AB937">
            <v>29759043</v>
          </cell>
          <cell r="AC937">
            <v>152948271.84</v>
          </cell>
          <cell r="AD937">
            <v>160595685.43200001</v>
          </cell>
          <cell r="AE937">
            <v>168625469.70360002</v>
          </cell>
          <cell r="AF937">
            <v>482169426.97559994</v>
          </cell>
        </row>
        <row r="938">
          <cell r="A938">
            <v>0</v>
          </cell>
          <cell r="B938" t="str">
            <v>/</v>
          </cell>
          <cell r="T938">
            <v>0</v>
          </cell>
          <cell r="U938">
            <v>0</v>
          </cell>
          <cell r="V938">
            <v>0</v>
          </cell>
          <cell r="W938">
            <v>0</v>
          </cell>
          <cell r="X938">
            <v>0</v>
          </cell>
          <cell r="Y938">
            <v>0</v>
          </cell>
          <cell r="Z938">
            <v>0</v>
          </cell>
          <cell r="AA938">
            <v>0</v>
          </cell>
          <cell r="AB938">
            <v>0</v>
          </cell>
          <cell r="AC938">
            <v>0</v>
          </cell>
          <cell r="AD938">
            <v>0</v>
          </cell>
          <cell r="AE938">
            <v>0</v>
          </cell>
          <cell r="AF938">
            <v>0</v>
          </cell>
        </row>
        <row r="939">
          <cell r="A939">
            <v>66001001</v>
          </cell>
          <cell r="B939" t="str">
            <v>66001001/22020101</v>
          </cell>
          <cell r="C939">
            <v>66001001</v>
          </cell>
          <cell r="D939">
            <v>22020101</v>
          </cell>
          <cell r="E939" t="str">
            <v>Min of Tertiary Education</v>
          </cell>
          <cell r="F939" t="str">
            <v>Local Travel &amp; Transport-Training</v>
          </cell>
          <cell r="K939">
            <v>504000</v>
          </cell>
          <cell r="L939">
            <v>80000</v>
          </cell>
          <cell r="M939">
            <v>25000</v>
          </cell>
          <cell r="N939">
            <v>25000</v>
          </cell>
          <cell r="O939">
            <v>15000</v>
          </cell>
          <cell r="P939">
            <v>15000</v>
          </cell>
          <cell r="Q939">
            <v>20000</v>
          </cell>
          <cell r="R939">
            <v>15000</v>
          </cell>
          <cell r="S939">
            <v>18000</v>
          </cell>
          <cell r="T939">
            <v>213000</v>
          </cell>
          <cell r="U939">
            <v>26625</v>
          </cell>
          <cell r="V939">
            <v>26625</v>
          </cell>
          <cell r="W939">
            <v>26625</v>
          </cell>
          <cell r="X939">
            <v>26625</v>
          </cell>
          <cell r="Y939">
            <v>319500</v>
          </cell>
          <cell r="Z939">
            <v>291000</v>
          </cell>
          <cell r="AA939">
            <v>72750</v>
          </cell>
          <cell r="AB939">
            <v>184500</v>
          </cell>
          <cell r="AC939">
            <v>357840</v>
          </cell>
          <cell r="AD939">
            <v>375732</v>
          </cell>
          <cell r="AE939">
            <v>394518.6</v>
          </cell>
          <cell r="AF939">
            <v>1128090.6000000001</v>
          </cell>
        </row>
        <row r="940">
          <cell r="A940">
            <v>66001001</v>
          </cell>
          <cell r="B940" t="str">
            <v>66001001/22020102</v>
          </cell>
          <cell r="C940">
            <v>66001001</v>
          </cell>
          <cell r="D940">
            <v>22020102</v>
          </cell>
          <cell r="E940" t="str">
            <v>Min of Tertiary Education</v>
          </cell>
          <cell r="F940" t="str">
            <v>Local travel &amp; Transport-Others</v>
          </cell>
          <cell r="K940">
            <v>546000</v>
          </cell>
          <cell r="L940">
            <v>20000</v>
          </cell>
          <cell r="M940">
            <v>48000</v>
          </cell>
          <cell r="N940">
            <v>75000</v>
          </cell>
          <cell r="O940">
            <v>40000</v>
          </cell>
          <cell r="P940">
            <v>45000</v>
          </cell>
          <cell r="Q940">
            <v>44000</v>
          </cell>
          <cell r="R940">
            <v>45000</v>
          </cell>
          <cell r="S940">
            <v>45000</v>
          </cell>
          <cell r="T940">
            <v>362000</v>
          </cell>
          <cell r="U940">
            <v>45250</v>
          </cell>
          <cell r="V940">
            <v>45250</v>
          </cell>
          <cell r="W940">
            <v>45250</v>
          </cell>
          <cell r="X940">
            <v>45250</v>
          </cell>
          <cell r="Y940">
            <v>543000</v>
          </cell>
          <cell r="Z940">
            <v>184000</v>
          </cell>
          <cell r="AA940">
            <v>46000</v>
          </cell>
          <cell r="AB940">
            <v>3000</v>
          </cell>
          <cell r="AC940">
            <v>608160</v>
          </cell>
          <cell r="AD940">
            <v>638568</v>
          </cell>
          <cell r="AE940">
            <v>670496.4</v>
          </cell>
          <cell r="AF940">
            <v>1917224.4</v>
          </cell>
        </row>
        <row r="941">
          <cell r="A941">
            <v>66001001</v>
          </cell>
          <cell r="B941" t="str">
            <v>66001001/22020202</v>
          </cell>
          <cell r="C941">
            <v>66001001</v>
          </cell>
          <cell r="D941">
            <v>22020202</v>
          </cell>
          <cell r="E941" t="str">
            <v>Min of Tertiary Education</v>
          </cell>
          <cell r="F941" t="str">
            <v>Telephone Charges</v>
          </cell>
          <cell r="K941">
            <v>126000</v>
          </cell>
          <cell r="L941">
            <v>15000</v>
          </cell>
          <cell r="M941">
            <v>5000</v>
          </cell>
          <cell r="T941">
            <v>20000</v>
          </cell>
          <cell r="U941">
            <v>2500</v>
          </cell>
          <cell r="V941">
            <v>2500</v>
          </cell>
          <cell r="W941">
            <v>2500</v>
          </cell>
          <cell r="X941">
            <v>2500</v>
          </cell>
          <cell r="Y941">
            <v>30000</v>
          </cell>
          <cell r="Z941">
            <v>106000</v>
          </cell>
          <cell r="AA941">
            <v>26500</v>
          </cell>
          <cell r="AB941">
            <v>96000</v>
          </cell>
          <cell r="AC941">
            <v>33600</v>
          </cell>
          <cell r="AD941">
            <v>35280</v>
          </cell>
          <cell r="AE941">
            <v>37044</v>
          </cell>
          <cell r="AF941">
            <v>105924</v>
          </cell>
        </row>
        <row r="942">
          <cell r="A942">
            <v>66001001</v>
          </cell>
          <cell r="B942" t="str">
            <v>66001001/220202203</v>
          </cell>
          <cell r="C942">
            <v>66001001</v>
          </cell>
          <cell r="D942">
            <v>220202203</v>
          </cell>
          <cell r="E942" t="str">
            <v>Min of Tertiary Education</v>
          </cell>
          <cell r="F942" t="str">
            <v xml:space="preserve">Internet Access </v>
          </cell>
          <cell r="K942">
            <v>84000</v>
          </cell>
          <cell r="L942">
            <v>6985</v>
          </cell>
          <cell r="P942">
            <v>5000</v>
          </cell>
          <cell r="Q942">
            <v>5000</v>
          </cell>
          <cell r="T942">
            <v>16985</v>
          </cell>
          <cell r="U942">
            <v>2123.125</v>
          </cell>
          <cell r="V942">
            <v>2123.125</v>
          </cell>
          <cell r="W942">
            <v>2123.125</v>
          </cell>
          <cell r="X942">
            <v>2123.125</v>
          </cell>
          <cell r="Y942">
            <v>25477.5</v>
          </cell>
          <cell r="Z942">
            <v>67015</v>
          </cell>
          <cell r="AA942">
            <v>16753.75</v>
          </cell>
          <cell r="AB942">
            <v>58522.5</v>
          </cell>
          <cell r="AC942">
            <v>28534.799999999999</v>
          </cell>
          <cell r="AD942">
            <v>29961.54</v>
          </cell>
          <cell r="AE942">
            <v>31459.617000000002</v>
          </cell>
          <cell r="AF942">
            <v>89955.956999999995</v>
          </cell>
        </row>
        <row r="943">
          <cell r="A943">
            <v>66001001</v>
          </cell>
          <cell r="B943" t="str">
            <v>66001001/22020301</v>
          </cell>
          <cell r="C943">
            <v>66001001</v>
          </cell>
          <cell r="D943">
            <v>22020301</v>
          </cell>
          <cell r="E943" t="str">
            <v>Min of Tertiary Education</v>
          </cell>
          <cell r="F943" t="str">
            <v>Office Stationary/Computer Consumables</v>
          </cell>
          <cell r="K943">
            <v>168000</v>
          </cell>
          <cell r="L943">
            <v>10000</v>
          </cell>
          <cell r="M943">
            <v>10000</v>
          </cell>
          <cell r="N943">
            <v>10000</v>
          </cell>
          <cell r="O943">
            <v>10000</v>
          </cell>
          <cell r="P943">
            <v>10000</v>
          </cell>
          <cell r="Q943">
            <v>10000</v>
          </cell>
          <cell r="R943">
            <v>10000</v>
          </cell>
          <cell r="S943">
            <v>10000</v>
          </cell>
          <cell r="T943">
            <v>80000</v>
          </cell>
          <cell r="U943">
            <v>10000</v>
          </cell>
          <cell r="V943">
            <v>10000</v>
          </cell>
          <cell r="W943">
            <v>10000</v>
          </cell>
          <cell r="X943">
            <v>10000</v>
          </cell>
          <cell r="Y943">
            <v>120000</v>
          </cell>
          <cell r="Z943">
            <v>88000</v>
          </cell>
          <cell r="AA943">
            <v>22000</v>
          </cell>
          <cell r="AB943">
            <v>48000</v>
          </cell>
          <cell r="AC943">
            <v>134400</v>
          </cell>
          <cell r="AD943">
            <v>141120</v>
          </cell>
          <cell r="AE943">
            <v>148176</v>
          </cell>
          <cell r="AF943">
            <v>423696</v>
          </cell>
        </row>
        <row r="944">
          <cell r="A944">
            <v>66001001</v>
          </cell>
          <cell r="B944" t="str">
            <v>66001001/22020401</v>
          </cell>
          <cell r="C944">
            <v>66001001</v>
          </cell>
          <cell r="D944">
            <v>22020401</v>
          </cell>
          <cell r="E944" t="str">
            <v>Min of Tertiary Education</v>
          </cell>
          <cell r="F944" t="str">
            <v>Maintanence of Motor Veh/ Trans. Equip.</v>
          </cell>
          <cell r="K944">
            <v>2276400</v>
          </cell>
          <cell r="L944">
            <v>220000</v>
          </cell>
          <cell r="M944">
            <v>159000</v>
          </cell>
          <cell r="N944">
            <v>120000</v>
          </cell>
          <cell r="O944">
            <v>120000</v>
          </cell>
          <cell r="P944">
            <v>150000</v>
          </cell>
          <cell r="Q944">
            <v>119700</v>
          </cell>
          <cell r="R944">
            <v>146000</v>
          </cell>
          <cell r="S944">
            <v>36000</v>
          </cell>
          <cell r="T944">
            <v>1070700</v>
          </cell>
          <cell r="U944">
            <v>133837.5</v>
          </cell>
          <cell r="V944">
            <v>133837.5</v>
          </cell>
          <cell r="W944">
            <v>133837.5</v>
          </cell>
          <cell r="X944">
            <v>133837.5</v>
          </cell>
          <cell r="Y944">
            <v>1606050</v>
          </cell>
          <cell r="Z944">
            <v>1205700</v>
          </cell>
          <cell r="AA944">
            <v>301425</v>
          </cell>
          <cell r="AB944">
            <v>670350</v>
          </cell>
          <cell r="AC944">
            <v>1798776</v>
          </cell>
          <cell r="AD944">
            <v>1888714.8</v>
          </cell>
          <cell r="AE944">
            <v>1983150.54</v>
          </cell>
          <cell r="AF944">
            <v>5670641.3399999999</v>
          </cell>
        </row>
        <row r="945">
          <cell r="A945">
            <v>66001001</v>
          </cell>
          <cell r="B945" t="str">
            <v>66001001/22020402</v>
          </cell>
          <cell r="C945">
            <v>66001001</v>
          </cell>
          <cell r="D945">
            <v>22020402</v>
          </cell>
          <cell r="E945" t="str">
            <v>Min of Tertiary Education</v>
          </cell>
          <cell r="F945" t="str">
            <v>Maintanence of Office Furniture</v>
          </cell>
          <cell r="K945">
            <v>37800</v>
          </cell>
          <cell r="T945">
            <v>0</v>
          </cell>
          <cell r="U945">
            <v>0</v>
          </cell>
          <cell r="V945">
            <v>0</v>
          </cell>
          <cell r="W945">
            <v>0</v>
          </cell>
          <cell r="X945">
            <v>0</v>
          </cell>
          <cell r="Y945">
            <v>0</v>
          </cell>
          <cell r="Z945">
            <v>37800</v>
          </cell>
          <cell r="AA945">
            <v>9450</v>
          </cell>
          <cell r="AB945">
            <v>37800</v>
          </cell>
          <cell r="AC945">
            <v>0</v>
          </cell>
          <cell r="AD945">
            <v>0</v>
          </cell>
          <cell r="AE945">
            <v>0</v>
          </cell>
          <cell r="AF945">
            <v>0</v>
          </cell>
        </row>
        <row r="946">
          <cell r="A946">
            <v>66001001</v>
          </cell>
          <cell r="B946" t="str">
            <v>66001001/22020404</v>
          </cell>
          <cell r="C946">
            <v>66001001</v>
          </cell>
          <cell r="D946">
            <v>22020404</v>
          </cell>
          <cell r="E946" t="str">
            <v>Min of Tertiary Education</v>
          </cell>
          <cell r="F946" t="str">
            <v>Maintanence of Office/IT Equipment</v>
          </cell>
          <cell r="K946">
            <v>100800</v>
          </cell>
          <cell r="M946">
            <v>10000</v>
          </cell>
          <cell r="T946">
            <v>10000</v>
          </cell>
          <cell r="U946">
            <v>1250</v>
          </cell>
          <cell r="V946">
            <v>1250</v>
          </cell>
          <cell r="W946">
            <v>1250</v>
          </cell>
          <cell r="X946">
            <v>1250</v>
          </cell>
          <cell r="Y946">
            <v>15000</v>
          </cell>
          <cell r="Z946">
            <v>90800</v>
          </cell>
          <cell r="AA946">
            <v>22700</v>
          </cell>
          <cell r="AB946">
            <v>85800</v>
          </cell>
          <cell r="AC946">
            <v>16800</v>
          </cell>
          <cell r="AD946">
            <v>17640</v>
          </cell>
          <cell r="AE946">
            <v>18522</v>
          </cell>
          <cell r="AF946">
            <v>52962</v>
          </cell>
        </row>
        <row r="947">
          <cell r="A947">
            <v>66001001</v>
          </cell>
          <cell r="B947" t="str">
            <v>66001001/22020405</v>
          </cell>
          <cell r="C947">
            <v>66001001</v>
          </cell>
          <cell r="D947">
            <v>22020405</v>
          </cell>
          <cell r="E947" t="str">
            <v>Min of Tertiary Education</v>
          </cell>
          <cell r="F947" t="str">
            <v>Maintanence of Plant &amp; Generators</v>
          </cell>
          <cell r="K947">
            <v>37800</v>
          </cell>
          <cell r="T947">
            <v>0</v>
          </cell>
          <cell r="U947">
            <v>0</v>
          </cell>
          <cell r="V947">
            <v>0</v>
          </cell>
          <cell r="W947">
            <v>0</v>
          </cell>
          <cell r="X947">
            <v>0</v>
          </cell>
          <cell r="Y947">
            <v>0</v>
          </cell>
          <cell r="Z947">
            <v>37800</v>
          </cell>
          <cell r="AA947">
            <v>9450</v>
          </cell>
          <cell r="AB947">
            <v>37800</v>
          </cell>
          <cell r="AC947">
            <v>0</v>
          </cell>
          <cell r="AD947">
            <v>0</v>
          </cell>
          <cell r="AE947">
            <v>0</v>
          </cell>
          <cell r="AF947">
            <v>0</v>
          </cell>
        </row>
        <row r="948">
          <cell r="A948">
            <v>66001001</v>
          </cell>
          <cell r="B948" t="str">
            <v>66001001/22020406</v>
          </cell>
          <cell r="C948">
            <v>66001001</v>
          </cell>
          <cell r="D948">
            <v>22020406</v>
          </cell>
          <cell r="E948" t="str">
            <v>Min of Tertiary Education</v>
          </cell>
          <cell r="F948" t="str">
            <v>Other Maintanence Services</v>
          </cell>
          <cell r="K948">
            <v>0</v>
          </cell>
          <cell r="T948">
            <v>0</v>
          </cell>
          <cell r="U948">
            <v>0</v>
          </cell>
          <cell r="V948">
            <v>0</v>
          </cell>
          <cell r="W948">
            <v>0</v>
          </cell>
          <cell r="X948">
            <v>0</v>
          </cell>
          <cell r="Y948">
            <v>0</v>
          </cell>
          <cell r="Z948">
            <v>0</v>
          </cell>
          <cell r="AA948">
            <v>0</v>
          </cell>
          <cell r="AB948">
            <v>0</v>
          </cell>
          <cell r="AC948">
            <v>0</v>
          </cell>
          <cell r="AD948">
            <v>0</v>
          </cell>
          <cell r="AE948">
            <v>0</v>
          </cell>
          <cell r="AF948">
            <v>0</v>
          </cell>
        </row>
        <row r="949">
          <cell r="A949">
            <v>66001001</v>
          </cell>
          <cell r="B949" t="str">
            <v>66001001/22020501</v>
          </cell>
          <cell r="C949">
            <v>66001001</v>
          </cell>
          <cell r="D949">
            <v>22020501</v>
          </cell>
          <cell r="E949" t="str">
            <v>Min of Tertiary Education</v>
          </cell>
          <cell r="F949" t="str">
            <v>Local Training</v>
          </cell>
          <cell r="K949">
            <v>84000</v>
          </cell>
          <cell r="T949">
            <v>0</v>
          </cell>
          <cell r="U949">
            <v>0</v>
          </cell>
          <cell r="V949">
            <v>0</v>
          </cell>
          <cell r="W949">
            <v>0</v>
          </cell>
          <cell r="X949">
            <v>0</v>
          </cell>
          <cell r="Y949">
            <v>0</v>
          </cell>
          <cell r="Z949">
            <v>84000</v>
          </cell>
          <cell r="AA949">
            <v>21000</v>
          </cell>
          <cell r="AB949">
            <v>84000</v>
          </cell>
          <cell r="AC949">
            <v>0</v>
          </cell>
          <cell r="AD949">
            <v>0</v>
          </cell>
          <cell r="AE949">
            <v>0</v>
          </cell>
          <cell r="AF949">
            <v>0</v>
          </cell>
        </row>
        <row r="950">
          <cell r="A950">
            <v>66001001</v>
          </cell>
          <cell r="B950" t="str">
            <v>66001001/22020801</v>
          </cell>
          <cell r="C950">
            <v>66001001</v>
          </cell>
          <cell r="D950">
            <v>22020801</v>
          </cell>
          <cell r="E950" t="str">
            <v>Min of Tertiary Education</v>
          </cell>
          <cell r="F950" t="str">
            <v>Motor Veh. Fuel Cost</v>
          </cell>
          <cell r="K950">
            <v>1722000</v>
          </cell>
          <cell r="L950">
            <v>120000</v>
          </cell>
          <cell r="M950">
            <v>172000</v>
          </cell>
          <cell r="N950">
            <v>220000</v>
          </cell>
          <cell r="O950">
            <v>282000</v>
          </cell>
          <cell r="P950">
            <v>246000</v>
          </cell>
          <cell r="Q950">
            <v>265000</v>
          </cell>
          <cell r="R950">
            <v>255700</v>
          </cell>
          <cell r="S950">
            <v>300000</v>
          </cell>
          <cell r="T950">
            <v>1860700</v>
          </cell>
          <cell r="U950">
            <v>232587.5</v>
          </cell>
          <cell r="V950">
            <v>232587.5</v>
          </cell>
          <cell r="W950">
            <v>232587.5</v>
          </cell>
          <cell r="X950">
            <v>232587.5</v>
          </cell>
          <cell r="Y950">
            <v>2791050</v>
          </cell>
          <cell r="Z950">
            <v>-138700</v>
          </cell>
          <cell r="AA950">
            <v>-34675</v>
          </cell>
          <cell r="AB950">
            <v>-1069050</v>
          </cell>
          <cell r="AC950">
            <v>3125976</v>
          </cell>
          <cell r="AD950">
            <v>3282274.8</v>
          </cell>
          <cell r="AE950">
            <v>3446388.54</v>
          </cell>
          <cell r="AF950">
            <v>9854639.3399999999</v>
          </cell>
        </row>
        <row r="951">
          <cell r="A951">
            <v>66001001</v>
          </cell>
          <cell r="B951" t="str">
            <v>66001001/22020901</v>
          </cell>
          <cell r="C951">
            <v>66001001</v>
          </cell>
          <cell r="D951">
            <v>22020901</v>
          </cell>
          <cell r="E951" t="str">
            <v>Min of Tertiary Education</v>
          </cell>
          <cell r="F951" t="str">
            <v>Bank Charges(Other Interest)</v>
          </cell>
          <cell r="K951">
            <v>8400</v>
          </cell>
          <cell r="L951">
            <v>15</v>
          </cell>
          <cell r="M951">
            <v>1000</v>
          </cell>
          <cell r="N951">
            <v>250</v>
          </cell>
          <cell r="O951">
            <v>200</v>
          </cell>
          <cell r="P951">
            <v>100</v>
          </cell>
          <cell r="Q951">
            <v>12</v>
          </cell>
          <cell r="R951">
            <v>300</v>
          </cell>
          <cell r="S951">
            <v>100</v>
          </cell>
          <cell r="T951">
            <v>1977</v>
          </cell>
          <cell r="U951">
            <v>247.125</v>
          </cell>
          <cell r="V951">
            <v>247.125</v>
          </cell>
          <cell r="W951">
            <v>247.125</v>
          </cell>
          <cell r="X951">
            <v>247.125</v>
          </cell>
          <cell r="Y951">
            <v>2965.5</v>
          </cell>
          <cell r="Z951">
            <v>6423</v>
          </cell>
          <cell r="AA951">
            <v>1605.75</v>
          </cell>
          <cell r="AB951">
            <v>5434.5</v>
          </cell>
          <cell r="AC951">
            <v>3321.36</v>
          </cell>
          <cell r="AD951">
            <v>3487.4280000000003</v>
          </cell>
          <cell r="AE951">
            <v>3661.7994000000003</v>
          </cell>
          <cell r="AF951">
            <v>10470.5874</v>
          </cell>
        </row>
        <row r="952">
          <cell r="A952">
            <v>66001001</v>
          </cell>
          <cell r="B952" t="str">
            <v>66001001/22021001</v>
          </cell>
          <cell r="C952">
            <v>66001001</v>
          </cell>
          <cell r="D952">
            <v>22021001</v>
          </cell>
          <cell r="E952" t="str">
            <v>Min of Tertiary Education</v>
          </cell>
          <cell r="F952" t="str">
            <v>Refreshment &amp; Meal</v>
          </cell>
          <cell r="K952">
            <v>84000</v>
          </cell>
          <cell r="L952">
            <v>20000</v>
          </cell>
          <cell r="M952">
            <v>10000</v>
          </cell>
          <cell r="N952">
            <v>7750</v>
          </cell>
          <cell r="O952">
            <v>7000</v>
          </cell>
          <cell r="P952">
            <v>6900</v>
          </cell>
          <cell r="Q952">
            <v>5700</v>
          </cell>
          <cell r="R952">
            <v>6000</v>
          </cell>
          <cell r="S952">
            <v>8000</v>
          </cell>
          <cell r="T952">
            <v>71350</v>
          </cell>
          <cell r="U952">
            <v>8918.75</v>
          </cell>
          <cell r="V952">
            <v>8918.75</v>
          </cell>
          <cell r="W952">
            <v>8918.75</v>
          </cell>
          <cell r="X952">
            <v>8918.75</v>
          </cell>
          <cell r="Y952">
            <v>107025</v>
          </cell>
          <cell r="Z952">
            <v>12650</v>
          </cell>
          <cell r="AA952">
            <v>3162.5</v>
          </cell>
          <cell r="AB952">
            <v>-23025</v>
          </cell>
          <cell r="AC952">
            <v>119868</v>
          </cell>
          <cell r="AD952">
            <v>125861.4</v>
          </cell>
          <cell r="AE952">
            <v>132154.47</v>
          </cell>
          <cell r="AF952">
            <v>377883.87</v>
          </cell>
        </row>
        <row r="953">
          <cell r="A953">
            <v>66001001</v>
          </cell>
          <cell r="B953" t="str">
            <v>66001001/22021006</v>
          </cell>
          <cell r="C953">
            <v>66001001</v>
          </cell>
          <cell r="D953">
            <v>22021006</v>
          </cell>
          <cell r="E953" t="str">
            <v>Min of Tertiary Education</v>
          </cell>
          <cell r="F953" t="str">
            <v>Postage and Courier Services</v>
          </cell>
          <cell r="K953">
            <v>21000</v>
          </cell>
          <cell r="L953">
            <v>2000</v>
          </cell>
          <cell r="M953">
            <v>2000</v>
          </cell>
          <cell r="N953">
            <v>2000</v>
          </cell>
          <cell r="O953">
            <v>2000</v>
          </cell>
          <cell r="P953">
            <v>2000</v>
          </cell>
          <cell r="Q953">
            <v>2000</v>
          </cell>
          <cell r="R953">
            <v>2000</v>
          </cell>
          <cell r="S953">
            <v>2000</v>
          </cell>
          <cell r="T953">
            <v>16000</v>
          </cell>
          <cell r="U953">
            <v>2000</v>
          </cell>
          <cell r="V953">
            <v>2000</v>
          </cell>
          <cell r="W953">
            <v>2000</v>
          </cell>
          <cell r="X953">
            <v>2000</v>
          </cell>
          <cell r="Y953">
            <v>24000</v>
          </cell>
          <cell r="Z953">
            <v>5000</v>
          </cell>
          <cell r="AA953">
            <v>1250</v>
          </cell>
          <cell r="AB953">
            <v>-3000</v>
          </cell>
          <cell r="AC953">
            <v>26880</v>
          </cell>
          <cell r="AD953">
            <v>28224</v>
          </cell>
          <cell r="AE953">
            <v>29635.200000000001</v>
          </cell>
          <cell r="AF953">
            <v>84739.199999999997</v>
          </cell>
        </row>
        <row r="954">
          <cell r="A954">
            <v>66001001</v>
          </cell>
          <cell r="B954" t="str">
            <v>66001001/22021007</v>
          </cell>
          <cell r="C954">
            <v>66001001</v>
          </cell>
          <cell r="D954">
            <v>22021007</v>
          </cell>
          <cell r="E954" t="str">
            <v>Min of Tertiary Education</v>
          </cell>
          <cell r="F954" t="str">
            <v>Welfare Packages</v>
          </cell>
          <cell r="K954">
            <v>126000</v>
          </cell>
          <cell r="L954">
            <v>6000</v>
          </cell>
          <cell r="M954">
            <v>38000</v>
          </cell>
          <cell r="N954">
            <v>25000</v>
          </cell>
          <cell r="P954">
            <v>20000</v>
          </cell>
          <cell r="Q954">
            <v>28588</v>
          </cell>
          <cell r="S954">
            <v>22412</v>
          </cell>
          <cell r="T954">
            <v>140000</v>
          </cell>
          <cell r="U954">
            <v>17500</v>
          </cell>
          <cell r="V954">
            <v>17500</v>
          </cell>
          <cell r="W954">
            <v>17500</v>
          </cell>
          <cell r="X954">
            <v>17500</v>
          </cell>
          <cell r="Y954">
            <v>210000</v>
          </cell>
          <cell r="Z954">
            <v>-14000</v>
          </cell>
          <cell r="AA954">
            <v>-3500</v>
          </cell>
          <cell r="AB954">
            <v>-84000</v>
          </cell>
          <cell r="AC954">
            <v>235200</v>
          </cell>
          <cell r="AD954">
            <v>246960</v>
          </cell>
          <cell r="AE954">
            <v>259308</v>
          </cell>
          <cell r="AF954">
            <v>741468</v>
          </cell>
        </row>
        <row r="955">
          <cell r="A955">
            <v>66001001</v>
          </cell>
          <cell r="B955" t="str">
            <v>66001001/22021013</v>
          </cell>
          <cell r="C955">
            <v>66001001</v>
          </cell>
          <cell r="D955">
            <v>22021013</v>
          </cell>
          <cell r="E955" t="str">
            <v>Min of Tertiary Education</v>
          </cell>
          <cell r="F955" t="str">
            <v>Budget Prepartion &amp; Defence</v>
          </cell>
          <cell r="K955">
            <v>289800</v>
          </cell>
          <cell r="M955">
            <v>20000</v>
          </cell>
          <cell r="N955">
            <v>15000</v>
          </cell>
          <cell r="O955">
            <v>23800</v>
          </cell>
          <cell r="R955">
            <v>20000</v>
          </cell>
          <cell r="S955">
            <v>58488</v>
          </cell>
          <cell r="T955">
            <v>137288</v>
          </cell>
          <cell r="U955">
            <v>17161</v>
          </cell>
          <cell r="V955">
            <v>17161</v>
          </cell>
          <cell r="W955">
            <v>17161</v>
          </cell>
          <cell r="X955">
            <v>17161</v>
          </cell>
          <cell r="Y955">
            <v>205932</v>
          </cell>
          <cell r="Z955">
            <v>152512</v>
          </cell>
          <cell r="AA955">
            <v>38128</v>
          </cell>
          <cell r="AB955">
            <v>83868</v>
          </cell>
          <cell r="AC955">
            <v>230643.84</v>
          </cell>
          <cell r="AD955">
            <v>242176.03200000001</v>
          </cell>
          <cell r="AE955">
            <v>254284.83360000001</v>
          </cell>
          <cell r="AF955">
            <v>727104.70559999999</v>
          </cell>
        </row>
        <row r="956">
          <cell r="A956">
            <v>0</v>
          </cell>
          <cell r="B956" t="str">
            <v>/</v>
          </cell>
          <cell r="K956">
            <v>6216000</v>
          </cell>
          <cell r="L956">
            <v>500000</v>
          </cell>
          <cell r="M956">
            <v>500000</v>
          </cell>
          <cell r="N956">
            <v>500000</v>
          </cell>
          <cell r="O956">
            <v>500000</v>
          </cell>
          <cell r="P956">
            <v>500000</v>
          </cell>
          <cell r="Q956">
            <v>500000</v>
          </cell>
          <cell r="R956">
            <v>500000</v>
          </cell>
          <cell r="S956">
            <v>500000</v>
          </cell>
          <cell r="T956">
            <v>4000000</v>
          </cell>
          <cell r="U956">
            <v>500000</v>
          </cell>
          <cell r="V956">
            <v>500000</v>
          </cell>
          <cell r="W956">
            <v>500000</v>
          </cell>
          <cell r="X956">
            <v>500000</v>
          </cell>
          <cell r="Y956">
            <v>6000000</v>
          </cell>
          <cell r="Z956">
            <v>2216000</v>
          </cell>
          <cell r="AA956">
            <v>554000</v>
          </cell>
          <cell r="AB956">
            <v>216000</v>
          </cell>
          <cell r="AC956">
            <v>6720000</v>
          </cell>
          <cell r="AD956">
            <v>7056000</v>
          </cell>
          <cell r="AE956">
            <v>7408800</v>
          </cell>
          <cell r="AF956">
            <v>21184800.000000004</v>
          </cell>
        </row>
        <row r="957">
          <cell r="A957">
            <v>0</v>
          </cell>
          <cell r="B957" t="str">
            <v>/</v>
          </cell>
          <cell r="T957">
            <v>0</v>
          </cell>
          <cell r="U957">
            <v>0</v>
          </cell>
          <cell r="V957">
            <v>0</v>
          </cell>
          <cell r="W957">
            <v>0</v>
          </cell>
          <cell r="X957">
            <v>0</v>
          </cell>
          <cell r="Y957">
            <v>0</v>
          </cell>
          <cell r="Z957">
            <v>0</v>
          </cell>
          <cell r="AA957">
            <v>0</v>
          </cell>
          <cell r="AB957">
            <v>0</v>
          </cell>
          <cell r="AC957">
            <v>0</v>
          </cell>
          <cell r="AD957">
            <v>0</v>
          </cell>
          <cell r="AE957">
            <v>0</v>
          </cell>
          <cell r="AF957">
            <v>0</v>
          </cell>
        </row>
        <row r="958">
          <cell r="A958">
            <v>12003001</v>
          </cell>
          <cell r="B958" t="str">
            <v>12003001/22020101</v>
          </cell>
          <cell r="C958">
            <v>12003001</v>
          </cell>
          <cell r="D958">
            <v>22020101</v>
          </cell>
          <cell r="E958" t="str">
            <v>House of Assembly</v>
          </cell>
          <cell r="F958" t="str">
            <v>Local Travel and Transport - Training</v>
          </cell>
          <cell r="K958">
            <v>12600000</v>
          </cell>
          <cell r="L958">
            <v>700000</v>
          </cell>
          <cell r="M958">
            <v>0</v>
          </cell>
          <cell r="N958">
            <v>0</v>
          </cell>
          <cell r="O958">
            <v>0</v>
          </cell>
          <cell r="P958">
            <v>0</v>
          </cell>
          <cell r="Q958">
            <v>0</v>
          </cell>
          <cell r="R958">
            <v>0</v>
          </cell>
          <cell r="S958">
            <v>0</v>
          </cell>
          <cell r="T958">
            <v>700000</v>
          </cell>
          <cell r="U958">
            <v>87500</v>
          </cell>
          <cell r="V958">
            <v>87500</v>
          </cell>
          <cell r="W958">
            <v>87500</v>
          </cell>
          <cell r="X958">
            <v>87500</v>
          </cell>
          <cell r="Y958">
            <v>1050000</v>
          </cell>
          <cell r="Z958">
            <v>11900000</v>
          </cell>
          <cell r="AA958">
            <v>2975000</v>
          </cell>
          <cell r="AB958">
            <v>11550000</v>
          </cell>
          <cell r="AC958">
            <v>1176000</v>
          </cell>
          <cell r="AD958">
            <v>1234800</v>
          </cell>
          <cell r="AE958">
            <v>1296540</v>
          </cell>
          <cell r="AF958">
            <v>3707340</v>
          </cell>
        </row>
        <row r="959">
          <cell r="A959">
            <v>12003001</v>
          </cell>
          <cell r="B959" t="str">
            <v>12003001/22020102</v>
          </cell>
          <cell r="C959">
            <v>12003001</v>
          </cell>
          <cell r="D959">
            <v>22020102</v>
          </cell>
          <cell r="E959" t="str">
            <v>House of Assembly</v>
          </cell>
          <cell r="F959" t="str">
            <v xml:space="preserve">Local Travel and Transport - Others </v>
          </cell>
          <cell r="K959">
            <v>56280000</v>
          </cell>
          <cell r="L959">
            <v>0</v>
          </cell>
          <cell r="M959">
            <v>4219200</v>
          </cell>
          <cell r="N959">
            <v>8438400</v>
          </cell>
          <cell r="O959">
            <v>0</v>
          </cell>
          <cell r="P959">
            <v>4219200</v>
          </cell>
          <cell r="Q959">
            <v>4239200</v>
          </cell>
          <cell r="R959">
            <v>8763400</v>
          </cell>
          <cell r="S959">
            <v>0</v>
          </cell>
          <cell r="T959">
            <v>29879400</v>
          </cell>
          <cell r="U959">
            <v>3734925</v>
          </cell>
          <cell r="V959">
            <v>3734925</v>
          </cell>
          <cell r="W959">
            <v>3734925</v>
          </cell>
          <cell r="X959">
            <v>3734925</v>
          </cell>
          <cell r="Y959">
            <v>44819100</v>
          </cell>
          <cell r="Z959">
            <v>26400600</v>
          </cell>
          <cell r="AA959">
            <v>6600150</v>
          </cell>
          <cell r="AB959">
            <v>11460900</v>
          </cell>
          <cell r="AC959">
            <v>50197392</v>
          </cell>
          <cell r="AD959">
            <v>52707261.600000001</v>
          </cell>
          <cell r="AE959">
            <v>55342624.68</v>
          </cell>
          <cell r="AF959">
            <v>158247278.28</v>
          </cell>
        </row>
        <row r="960">
          <cell r="A960">
            <v>12003001</v>
          </cell>
          <cell r="B960" t="str">
            <v>12003001/22020103</v>
          </cell>
          <cell r="C960">
            <v>12003001</v>
          </cell>
          <cell r="D960">
            <v>22020103</v>
          </cell>
          <cell r="E960" t="str">
            <v>House of Assembly</v>
          </cell>
          <cell r="F960" t="str">
            <v>Intl Travel and Transport- Training</v>
          </cell>
          <cell r="K960">
            <v>5040000</v>
          </cell>
          <cell r="L960">
            <v>0</v>
          </cell>
          <cell r="M960">
            <v>0</v>
          </cell>
          <cell r="O960">
            <v>0</v>
          </cell>
          <cell r="P960">
            <v>0</v>
          </cell>
          <cell r="Q960">
            <v>0</v>
          </cell>
          <cell r="R960">
            <v>0</v>
          </cell>
          <cell r="S960">
            <v>0</v>
          </cell>
          <cell r="T960">
            <v>0</v>
          </cell>
          <cell r="U960">
            <v>0</v>
          </cell>
          <cell r="V960">
            <v>0</v>
          </cell>
          <cell r="W960">
            <v>0</v>
          </cell>
          <cell r="X960">
            <v>0</v>
          </cell>
          <cell r="Y960">
            <v>0</v>
          </cell>
          <cell r="Z960">
            <v>5040000</v>
          </cell>
          <cell r="AA960">
            <v>1260000</v>
          </cell>
          <cell r="AB960">
            <v>5040000</v>
          </cell>
          <cell r="AC960">
            <v>0</v>
          </cell>
          <cell r="AD960">
            <v>0</v>
          </cell>
          <cell r="AE960">
            <v>0</v>
          </cell>
          <cell r="AF960">
            <v>0</v>
          </cell>
        </row>
        <row r="961">
          <cell r="A961">
            <v>12003001</v>
          </cell>
          <cell r="B961" t="str">
            <v>12003001/22020201</v>
          </cell>
          <cell r="C961">
            <v>12003001</v>
          </cell>
          <cell r="D961">
            <v>22020201</v>
          </cell>
          <cell r="E961" t="str">
            <v>House of Assembly</v>
          </cell>
          <cell r="F961" t="str">
            <v>Electricity Charges</v>
          </cell>
          <cell r="K961">
            <v>2520000</v>
          </cell>
          <cell r="L961">
            <v>0</v>
          </cell>
          <cell r="M961">
            <v>0</v>
          </cell>
          <cell r="N961">
            <v>300000</v>
          </cell>
          <cell r="O961">
            <v>0</v>
          </cell>
          <cell r="P961">
            <v>375000</v>
          </cell>
          <cell r="Q961">
            <v>400000</v>
          </cell>
          <cell r="R961">
            <v>300000</v>
          </cell>
          <cell r="S961">
            <v>0</v>
          </cell>
          <cell r="T961">
            <v>1375000</v>
          </cell>
          <cell r="U961">
            <v>171875</v>
          </cell>
          <cell r="V961">
            <v>171875</v>
          </cell>
          <cell r="W961">
            <v>171875</v>
          </cell>
          <cell r="X961">
            <v>171875</v>
          </cell>
          <cell r="Y961">
            <v>2062500</v>
          </cell>
          <cell r="Z961">
            <v>1145000</v>
          </cell>
          <cell r="AA961">
            <v>286250</v>
          </cell>
          <cell r="AB961">
            <v>457500</v>
          </cell>
          <cell r="AC961">
            <v>2310000</v>
          </cell>
          <cell r="AD961">
            <v>2425500</v>
          </cell>
          <cell r="AE961">
            <v>2546775</v>
          </cell>
          <cell r="AF961">
            <v>7282275</v>
          </cell>
        </row>
        <row r="962">
          <cell r="A962">
            <v>12003001</v>
          </cell>
          <cell r="B962" t="str">
            <v>12003001/22020202</v>
          </cell>
          <cell r="C962">
            <v>12003001</v>
          </cell>
          <cell r="D962">
            <v>22020202</v>
          </cell>
          <cell r="E962" t="str">
            <v>House of Assembly</v>
          </cell>
          <cell r="F962" t="str">
            <v>Telephone Charges</v>
          </cell>
          <cell r="K962">
            <v>23520000</v>
          </cell>
          <cell r="L962">
            <v>0</v>
          </cell>
          <cell r="M962">
            <v>1970000</v>
          </cell>
          <cell r="N962">
            <v>3940000</v>
          </cell>
          <cell r="O962">
            <v>0</v>
          </cell>
          <cell r="P962">
            <v>1970000</v>
          </cell>
          <cell r="Q962">
            <v>1970000</v>
          </cell>
          <cell r="R962">
            <v>4030000</v>
          </cell>
          <cell r="S962">
            <v>0</v>
          </cell>
          <cell r="T962">
            <v>13880000</v>
          </cell>
          <cell r="U962">
            <v>1735000</v>
          </cell>
          <cell r="V962">
            <v>1735000</v>
          </cell>
          <cell r="W962">
            <v>1735000</v>
          </cell>
          <cell r="X962">
            <v>1735000</v>
          </cell>
          <cell r="Y962">
            <v>20820000</v>
          </cell>
          <cell r="Z962">
            <v>9640000</v>
          </cell>
          <cell r="AA962">
            <v>2410000</v>
          </cell>
          <cell r="AB962">
            <v>2700000</v>
          </cell>
          <cell r="AC962">
            <v>23318400</v>
          </cell>
          <cell r="AD962">
            <v>24484320</v>
          </cell>
          <cell r="AE962">
            <v>25708536</v>
          </cell>
          <cell r="AF962">
            <v>73511256</v>
          </cell>
        </row>
        <row r="963">
          <cell r="A963">
            <v>12003001</v>
          </cell>
          <cell r="B963" t="str">
            <v>12003001/22020203</v>
          </cell>
          <cell r="C963">
            <v>12003001</v>
          </cell>
          <cell r="D963">
            <v>22020203</v>
          </cell>
          <cell r="E963" t="str">
            <v>House of Assembly</v>
          </cell>
          <cell r="F963" t="str">
            <v xml:space="preserve">Internet Access Charges </v>
          </cell>
          <cell r="K963">
            <v>840000</v>
          </cell>
          <cell r="L963">
            <v>0</v>
          </cell>
          <cell r="M963">
            <v>0</v>
          </cell>
          <cell r="O963">
            <v>0</v>
          </cell>
          <cell r="P963">
            <v>76000</v>
          </cell>
          <cell r="Q963">
            <v>0</v>
          </cell>
          <cell r="R963">
            <v>0</v>
          </cell>
          <cell r="S963">
            <v>0</v>
          </cell>
          <cell r="T963">
            <v>76000</v>
          </cell>
          <cell r="U963">
            <v>9500</v>
          </cell>
          <cell r="V963">
            <v>9500</v>
          </cell>
          <cell r="W963">
            <v>9500</v>
          </cell>
          <cell r="X963">
            <v>9500</v>
          </cell>
          <cell r="Y963">
            <v>114000</v>
          </cell>
          <cell r="Z963">
            <v>764000</v>
          </cell>
          <cell r="AA963">
            <v>191000</v>
          </cell>
          <cell r="AB963">
            <v>726000</v>
          </cell>
          <cell r="AC963">
            <v>127680</v>
          </cell>
          <cell r="AD963">
            <v>134064</v>
          </cell>
          <cell r="AE963">
            <v>140767.20000000001</v>
          </cell>
          <cell r="AF963">
            <v>402511.2</v>
          </cell>
        </row>
        <row r="964">
          <cell r="A964">
            <v>12003001</v>
          </cell>
          <cell r="B964" t="str">
            <v>12003001/22020301</v>
          </cell>
          <cell r="C964">
            <v>12003001</v>
          </cell>
          <cell r="D964">
            <v>22020301</v>
          </cell>
          <cell r="E964" t="str">
            <v>House of Assembly</v>
          </cell>
          <cell r="F964" t="str">
            <v xml:space="preserve">Office Stationeries /Computer Consumbles </v>
          </cell>
          <cell r="K964">
            <v>8400000</v>
          </cell>
          <cell r="L964">
            <v>0</v>
          </cell>
          <cell r="M964">
            <v>0</v>
          </cell>
          <cell r="N964">
            <v>22000000</v>
          </cell>
          <cell r="O964">
            <v>0</v>
          </cell>
          <cell r="P964">
            <v>1100000</v>
          </cell>
          <cell r="Q964">
            <v>1108000</v>
          </cell>
          <cell r="R964">
            <v>2200000</v>
          </cell>
          <cell r="S964">
            <v>0</v>
          </cell>
          <cell r="T964">
            <v>26408000</v>
          </cell>
          <cell r="U964">
            <v>3301000</v>
          </cell>
          <cell r="V964">
            <v>3301000</v>
          </cell>
          <cell r="W964">
            <v>3301000</v>
          </cell>
          <cell r="X964">
            <v>3301000</v>
          </cell>
          <cell r="Y964">
            <v>39612000</v>
          </cell>
          <cell r="Z964">
            <v>-18008000</v>
          </cell>
          <cell r="AA964">
            <v>-4502000</v>
          </cell>
          <cell r="AB964">
            <v>-31212000</v>
          </cell>
          <cell r="AC964">
            <v>44365440</v>
          </cell>
          <cell r="AD964">
            <v>46583712</v>
          </cell>
          <cell r="AE964">
            <v>48912897.600000001</v>
          </cell>
          <cell r="AF964">
            <v>139862049.59999999</v>
          </cell>
        </row>
        <row r="965">
          <cell r="A965">
            <v>12003001</v>
          </cell>
          <cell r="B965" t="str">
            <v>12003001/22020302</v>
          </cell>
          <cell r="C965">
            <v>12003001</v>
          </cell>
          <cell r="D965">
            <v>22020302</v>
          </cell>
          <cell r="E965" t="str">
            <v>House of Assembly</v>
          </cell>
          <cell r="F965" t="str">
            <v>Books</v>
          </cell>
          <cell r="K965">
            <v>840000</v>
          </cell>
          <cell r="L965">
            <v>0</v>
          </cell>
          <cell r="M965">
            <v>0</v>
          </cell>
          <cell r="O965">
            <v>0</v>
          </cell>
          <cell r="P965">
            <v>0</v>
          </cell>
          <cell r="Q965">
            <v>0</v>
          </cell>
          <cell r="R965">
            <v>0</v>
          </cell>
          <cell r="S965">
            <v>0</v>
          </cell>
          <cell r="T965">
            <v>0</v>
          </cell>
          <cell r="U965">
            <v>0</v>
          </cell>
          <cell r="V965">
            <v>0</v>
          </cell>
          <cell r="W965">
            <v>0</v>
          </cell>
          <cell r="X965">
            <v>0</v>
          </cell>
          <cell r="Y965">
            <v>0</v>
          </cell>
          <cell r="Z965">
            <v>840000</v>
          </cell>
          <cell r="AA965">
            <v>210000</v>
          </cell>
          <cell r="AB965">
            <v>840000</v>
          </cell>
          <cell r="AC965">
            <v>0</v>
          </cell>
          <cell r="AD965">
            <v>0</v>
          </cell>
          <cell r="AE965">
            <v>0</v>
          </cell>
          <cell r="AF965">
            <v>0</v>
          </cell>
        </row>
        <row r="966">
          <cell r="A966">
            <v>12003001</v>
          </cell>
          <cell r="B966" t="str">
            <v>12003001/22020303</v>
          </cell>
          <cell r="C966">
            <v>12003001</v>
          </cell>
          <cell r="D966">
            <v>22020303</v>
          </cell>
          <cell r="E966" t="str">
            <v>House of Assembly</v>
          </cell>
          <cell r="F966" t="str">
            <v>Newspaper</v>
          </cell>
          <cell r="K966">
            <v>16800000</v>
          </cell>
          <cell r="L966">
            <v>0</v>
          </cell>
          <cell r="M966">
            <v>1025000</v>
          </cell>
          <cell r="N966">
            <v>2050000</v>
          </cell>
          <cell r="O966">
            <v>0</v>
          </cell>
          <cell r="P966">
            <v>1025000</v>
          </cell>
          <cell r="Q966">
            <v>1025000</v>
          </cell>
          <cell r="R966">
            <v>2050000</v>
          </cell>
          <cell r="S966">
            <v>0</v>
          </cell>
          <cell r="T966">
            <v>7175000</v>
          </cell>
          <cell r="U966">
            <v>896875</v>
          </cell>
          <cell r="V966">
            <v>896875</v>
          </cell>
          <cell r="W966">
            <v>896875</v>
          </cell>
          <cell r="X966">
            <v>896875</v>
          </cell>
          <cell r="Y966">
            <v>10762500</v>
          </cell>
          <cell r="Z966">
            <v>9625000</v>
          </cell>
          <cell r="AA966">
            <v>2406250</v>
          </cell>
          <cell r="AB966">
            <v>6037500</v>
          </cell>
          <cell r="AC966">
            <v>12054000</v>
          </cell>
          <cell r="AD966">
            <v>12656700</v>
          </cell>
          <cell r="AE966">
            <v>13289535</v>
          </cell>
          <cell r="AF966">
            <v>38000235</v>
          </cell>
        </row>
        <row r="967">
          <cell r="A967">
            <v>12003001</v>
          </cell>
          <cell r="B967" t="str">
            <v>12003001/22020304</v>
          </cell>
          <cell r="C967">
            <v>12003001</v>
          </cell>
          <cell r="D967">
            <v>22020304</v>
          </cell>
          <cell r="E967" t="str">
            <v>House of Assembly</v>
          </cell>
          <cell r="F967" t="str">
            <v>Magazines and Periodicals</v>
          </cell>
          <cell r="K967">
            <v>40320000</v>
          </cell>
          <cell r="L967">
            <v>0</v>
          </cell>
          <cell r="M967">
            <v>340000</v>
          </cell>
          <cell r="N967">
            <v>680000</v>
          </cell>
          <cell r="O967">
            <v>0</v>
          </cell>
          <cell r="P967">
            <v>340000</v>
          </cell>
          <cell r="Q967">
            <v>340000</v>
          </cell>
          <cell r="R967">
            <v>680000</v>
          </cell>
          <cell r="S967">
            <v>0</v>
          </cell>
          <cell r="T967">
            <v>2380000</v>
          </cell>
          <cell r="U967">
            <v>297500</v>
          </cell>
          <cell r="V967">
            <v>297500</v>
          </cell>
          <cell r="W967">
            <v>297500</v>
          </cell>
          <cell r="X967">
            <v>297500</v>
          </cell>
          <cell r="Y967">
            <v>3570000</v>
          </cell>
          <cell r="Z967">
            <v>37940000</v>
          </cell>
          <cell r="AA967">
            <v>9485000</v>
          </cell>
          <cell r="AB967">
            <v>36750000</v>
          </cell>
          <cell r="AC967">
            <v>3998400</v>
          </cell>
          <cell r="AD967">
            <v>4198320</v>
          </cell>
          <cell r="AE967">
            <v>4408236</v>
          </cell>
          <cell r="AF967">
            <v>12604956</v>
          </cell>
        </row>
        <row r="968">
          <cell r="A968">
            <v>12003001</v>
          </cell>
          <cell r="B968" t="str">
            <v>12003001/22020307</v>
          </cell>
          <cell r="C968">
            <v>12003001</v>
          </cell>
          <cell r="D968">
            <v>22020307</v>
          </cell>
          <cell r="E968" t="str">
            <v>House of Assembly</v>
          </cell>
          <cell r="F968" t="str">
            <v>Drugs and medical supplies</v>
          </cell>
          <cell r="K968">
            <v>564480</v>
          </cell>
          <cell r="L968">
            <v>0</v>
          </cell>
          <cell r="M968">
            <v>40000</v>
          </cell>
          <cell r="N968">
            <v>80000</v>
          </cell>
          <cell r="O968">
            <v>0</v>
          </cell>
          <cell r="P968">
            <v>40000</v>
          </cell>
          <cell r="Q968">
            <v>40000</v>
          </cell>
          <cell r="R968">
            <v>80000</v>
          </cell>
          <cell r="S968">
            <v>0</v>
          </cell>
          <cell r="T968">
            <v>280000</v>
          </cell>
          <cell r="U968">
            <v>35000</v>
          </cell>
          <cell r="V968">
            <v>35000</v>
          </cell>
          <cell r="W968">
            <v>35000</v>
          </cell>
          <cell r="X968">
            <v>35000</v>
          </cell>
          <cell r="Y968">
            <v>420000</v>
          </cell>
          <cell r="Z968">
            <v>284480</v>
          </cell>
          <cell r="AA968">
            <v>71120</v>
          </cell>
          <cell r="AB968">
            <v>144480</v>
          </cell>
          <cell r="AC968">
            <v>470400</v>
          </cell>
          <cell r="AD968">
            <v>493920</v>
          </cell>
          <cell r="AE968">
            <v>518616</v>
          </cell>
          <cell r="AF968">
            <v>1482936</v>
          </cell>
        </row>
        <row r="969">
          <cell r="A969">
            <v>12003001</v>
          </cell>
          <cell r="B969" t="str">
            <v>12003001/22020401</v>
          </cell>
          <cell r="C969">
            <v>12003001</v>
          </cell>
          <cell r="D969">
            <v>22020401</v>
          </cell>
          <cell r="E969" t="str">
            <v>House of Assembly</v>
          </cell>
          <cell r="F969" t="str">
            <v>Maintenance of Motor Veh/Tans. Equip.</v>
          </cell>
          <cell r="K969">
            <v>42000000</v>
          </cell>
          <cell r="L969">
            <v>0</v>
          </cell>
          <cell r="M969">
            <v>3623800</v>
          </cell>
          <cell r="N969">
            <v>6768000</v>
          </cell>
          <cell r="O969">
            <v>0</v>
          </cell>
          <cell r="P969">
            <v>3370000</v>
          </cell>
          <cell r="Q969">
            <v>3370000</v>
          </cell>
          <cell r="R969">
            <v>6830000</v>
          </cell>
          <cell r="S969">
            <v>0</v>
          </cell>
          <cell r="T969">
            <v>23961800</v>
          </cell>
          <cell r="U969">
            <v>2995225</v>
          </cell>
          <cell r="V969">
            <v>2995225</v>
          </cell>
          <cell r="W969">
            <v>2995225</v>
          </cell>
          <cell r="X969">
            <v>2995225</v>
          </cell>
          <cell r="Y969">
            <v>35942700</v>
          </cell>
          <cell r="Z969">
            <v>18038200</v>
          </cell>
          <cell r="AA969">
            <v>4509550</v>
          </cell>
          <cell r="AB969">
            <v>6057300</v>
          </cell>
          <cell r="AC969">
            <v>40255824</v>
          </cell>
          <cell r="AD969">
            <v>42268615.200000003</v>
          </cell>
          <cell r="AE969">
            <v>44382045.960000001</v>
          </cell>
          <cell r="AF969">
            <v>126906485.16</v>
          </cell>
        </row>
        <row r="970">
          <cell r="A970">
            <v>12003001</v>
          </cell>
          <cell r="B970" t="str">
            <v>12003001/22020402</v>
          </cell>
          <cell r="C970">
            <v>12003001</v>
          </cell>
          <cell r="D970">
            <v>22020402</v>
          </cell>
          <cell r="E970" t="str">
            <v>House of Assembly</v>
          </cell>
          <cell r="F970" t="str">
            <v xml:space="preserve">Maintenance of Office Furniture </v>
          </cell>
          <cell r="K970">
            <v>3318000</v>
          </cell>
          <cell r="L970">
            <v>0</v>
          </cell>
          <cell r="M970">
            <v>0</v>
          </cell>
          <cell r="O970">
            <v>0</v>
          </cell>
          <cell r="P970">
            <v>0</v>
          </cell>
          <cell r="Q970">
            <v>0</v>
          </cell>
          <cell r="R970">
            <v>0</v>
          </cell>
          <cell r="S970">
            <v>0</v>
          </cell>
          <cell r="T970">
            <v>0</v>
          </cell>
          <cell r="U970">
            <v>0</v>
          </cell>
          <cell r="V970">
            <v>0</v>
          </cell>
          <cell r="W970">
            <v>0</v>
          </cell>
          <cell r="X970">
            <v>0</v>
          </cell>
          <cell r="Y970">
            <v>0</v>
          </cell>
          <cell r="Z970">
            <v>3318000</v>
          </cell>
          <cell r="AA970">
            <v>829500</v>
          </cell>
          <cell r="AB970">
            <v>3318000</v>
          </cell>
          <cell r="AC970">
            <v>0</v>
          </cell>
          <cell r="AD970">
            <v>0</v>
          </cell>
          <cell r="AE970">
            <v>0</v>
          </cell>
          <cell r="AF970">
            <v>0</v>
          </cell>
        </row>
        <row r="971">
          <cell r="A971">
            <v>12003001</v>
          </cell>
          <cell r="B971" t="str">
            <v>12003001/22020404</v>
          </cell>
          <cell r="C971">
            <v>12003001</v>
          </cell>
          <cell r="D971">
            <v>22020404</v>
          </cell>
          <cell r="E971" t="str">
            <v>House of Assembly</v>
          </cell>
          <cell r="F971" t="str">
            <v xml:space="preserve">Maintenance of Office / IT Equipment </v>
          </cell>
          <cell r="K971">
            <v>2940000</v>
          </cell>
          <cell r="L971">
            <v>0</v>
          </cell>
          <cell r="M971">
            <v>15000</v>
          </cell>
          <cell r="N971">
            <v>118000</v>
          </cell>
          <cell r="O971">
            <v>0</v>
          </cell>
          <cell r="P971">
            <v>25500</v>
          </cell>
          <cell r="Q971">
            <v>173400</v>
          </cell>
          <cell r="R971">
            <v>46400</v>
          </cell>
          <cell r="S971">
            <v>64400</v>
          </cell>
          <cell r="T971">
            <v>442700</v>
          </cell>
          <cell r="U971">
            <v>55337.5</v>
          </cell>
          <cell r="V971">
            <v>55337.5</v>
          </cell>
          <cell r="W971">
            <v>55337.5</v>
          </cell>
          <cell r="X971">
            <v>55337.5</v>
          </cell>
          <cell r="Y971">
            <v>664050</v>
          </cell>
          <cell r="Z971">
            <v>2497300</v>
          </cell>
          <cell r="AA971">
            <v>624325</v>
          </cell>
          <cell r="AB971">
            <v>2275950</v>
          </cell>
          <cell r="AC971">
            <v>743736</v>
          </cell>
          <cell r="AD971">
            <v>780922.8</v>
          </cell>
          <cell r="AE971">
            <v>819968.94000000006</v>
          </cell>
          <cell r="AF971">
            <v>2344627.7400000002</v>
          </cell>
        </row>
        <row r="972">
          <cell r="A972">
            <v>12003001</v>
          </cell>
          <cell r="B972" t="str">
            <v>12003001/22020405</v>
          </cell>
          <cell r="C972">
            <v>12003001</v>
          </cell>
          <cell r="D972">
            <v>22020405</v>
          </cell>
          <cell r="E972" t="str">
            <v>House of Assembly</v>
          </cell>
          <cell r="F972" t="str">
            <v>Maintenance of plants and Generators</v>
          </cell>
          <cell r="K972">
            <v>2688000</v>
          </cell>
          <cell r="L972">
            <v>0</v>
          </cell>
          <cell r="M972">
            <v>0</v>
          </cell>
          <cell r="O972">
            <v>0</v>
          </cell>
          <cell r="P972">
            <v>110000</v>
          </cell>
          <cell r="Q972">
            <v>0</v>
          </cell>
          <cell r="R972">
            <v>0</v>
          </cell>
          <cell r="S972">
            <v>0</v>
          </cell>
          <cell r="T972">
            <v>110000</v>
          </cell>
          <cell r="U972">
            <v>13750</v>
          </cell>
          <cell r="V972">
            <v>13750</v>
          </cell>
          <cell r="W972">
            <v>13750</v>
          </cell>
          <cell r="X972">
            <v>13750</v>
          </cell>
          <cell r="Y972">
            <v>165000</v>
          </cell>
          <cell r="Z972">
            <v>2578000</v>
          </cell>
          <cell r="AA972">
            <v>644500</v>
          </cell>
          <cell r="AB972">
            <v>2523000</v>
          </cell>
          <cell r="AC972">
            <v>184800</v>
          </cell>
          <cell r="AD972">
            <v>194040</v>
          </cell>
          <cell r="AE972">
            <v>203742</v>
          </cell>
          <cell r="AF972">
            <v>582582</v>
          </cell>
        </row>
        <row r="973">
          <cell r="A973">
            <v>12003001</v>
          </cell>
          <cell r="B973" t="str">
            <v>12003001/22020501</v>
          </cell>
          <cell r="C973">
            <v>12003001</v>
          </cell>
          <cell r="D973">
            <v>22020501</v>
          </cell>
          <cell r="E973" t="str">
            <v>House of Assembly</v>
          </cell>
          <cell r="F973" t="str">
            <v xml:space="preserve">Local Training </v>
          </cell>
          <cell r="K973">
            <v>12600000</v>
          </cell>
          <cell r="L973">
            <v>0</v>
          </cell>
          <cell r="M973">
            <v>1500000</v>
          </cell>
          <cell r="O973">
            <v>1500000</v>
          </cell>
          <cell r="P973">
            <v>1500000</v>
          </cell>
          <cell r="Q973">
            <v>0</v>
          </cell>
          <cell r="R973">
            <v>0</v>
          </cell>
          <cell r="S973">
            <v>0</v>
          </cell>
          <cell r="T973">
            <v>4500000</v>
          </cell>
          <cell r="U973">
            <v>562500</v>
          </cell>
          <cell r="V973">
            <v>562500</v>
          </cell>
          <cell r="W973">
            <v>562500</v>
          </cell>
          <cell r="X973">
            <v>562500</v>
          </cell>
          <cell r="Y973">
            <v>6750000</v>
          </cell>
          <cell r="Z973">
            <v>8100000</v>
          </cell>
          <cell r="AA973">
            <v>2025000</v>
          </cell>
          <cell r="AB973">
            <v>5850000</v>
          </cell>
          <cell r="AC973">
            <v>7560000</v>
          </cell>
          <cell r="AD973">
            <v>7938000</v>
          </cell>
          <cell r="AE973">
            <v>8334900</v>
          </cell>
          <cell r="AF973">
            <v>23832900</v>
          </cell>
        </row>
        <row r="974">
          <cell r="A974">
            <v>12003001</v>
          </cell>
          <cell r="B974" t="str">
            <v>12003001/22020502</v>
          </cell>
          <cell r="C974">
            <v>12003001</v>
          </cell>
          <cell r="D974">
            <v>22020502</v>
          </cell>
          <cell r="E974" t="str">
            <v>House of Assembly</v>
          </cell>
          <cell r="F974" t="str">
            <v>International Training</v>
          </cell>
          <cell r="K974">
            <v>210000000</v>
          </cell>
          <cell r="L974">
            <v>0</v>
          </cell>
          <cell r="M974">
            <v>0</v>
          </cell>
          <cell r="O974">
            <v>0</v>
          </cell>
          <cell r="P974">
            <v>0</v>
          </cell>
          <cell r="Q974">
            <v>0</v>
          </cell>
          <cell r="R974">
            <v>0</v>
          </cell>
          <cell r="S974">
            <v>0</v>
          </cell>
          <cell r="T974">
            <v>0</v>
          </cell>
          <cell r="U974">
            <v>0</v>
          </cell>
          <cell r="V974">
            <v>0</v>
          </cell>
          <cell r="W974">
            <v>0</v>
          </cell>
          <cell r="X974">
            <v>0</v>
          </cell>
          <cell r="Y974">
            <v>0</v>
          </cell>
          <cell r="Z974">
            <v>210000000</v>
          </cell>
          <cell r="AA974">
            <v>52500000</v>
          </cell>
          <cell r="AB974">
            <v>210000000</v>
          </cell>
          <cell r="AC974">
            <v>0</v>
          </cell>
          <cell r="AD974">
            <v>0</v>
          </cell>
          <cell r="AE974">
            <v>0</v>
          </cell>
          <cell r="AF974">
            <v>0</v>
          </cell>
        </row>
        <row r="975">
          <cell r="A975">
            <v>12003001</v>
          </cell>
          <cell r="B975" t="str">
            <v>12003001/22020601</v>
          </cell>
          <cell r="C975">
            <v>12003001</v>
          </cell>
          <cell r="D975">
            <v>22020601</v>
          </cell>
          <cell r="E975" t="str">
            <v>House of Assembly</v>
          </cell>
          <cell r="F975" t="str">
            <v>Security Services</v>
          </cell>
          <cell r="K975">
            <v>3780000</v>
          </cell>
          <cell r="L975">
            <v>0</v>
          </cell>
          <cell r="M975">
            <v>314790</v>
          </cell>
          <cell r="N975">
            <v>629580</v>
          </cell>
          <cell r="O975">
            <v>0</v>
          </cell>
          <cell r="P975">
            <v>298550</v>
          </cell>
          <cell r="Q975">
            <v>298550</v>
          </cell>
          <cell r="R975">
            <v>597100</v>
          </cell>
          <cell r="S975">
            <v>0</v>
          </cell>
          <cell r="T975">
            <v>2138570</v>
          </cell>
          <cell r="U975">
            <v>267321.25</v>
          </cell>
          <cell r="V975">
            <v>267321.25</v>
          </cell>
          <cell r="W975">
            <v>267321.25</v>
          </cell>
          <cell r="X975">
            <v>267321.25</v>
          </cell>
          <cell r="Y975">
            <v>3207855</v>
          </cell>
          <cell r="Z975">
            <v>1641430</v>
          </cell>
          <cell r="AA975">
            <v>410357.5</v>
          </cell>
          <cell r="AB975">
            <v>572145</v>
          </cell>
          <cell r="AC975">
            <v>3592797.6</v>
          </cell>
          <cell r="AD975">
            <v>3772437.48</v>
          </cell>
          <cell r="AE975">
            <v>3961059.3539999998</v>
          </cell>
          <cell r="AF975">
            <v>11326294.434</v>
          </cell>
        </row>
        <row r="976">
          <cell r="A976">
            <v>12003001</v>
          </cell>
          <cell r="B976" t="str">
            <v>12003001/22020605</v>
          </cell>
          <cell r="C976">
            <v>12003001</v>
          </cell>
          <cell r="D976">
            <v>22020605</v>
          </cell>
          <cell r="E976" t="str">
            <v>House of Assembly</v>
          </cell>
          <cell r="F976" t="str">
            <v>Clearing and Fumigation</v>
          </cell>
          <cell r="K976">
            <v>5040000</v>
          </cell>
          <cell r="L976">
            <v>0</v>
          </cell>
          <cell r="M976">
            <v>0</v>
          </cell>
          <cell r="O976">
            <v>0</v>
          </cell>
          <cell r="P976">
            <v>130000</v>
          </cell>
          <cell r="Q976">
            <v>0</v>
          </cell>
          <cell r="R976">
            <v>0</v>
          </cell>
          <cell r="S976">
            <v>0</v>
          </cell>
          <cell r="T976">
            <v>130000</v>
          </cell>
          <cell r="U976">
            <v>16250</v>
          </cell>
          <cell r="V976">
            <v>16250</v>
          </cell>
          <cell r="W976">
            <v>16250</v>
          </cell>
          <cell r="X976">
            <v>16250</v>
          </cell>
          <cell r="Y976">
            <v>195000</v>
          </cell>
          <cell r="Z976">
            <v>4910000</v>
          </cell>
          <cell r="AA976">
            <v>1227500</v>
          </cell>
          <cell r="AB976">
            <v>4845000</v>
          </cell>
          <cell r="AC976">
            <v>218400</v>
          </cell>
          <cell r="AD976">
            <v>229320</v>
          </cell>
          <cell r="AE976">
            <v>240786</v>
          </cell>
          <cell r="AF976">
            <v>688506</v>
          </cell>
        </row>
        <row r="977">
          <cell r="A977">
            <v>12003001</v>
          </cell>
          <cell r="B977" t="str">
            <v>12003001/22020703</v>
          </cell>
          <cell r="C977">
            <v>12003001</v>
          </cell>
          <cell r="D977">
            <v>22020703</v>
          </cell>
          <cell r="E977" t="str">
            <v>House of Assembly</v>
          </cell>
          <cell r="F977" t="str">
            <v>Legal Service</v>
          </cell>
          <cell r="K977">
            <v>21000000</v>
          </cell>
          <cell r="L977">
            <v>0</v>
          </cell>
          <cell r="M977">
            <v>0</v>
          </cell>
          <cell r="O977">
            <v>0</v>
          </cell>
          <cell r="P977">
            <v>15000</v>
          </cell>
          <cell r="Q977">
            <v>0</v>
          </cell>
          <cell r="R977">
            <v>0</v>
          </cell>
          <cell r="S977">
            <v>0</v>
          </cell>
          <cell r="T977">
            <v>15000</v>
          </cell>
          <cell r="U977">
            <v>1875</v>
          </cell>
          <cell r="V977">
            <v>1875</v>
          </cell>
          <cell r="W977">
            <v>1875</v>
          </cell>
          <cell r="X977">
            <v>1875</v>
          </cell>
          <cell r="Y977">
            <v>22500</v>
          </cell>
          <cell r="Z977">
            <v>20985000</v>
          </cell>
          <cell r="AA977">
            <v>5246250</v>
          </cell>
          <cell r="AB977">
            <v>20977500</v>
          </cell>
          <cell r="AC977">
            <v>25200</v>
          </cell>
          <cell r="AD977">
            <v>26460</v>
          </cell>
          <cell r="AE977">
            <v>27783</v>
          </cell>
          <cell r="AF977">
            <v>79443</v>
          </cell>
        </row>
        <row r="978">
          <cell r="A978">
            <v>12003001</v>
          </cell>
          <cell r="B978" t="str">
            <v>12003001/22020801</v>
          </cell>
          <cell r="C978">
            <v>12003001</v>
          </cell>
          <cell r="D978">
            <v>22020801</v>
          </cell>
          <cell r="E978" t="str">
            <v>House of Assembly</v>
          </cell>
          <cell r="F978" t="str">
            <v xml:space="preserve">Motor Vehicle Fuel Cost </v>
          </cell>
          <cell r="K978">
            <v>68880000</v>
          </cell>
          <cell r="L978">
            <v>0</v>
          </cell>
          <cell r="M978">
            <v>3135000</v>
          </cell>
          <cell r="N978">
            <v>6305000</v>
          </cell>
          <cell r="O978">
            <v>0</v>
          </cell>
          <cell r="P978">
            <v>3158750</v>
          </cell>
          <cell r="Q978">
            <v>3155000</v>
          </cell>
          <cell r="R978">
            <v>6640000</v>
          </cell>
          <cell r="S978">
            <v>0</v>
          </cell>
          <cell r="T978">
            <v>22393750</v>
          </cell>
          <cell r="U978">
            <v>2799218.75</v>
          </cell>
          <cell r="V978">
            <v>2799218.75</v>
          </cell>
          <cell r="W978">
            <v>2799218.75</v>
          </cell>
          <cell r="X978">
            <v>2799218.75</v>
          </cell>
          <cell r="Y978">
            <v>33590625</v>
          </cell>
          <cell r="Z978">
            <v>46486250</v>
          </cell>
          <cell r="AA978">
            <v>11621562.5</v>
          </cell>
          <cell r="AB978">
            <v>35289375</v>
          </cell>
          <cell r="AC978">
            <v>37621500</v>
          </cell>
          <cell r="AD978">
            <v>39502575</v>
          </cell>
          <cell r="AE978">
            <v>41477703.75</v>
          </cell>
          <cell r="AF978">
            <v>118601778.75</v>
          </cell>
        </row>
        <row r="979">
          <cell r="A979">
            <v>12003001</v>
          </cell>
          <cell r="B979" t="str">
            <v>12003001/22020803</v>
          </cell>
          <cell r="C979">
            <v>12003001</v>
          </cell>
          <cell r="D979">
            <v>22020803</v>
          </cell>
          <cell r="E979" t="str">
            <v>House of Assembly</v>
          </cell>
          <cell r="F979" t="str">
            <v>Plants/Generator fuel cost</v>
          </cell>
          <cell r="K979">
            <v>5880000</v>
          </cell>
          <cell r="L979">
            <v>0</v>
          </cell>
          <cell r="M979">
            <v>0</v>
          </cell>
          <cell r="N979">
            <v>10000</v>
          </cell>
          <cell r="O979">
            <v>0</v>
          </cell>
          <cell r="P979">
            <v>845000</v>
          </cell>
          <cell r="Q979">
            <v>425000</v>
          </cell>
          <cell r="R979">
            <v>10000</v>
          </cell>
          <cell r="S979">
            <v>0</v>
          </cell>
          <cell r="T979">
            <v>1290000</v>
          </cell>
          <cell r="U979">
            <v>161250</v>
          </cell>
          <cell r="V979">
            <v>161250</v>
          </cell>
          <cell r="W979">
            <v>161250</v>
          </cell>
          <cell r="X979">
            <v>161250</v>
          </cell>
          <cell r="Y979">
            <v>1935000</v>
          </cell>
          <cell r="Z979">
            <v>4590000</v>
          </cell>
          <cell r="AA979">
            <v>1147500</v>
          </cell>
          <cell r="AB979">
            <v>3945000</v>
          </cell>
          <cell r="AC979">
            <v>2167200</v>
          </cell>
          <cell r="AD979">
            <v>2275560</v>
          </cell>
          <cell r="AE979">
            <v>2389338</v>
          </cell>
          <cell r="AF979">
            <v>6832098</v>
          </cell>
        </row>
        <row r="980">
          <cell r="A980">
            <v>12003001</v>
          </cell>
          <cell r="B980" t="str">
            <v>12003001/22020901</v>
          </cell>
          <cell r="C980">
            <v>12003001</v>
          </cell>
          <cell r="D980">
            <v>22020901</v>
          </cell>
          <cell r="E980" t="str">
            <v>House of Assembly</v>
          </cell>
          <cell r="F980" t="str">
            <v>Bank Charges (Other Than Interest)</v>
          </cell>
          <cell r="K980">
            <v>2520000</v>
          </cell>
          <cell r="L980">
            <v>1821.85</v>
          </cell>
          <cell r="M980">
            <v>40363</v>
          </cell>
          <cell r="N980">
            <v>78708.28</v>
          </cell>
          <cell r="O980">
            <v>1616.5</v>
          </cell>
          <cell r="P980">
            <v>364312.53</v>
          </cell>
          <cell r="Q980">
            <v>44966.33</v>
          </cell>
          <cell r="R980">
            <v>80094.28</v>
          </cell>
          <cell r="S980">
            <v>265877.94</v>
          </cell>
          <cell r="T980">
            <v>877760.71</v>
          </cell>
          <cell r="U980">
            <v>109720.08875</v>
          </cell>
          <cell r="V980">
            <v>109720.08875</v>
          </cell>
          <cell r="W980">
            <v>109720.08875</v>
          </cell>
          <cell r="X980">
            <v>109720.08875</v>
          </cell>
          <cell r="Y980">
            <v>1316641.0649999999</v>
          </cell>
          <cell r="Z980">
            <v>1642239.29</v>
          </cell>
          <cell r="AA980">
            <v>410559.82250000001</v>
          </cell>
          <cell r="AB980">
            <v>1203358.9350000001</v>
          </cell>
          <cell r="AC980">
            <v>1474637.9927999999</v>
          </cell>
          <cell r="AD980">
            <v>1548369.8924399999</v>
          </cell>
          <cell r="AE980">
            <v>1625788.3870619999</v>
          </cell>
          <cell r="AF980">
            <v>4648796.2723019999</v>
          </cell>
        </row>
        <row r="981">
          <cell r="A981">
            <v>12003001</v>
          </cell>
          <cell r="B981" t="str">
            <v>12003001/22021001</v>
          </cell>
          <cell r="C981">
            <v>12003001</v>
          </cell>
          <cell r="D981">
            <v>22021001</v>
          </cell>
          <cell r="E981" t="str">
            <v>House of Assembly</v>
          </cell>
          <cell r="F981" t="str">
            <v xml:space="preserve">Refreshement &amp; Meals </v>
          </cell>
          <cell r="K981">
            <v>135508800</v>
          </cell>
          <cell r="L981">
            <v>0</v>
          </cell>
          <cell r="M981">
            <v>12730000</v>
          </cell>
          <cell r="N981">
            <v>25260000</v>
          </cell>
          <cell r="O981">
            <v>0</v>
          </cell>
          <cell r="P981">
            <v>12630000</v>
          </cell>
          <cell r="Q981">
            <v>12630000</v>
          </cell>
          <cell r="R981">
            <v>30120000</v>
          </cell>
          <cell r="S981">
            <v>0</v>
          </cell>
          <cell r="T981">
            <v>93370000</v>
          </cell>
          <cell r="U981">
            <v>11671250</v>
          </cell>
          <cell r="V981">
            <v>11671250</v>
          </cell>
          <cell r="W981">
            <v>11671250</v>
          </cell>
          <cell r="X981">
            <v>11671250</v>
          </cell>
          <cell r="Y981">
            <v>140055000</v>
          </cell>
          <cell r="Z981">
            <v>42138800</v>
          </cell>
          <cell r="AA981">
            <v>10534700</v>
          </cell>
          <cell r="AB981">
            <v>-4546200</v>
          </cell>
          <cell r="AC981">
            <v>156861600</v>
          </cell>
          <cell r="AD981">
            <v>164704680</v>
          </cell>
          <cell r="AE981">
            <v>172939914</v>
          </cell>
          <cell r="AF981">
            <v>494506194</v>
          </cell>
        </row>
        <row r="982">
          <cell r="A982">
            <v>12003001</v>
          </cell>
          <cell r="B982" t="str">
            <v>12003001/22021002</v>
          </cell>
          <cell r="C982">
            <v>12003001</v>
          </cell>
          <cell r="D982">
            <v>22021002</v>
          </cell>
          <cell r="E982" t="str">
            <v>House of Assembly</v>
          </cell>
          <cell r="F982" t="str">
            <v>Honorarium &amp; Sitting Allowance</v>
          </cell>
          <cell r="K982">
            <v>1680000</v>
          </cell>
          <cell r="L982">
            <v>0</v>
          </cell>
          <cell r="M982">
            <v>0</v>
          </cell>
          <cell r="O982">
            <v>0</v>
          </cell>
          <cell r="P982">
            <v>0</v>
          </cell>
          <cell r="Q982">
            <v>0</v>
          </cell>
          <cell r="R982">
            <v>0</v>
          </cell>
          <cell r="S982">
            <v>0</v>
          </cell>
          <cell r="T982">
            <v>0</v>
          </cell>
          <cell r="U982">
            <v>0</v>
          </cell>
          <cell r="V982">
            <v>0</v>
          </cell>
          <cell r="W982">
            <v>0</v>
          </cell>
          <cell r="X982">
            <v>0</v>
          </cell>
          <cell r="Y982">
            <v>0</v>
          </cell>
          <cell r="Z982">
            <v>1680000</v>
          </cell>
          <cell r="AA982">
            <v>420000</v>
          </cell>
          <cell r="AB982">
            <v>1680000</v>
          </cell>
          <cell r="AC982">
            <v>0</v>
          </cell>
          <cell r="AD982">
            <v>0</v>
          </cell>
          <cell r="AE982">
            <v>0</v>
          </cell>
          <cell r="AF982">
            <v>0</v>
          </cell>
        </row>
        <row r="983">
          <cell r="A983">
            <v>12003001</v>
          </cell>
          <cell r="B983" t="str">
            <v>12003001/22021003</v>
          </cell>
          <cell r="C983">
            <v>12003001</v>
          </cell>
          <cell r="D983">
            <v>22021003</v>
          </cell>
          <cell r="E983" t="str">
            <v>House of Assembly</v>
          </cell>
          <cell r="F983" t="str">
            <v>Publicity &amp; Advertisements</v>
          </cell>
          <cell r="K983">
            <v>47040000</v>
          </cell>
          <cell r="L983">
            <v>0</v>
          </cell>
          <cell r="M983">
            <v>1544000</v>
          </cell>
          <cell r="N983">
            <v>2888000</v>
          </cell>
          <cell r="O983">
            <v>0</v>
          </cell>
          <cell r="P983">
            <v>1544000</v>
          </cell>
          <cell r="Q983">
            <v>1444000</v>
          </cell>
          <cell r="R983">
            <v>2888000</v>
          </cell>
          <cell r="S983">
            <v>100000</v>
          </cell>
          <cell r="T983">
            <v>10408000</v>
          </cell>
          <cell r="U983">
            <v>1301000</v>
          </cell>
          <cell r="V983">
            <v>1301000</v>
          </cell>
          <cell r="W983">
            <v>1301000</v>
          </cell>
          <cell r="X983">
            <v>1301000</v>
          </cell>
          <cell r="Y983">
            <v>15612000</v>
          </cell>
          <cell r="Z983">
            <v>36632000</v>
          </cell>
          <cell r="AA983">
            <v>9158000</v>
          </cell>
          <cell r="AB983">
            <v>31428000</v>
          </cell>
          <cell r="AC983">
            <v>17485440</v>
          </cell>
          <cell r="AD983">
            <v>18359712</v>
          </cell>
          <cell r="AE983">
            <v>19277697.600000001</v>
          </cell>
          <cell r="AF983">
            <v>55122849.600000001</v>
          </cell>
        </row>
        <row r="984">
          <cell r="A984">
            <v>12003001</v>
          </cell>
          <cell r="B984" t="str">
            <v>12003001/22021004</v>
          </cell>
          <cell r="C984">
            <v>12003001</v>
          </cell>
          <cell r="D984">
            <v>22021004</v>
          </cell>
          <cell r="E984" t="str">
            <v>House of Assembly</v>
          </cell>
          <cell r="F984" t="str">
            <v>Medical Expenses</v>
          </cell>
          <cell r="K984">
            <v>2520000</v>
          </cell>
          <cell r="L984">
            <v>0</v>
          </cell>
          <cell r="M984">
            <v>0</v>
          </cell>
          <cell r="O984">
            <v>0</v>
          </cell>
          <cell r="P984">
            <v>0</v>
          </cell>
          <cell r="Q984">
            <v>0</v>
          </cell>
          <cell r="R984">
            <v>0</v>
          </cell>
          <cell r="S984">
            <v>0</v>
          </cell>
          <cell r="T984">
            <v>0</v>
          </cell>
          <cell r="U984">
            <v>0</v>
          </cell>
          <cell r="V984">
            <v>0</v>
          </cell>
          <cell r="W984">
            <v>0</v>
          </cell>
          <cell r="X984">
            <v>0</v>
          </cell>
          <cell r="Y984">
            <v>0</v>
          </cell>
          <cell r="Z984">
            <v>2520000</v>
          </cell>
          <cell r="AA984">
            <v>630000</v>
          </cell>
          <cell r="AB984">
            <v>2520000</v>
          </cell>
          <cell r="AC984">
            <v>0</v>
          </cell>
          <cell r="AD984">
            <v>0</v>
          </cell>
          <cell r="AE984">
            <v>0</v>
          </cell>
          <cell r="AF984">
            <v>0</v>
          </cell>
        </row>
        <row r="985">
          <cell r="A985">
            <v>12003001</v>
          </cell>
          <cell r="B985" t="str">
            <v>12003001/22021006</v>
          </cell>
          <cell r="C985">
            <v>12003001</v>
          </cell>
          <cell r="D985">
            <v>22021006</v>
          </cell>
          <cell r="E985" t="str">
            <v>House of Assembly</v>
          </cell>
          <cell r="F985" t="str">
            <v>Postage and Courier Services</v>
          </cell>
          <cell r="K985">
            <v>1680000</v>
          </cell>
          <cell r="L985">
            <v>0</v>
          </cell>
          <cell r="M985">
            <v>0</v>
          </cell>
          <cell r="O985">
            <v>0</v>
          </cell>
          <cell r="P985">
            <v>0</v>
          </cell>
          <cell r="Q985">
            <v>0</v>
          </cell>
          <cell r="R985">
            <v>0</v>
          </cell>
          <cell r="S985">
            <v>0</v>
          </cell>
          <cell r="T985">
            <v>0</v>
          </cell>
          <cell r="U985">
            <v>0</v>
          </cell>
          <cell r="V985">
            <v>0</v>
          </cell>
          <cell r="W985">
            <v>0</v>
          </cell>
          <cell r="X985">
            <v>0</v>
          </cell>
          <cell r="Y985">
            <v>0</v>
          </cell>
          <cell r="Z985">
            <v>1680000</v>
          </cell>
          <cell r="AA985">
            <v>420000</v>
          </cell>
          <cell r="AB985">
            <v>1680000</v>
          </cell>
          <cell r="AC985">
            <v>0</v>
          </cell>
          <cell r="AD985">
            <v>0</v>
          </cell>
          <cell r="AE985">
            <v>0</v>
          </cell>
          <cell r="AF985">
            <v>0</v>
          </cell>
        </row>
        <row r="986">
          <cell r="A986">
            <v>12003001</v>
          </cell>
          <cell r="B986" t="str">
            <v>12003001/22021007</v>
          </cell>
          <cell r="C986">
            <v>12003001</v>
          </cell>
          <cell r="D986">
            <v>22021007</v>
          </cell>
          <cell r="E986" t="str">
            <v>House of Assembly</v>
          </cell>
          <cell r="F986" t="str">
            <v xml:space="preserve">Welfare Packages </v>
          </cell>
          <cell r="K986">
            <v>11760000</v>
          </cell>
          <cell r="L986">
            <v>0</v>
          </cell>
          <cell r="M986">
            <v>100000</v>
          </cell>
          <cell r="O986">
            <v>0</v>
          </cell>
          <cell r="P986">
            <v>0</v>
          </cell>
          <cell r="Q986">
            <v>100000</v>
          </cell>
          <cell r="R986">
            <v>0</v>
          </cell>
          <cell r="S986">
            <v>20000</v>
          </cell>
          <cell r="T986">
            <v>220000</v>
          </cell>
          <cell r="U986">
            <v>27500</v>
          </cell>
          <cell r="V986">
            <v>27500</v>
          </cell>
          <cell r="W986">
            <v>27500</v>
          </cell>
          <cell r="X986">
            <v>27500</v>
          </cell>
          <cell r="Y986">
            <v>330000</v>
          </cell>
          <cell r="Z986">
            <v>11540000</v>
          </cell>
          <cell r="AA986">
            <v>2885000</v>
          </cell>
          <cell r="AB986">
            <v>11430000</v>
          </cell>
          <cell r="AC986">
            <v>369600</v>
          </cell>
          <cell r="AD986">
            <v>388080</v>
          </cell>
          <cell r="AE986">
            <v>407484</v>
          </cell>
          <cell r="AF986">
            <v>1165164</v>
          </cell>
        </row>
        <row r="987">
          <cell r="A987">
            <v>12003001</v>
          </cell>
          <cell r="B987" t="str">
            <v>12003001/22021008</v>
          </cell>
          <cell r="C987">
            <v>12003001</v>
          </cell>
          <cell r="D987">
            <v>22021008</v>
          </cell>
          <cell r="E987" t="str">
            <v>House of Assembly</v>
          </cell>
          <cell r="F987" t="str">
            <v>Subcsription to Prof. Bodies</v>
          </cell>
          <cell r="K987">
            <v>10500000</v>
          </cell>
          <cell r="L987">
            <v>0</v>
          </cell>
          <cell r="M987">
            <v>0</v>
          </cell>
          <cell r="N987">
            <v>7000</v>
          </cell>
          <cell r="O987">
            <v>0</v>
          </cell>
          <cell r="P987">
            <v>0</v>
          </cell>
          <cell r="Q987">
            <v>0</v>
          </cell>
          <cell r="R987">
            <v>0</v>
          </cell>
          <cell r="S987">
            <v>0</v>
          </cell>
          <cell r="T987">
            <v>7000</v>
          </cell>
          <cell r="U987">
            <v>875</v>
          </cell>
          <cell r="V987">
            <v>875</v>
          </cell>
          <cell r="W987">
            <v>875</v>
          </cell>
          <cell r="X987">
            <v>875</v>
          </cell>
          <cell r="Y987">
            <v>10500</v>
          </cell>
          <cell r="Z987">
            <v>10493000</v>
          </cell>
          <cell r="AA987">
            <v>2623250</v>
          </cell>
          <cell r="AB987">
            <v>10489500</v>
          </cell>
          <cell r="AC987">
            <v>11760</v>
          </cell>
          <cell r="AD987">
            <v>12348</v>
          </cell>
          <cell r="AE987">
            <v>12965.4</v>
          </cell>
          <cell r="AF987">
            <v>37073.4</v>
          </cell>
        </row>
        <row r="988">
          <cell r="A988">
            <v>12003001</v>
          </cell>
          <cell r="B988" t="str">
            <v>12003001/22021013</v>
          </cell>
          <cell r="C988">
            <v>12003001</v>
          </cell>
          <cell r="D988">
            <v>22021013</v>
          </cell>
          <cell r="E988" t="str">
            <v>House of Assembly</v>
          </cell>
          <cell r="F988" t="str">
            <v>Budget Preparation and Defence</v>
          </cell>
          <cell r="K988">
            <v>840000</v>
          </cell>
          <cell r="L988">
            <v>0</v>
          </cell>
          <cell r="M988">
            <v>0</v>
          </cell>
          <cell r="O988">
            <v>0</v>
          </cell>
          <cell r="P988">
            <v>0</v>
          </cell>
          <cell r="Q988">
            <v>0</v>
          </cell>
          <cell r="R988">
            <v>0</v>
          </cell>
          <cell r="S988">
            <v>0</v>
          </cell>
          <cell r="T988">
            <v>0</v>
          </cell>
          <cell r="U988">
            <v>0</v>
          </cell>
          <cell r="V988">
            <v>0</v>
          </cell>
          <cell r="W988">
            <v>0</v>
          </cell>
          <cell r="X988">
            <v>0</v>
          </cell>
          <cell r="Y988">
            <v>0</v>
          </cell>
          <cell r="Z988">
            <v>840000</v>
          </cell>
          <cell r="AA988">
            <v>210000</v>
          </cell>
          <cell r="AB988">
            <v>840000</v>
          </cell>
          <cell r="AC988">
            <v>0</v>
          </cell>
          <cell r="AD988">
            <v>0</v>
          </cell>
          <cell r="AE988">
            <v>0</v>
          </cell>
          <cell r="AF988">
            <v>0</v>
          </cell>
        </row>
        <row r="989">
          <cell r="A989">
            <v>12003001</v>
          </cell>
          <cell r="B989" t="str">
            <v>12003001/22021019</v>
          </cell>
          <cell r="C989">
            <v>12003001</v>
          </cell>
          <cell r="D989">
            <v>22021019</v>
          </cell>
          <cell r="E989" t="str">
            <v>House of Assembly</v>
          </cell>
          <cell r="F989" t="str">
            <v>Medical Expenses Intl.</v>
          </cell>
          <cell r="L989">
            <v>0</v>
          </cell>
          <cell r="M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row>
        <row r="990">
          <cell r="A990">
            <v>0</v>
          </cell>
          <cell r="B990" t="str">
            <v>/</v>
          </cell>
          <cell r="K990">
            <v>759899280</v>
          </cell>
          <cell r="L990">
            <v>701821.85</v>
          </cell>
          <cell r="M990">
            <v>30597153</v>
          </cell>
          <cell r="N990">
            <v>79552688.280000001</v>
          </cell>
          <cell r="O990">
            <v>1501616.5</v>
          </cell>
          <cell r="P990">
            <v>33136312.530000001</v>
          </cell>
          <cell r="Q990">
            <v>30763116.329999998</v>
          </cell>
          <cell r="R990">
            <v>65314994.280000001</v>
          </cell>
          <cell r="S990">
            <v>450277.94</v>
          </cell>
          <cell r="T990">
            <v>242017980.71000001</v>
          </cell>
          <cell r="U990">
            <v>30252247.588750001</v>
          </cell>
          <cell r="V990">
            <v>30252247.588750001</v>
          </cell>
          <cell r="W990">
            <v>30252247.588750001</v>
          </cell>
          <cell r="X990">
            <v>30252247.588750001</v>
          </cell>
          <cell r="Y990">
            <v>363026971.065</v>
          </cell>
          <cell r="Z990">
            <v>517881299.29000002</v>
          </cell>
          <cell r="AA990">
            <v>129470324.82250001</v>
          </cell>
          <cell r="AB990">
            <v>396872308.935</v>
          </cell>
          <cell r="AC990">
            <v>406590207.59280002</v>
          </cell>
          <cell r="AD990">
            <v>426919717.97244</v>
          </cell>
          <cell r="AE990">
            <v>448265703.87106204</v>
          </cell>
          <cell r="AF990">
            <v>1281775629.4363022</v>
          </cell>
        </row>
        <row r="991">
          <cell r="A991">
            <v>0</v>
          </cell>
          <cell r="B991" t="str">
            <v>/</v>
          </cell>
          <cell r="T991">
            <v>0</v>
          </cell>
          <cell r="U991">
            <v>0</v>
          </cell>
          <cell r="V991">
            <v>0</v>
          </cell>
          <cell r="W991">
            <v>0</v>
          </cell>
          <cell r="X991">
            <v>0</v>
          </cell>
          <cell r="Y991">
            <v>0</v>
          </cell>
          <cell r="Z991">
            <v>0</v>
          </cell>
          <cell r="AA991">
            <v>0</v>
          </cell>
          <cell r="AB991">
            <v>0</v>
          </cell>
          <cell r="AC991">
            <v>0</v>
          </cell>
          <cell r="AD991">
            <v>0</v>
          </cell>
          <cell r="AE991">
            <v>0</v>
          </cell>
          <cell r="AF991">
            <v>0</v>
          </cell>
        </row>
        <row r="992">
          <cell r="A992">
            <v>29001001</v>
          </cell>
          <cell r="B992" t="str">
            <v>29001001/22020101</v>
          </cell>
          <cell r="C992">
            <v>29001001</v>
          </cell>
          <cell r="D992">
            <v>22020101</v>
          </cell>
          <cell r="E992" t="str">
            <v>Min of Transport</v>
          </cell>
          <cell r="F992" t="str">
            <v>Local Travel and Transport - Training</v>
          </cell>
          <cell r="K992">
            <v>84000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84000</v>
          </cell>
          <cell r="AA992">
            <v>21000</v>
          </cell>
          <cell r="AB992">
            <v>84000</v>
          </cell>
          <cell r="AC992">
            <v>0</v>
          </cell>
          <cell r="AD992">
            <v>0</v>
          </cell>
          <cell r="AE992">
            <v>0</v>
          </cell>
          <cell r="AF992">
            <v>0</v>
          </cell>
        </row>
        <row r="993">
          <cell r="A993">
            <v>29001001</v>
          </cell>
          <cell r="B993" t="str">
            <v>29001001/22020102</v>
          </cell>
          <cell r="C993">
            <v>29001001</v>
          </cell>
          <cell r="D993">
            <v>22020102</v>
          </cell>
          <cell r="E993" t="str">
            <v>Min of Transport</v>
          </cell>
          <cell r="F993" t="str">
            <v>Local Travel and Transport - Others</v>
          </cell>
          <cell r="K993">
            <v>210000</v>
          </cell>
          <cell r="L993">
            <v>21500</v>
          </cell>
          <cell r="M993">
            <v>5500</v>
          </cell>
          <cell r="N993">
            <v>34000</v>
          </cell>
          <cell r="O993">
            <v>27500</v>
          </cell>
          <cell r="P993">
            <v>36500</v>
          </cell>
          <cell r="Q993">
            <v>28000</v>
          </cell>
          <cell r="R993">
            <v>26000</v>
          </cell>
          <cell r="S993">
            <v>15000</v>
          </cell>
          <cell r="T993">
            <v>194000</v>
          </cell>
          <cell r="U993">
            <v>24250</v>
          </cell>
          <cell r="V993">
            <v>24250</v>
          </cell>
          <cell r="W993">
            <v>24250</v>
          </cell>
          <cell r="X993">
            <v>24250</v>
          </cell>
          <cell r="Y993">
            <v>291000</v>
          </cell>
          <cell r="Z993">
            <v>16000</v>
          </cell>
          <cell r="AA993">
            <v>4000</v>
          </cell>
          <cell r="AB993">
            <v>-81000</v>
          </cell>
          <cell r="AC993">
            <v>325920</v>
          </cell>
          <cell r="AD993">
            <v>342216</v>
          </cell>
          <cell r="AE993">
            <v>359326.8</v>
          </cell>
          <cell r="AF993">
            <v>1027462.8</v>
          </cell>
        </row>
        <row r="994">
          <cell r="A994">
            <v>29001001</v>
          </cell>
          <cell r="B994" t="str">
            <v>29001001/22020201</v>
          </cell>
          <cell r="C994">
            <v>29001001</v>
          </cell>
          <cell r="D994">
            <v>22020201</v>
          </cell>
          <cell r="E994" t="str">
            <v>Min of Transport</v>
          </cell>
          <cell r="F994" t="str">
            <v>Electricity Charges</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row>
        <row r="995">
          <cell r="A995">
            <v>29001001</v>
          </cell>
          <cell r="B995" t="str">
            <v>29001001/22020202</v>
          </cell>
          <cell r="C995">
            <v>29001001</v>
          </cell>
          <cell r="D995">
            <v>22020202</v>
          </cell>
          <cell r="E995" t="str">
            <v>Min of Transport</v>
          </cell>
          <cell r="F995" t="str">
            <v>Telephone Charges</v>
          </cell>
          <cell r="K995">
            <v>420000</v>
          </cell>
          <cell r="L995">
            <v>49000</v>
          </cell>
          <cell r="M995">
            <v>5500</v>
          </cell>
          <cell r="N995">
            <v>81000</v>
          </cell>
          <cell r="O995">
            <v>58000</v>
          </cell>
          <cell r="P995">
            <v>58000</v>
          </cell>
          <cell r="Q995">
            <v>53000</v>
          </cell>
          <cell r="R995">
            <v>66000</v>
          </cell>
          <cell r="S995">
            <v>50000</v>
          </cell>
          <cell r="T995">
            <v>420500</v>
          </cell>
          <cell r="U995">
            <v>52562.5</v>
          </cell>
          <cell r="V995">
            <v>52562.5</v>
          </cell>
          <cell r="W995">
            <v>52562.5</v>
          </cell>
          <cell r="X995">
            <v>52562.5</v>
          </cell>
          <cell r="Y995">
            <v>630750</v>
          </cell>
          <cell r="Z995">
            <v>-500</v>
          </cell>
          <cell r="AA995">
            <v>-125</v>
          </cell>
          <cell r="AB995">
            <v>-210750</v>
          </cell>
          <cell r="AC995">
            <v>706440</v>
          </cell>
          <cell r="AD995">
            <v>741762</v>
          </cell>
          <cell r="AE995">
            <v>778850.1</v>
          </cell>
          <cell r="AF995">
            <v>2227052.1</v>
          </cell>
        </row>
        <row r="996">
          <cell r="A996">
            <v>29001001</v>
          </cell>
          <cell r="B996" t="str">
            <v>29001001/22020203</v>
          </cell>
          <cell r="C996">
            <v>29001001</v>
          </cell>
          <cell r="D996">
            <v>22020203</v>
          </cell>
          <cell r="E996" t="str">
            <v>Min of Transport</v>
          </cell>
          <cell r="F996" t="str">
            <v>Internet Access Charges</v>
          </cell>
          <cell r="K996">
            <v>126000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126000</v>
          </cell>
          <cell r="AA996">
            <v>31500</v>
          </cell>
          <cell r="AB996">
            <v>126000</v>
          </cell>
          <cell r="AC996">
            <v>0</v>
          </cell>
          <cell r="AD996">
            <v>0</v>
          </cell>
          <cell r="AE996">
            <v>0</v>
          </cell>
          <cell r="AF996">
            <v>0</v>
          </cell>
        </row>
        <row r="997">
          <cell r="A997">
            <v>29001001</v>
          </cell>
          <cell r="B997" t="str">
            <v>29001001/22020301</v>
          </cell>
          <cell r="C997">
            <v>29001001</v>
          </cell>
          <cell r="D997">
            <v>22020301</v>
          </cell>
          <cell r="E997" t="str">
            <v>Min of Transport</v>
          </cell>
          <cell r="F997" t="str">
            <v>Office Stationeries/Computer Consumables</v>
          </cell>
          <cell r="K997">
            <v>420000</v>
          </cell>
          <cell r="L997">
            <v>15000</v>
          </cell>
          <cell r="M997">
            <v>45400</v>
          </cell>
          <cell r="N997">
            <v>58000</v>
          </cell>
          <cell r="O997">
            <v>131500</v>
          </cell>
          <cell r="P997">
            <v>66500</v>
          </cell>
          <cell r="Q997">
            <v>44000</v>
          </cell>
          <cell r="R997">
            <v>38200</v>
          </cell>
          <cell r="S997">
            <v>80250</v>
          </cell>
          <cell r="T997">
            <v>478850</v>
          </cell>
          <cell r="U997">
            <v>59856.25</v>
          </cell>
          <cell r="V997">
            <v>59856.25</v>
          </cell>
          <cell r="W997">
            <v>59856.25</v>
          </cell>
          <cell r="X997">
            <v>59856.25</v>
          </cell>
          <cell r="Y997">
            <v>718275</v>
          </cell>
          <cell r="Z997">
            <v>-58850</v>
          </cell>
          <cell r="AA997">
            <v>-14712.5</v>
          </cell>
          <cell r="AB997">
            <v>-298275</v>
          </cell>
          <cell r="AC997">
            <v>804468</v>
          </cell>
          <cell r="AD997">
            <v>844691.4</v>
          </cell>
          <cell r="AE997">
            <v>886925.97</v>
          </cell>
          <cell r="AF997">
            <v>2536085.37</v>
          </cell>
        </row>
        <row r="998">
          <cell r="A998">
            <v>29001001</v>
          </cell>
          <cell r="B998" t="str">
            <v>29001001/22020303</v>
          </cell>
          <cell r="C998">
            <v>29001001</v>
          </cell>
          <cell r="D998">
            <v>22020303</v>
          </cell>
          <cell r="E998" t="str">
            <v>Min of Transport</v>
          </cell>
          <cell r="F998" t="str">
            <v>Newspapers</v>
          </cell>
          <cell r="K998">
            <v>16800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16800</v>
          </cell>
          <cell r="AA998">
            <v>4200</v>
          </cell>
          <cell r="AB998">
            <v>16800</v>
          </cell>
          <cell r="AC998">
            <v>0</v>
          </cell>
          <cell r="AD998">
            <v>0</v>
          </cell>
          <cell r="AE998">
            <v>0</v>
          </cell>
          <cell r="AF998">
            <v>0</v>
          </cell>
        </row>
        <row r="999">
          <cell r="A999">
            <v>29001001</v>
          </cell>
          <cell r="B999" t="str">
            <v>29001001/22020401</v>
          </cell>
          <cell r="C999">
            <v>29001001</v>
          </cell>
          <cell r="D999">
            <v>22020401</v>
          </cell>
          <cell r="E999" t="str">
            <v>Min of Transport</v>
          </cell>
          <cell r="F999" t="str">
            <v>Maintenance of Motor Vehicle/Transport Equipment</v>
          </cell>
          <cell r="K999">
            <v>1848000</v>
          </cell>
          <cell r="L999">
            <v>68500</v>
          </cell>
          <cell r="M999">
            <v>0</v>
          </cell>
          <cell r="N999">
            <v>50000</v>
          </cell>
          <cell r="O999">
            <v>55000</v>
          </cell>
          <cell r="P999">
            <v>25000</v>
          </cell>
          <cell r="Q999">
            <v>160000</v>
          </cell>
          <cell r="R999">
            <v>100000</v>
          </cell>
          <cell r="S999">
            <v>282000</v>
          </cell>
          <cell r="T999">
            <v>740500</v>
          </cell>
          <cell r="U999">
            <v>92562.5</v>
          </cell>
          <cell r="V999">
            <v>92562.5</v>
          </cell>
          <cell r="W999">
            <v>92562.5</v>
          </cell>
          <cell r="X999">
            <v>92562.5</v>
          </cell>
          <cell r="Y999">
            <v>1110750</v>
          </cell>
          <cell r="Z999">
            <v>1107500</v>
          </cell>
          <cell r="AA999">
            <v>276875</v>
          </cell>
          <cell r="AB999">
            <v>737250</v>
          </cell>
          <cell r="AC999">
            <v>1244040</v>
          </cell>
          <cell r="AD999">
            <v>1306242</v>
          </cell>
          <cell r="AE999">
            <v>1371554.1</v>
          </cell>
          <cell r="AF999">
            <v>3921836.1</v>
          </cell>
        </row>
        <row r="1000">
          <cell r="A1000">
            <v>29001001</v>
          </cell>
          <cell r="B1000" t="str">
            <v>29001001/22020402</v>
          </cell>
          <cell r="C1000">
            <v>29001001</v>
          </cell>
          <cell r="D1000">
            <v>22020402</v>
          </cell>
          <cell r="E1000" t="str">
            <v>Min of Transport</v>
          </cell>
          <cell r="F1000" t="str">
            <v>Maintenance of Office Furniture</v>
          </cell>
          <cell r="K1000">
            <v>168000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168000</v>
          </cell>
          <cell r="AA1000">
            <v>42000</v>
          </cell>
          <cell r="AB1000">
            <v>168000</v>
          </cell>
          <cell r="AC1000">
            <v>0</v>
          </cell>
          <cell r="AD1000">
            <v>0</v>
          </cell>
          <cell r="AE1000">
            <v>0</v>
          </cell>
          <cell r="AF1000">
            <v>0</v>
          </cell>
        </row>
        <row r="1001">
          <cell r="A1001">
            <v>29001001</v>
          </cell>
          <cell r="B1001" t="str">
            <v>29001001/22020404</v>
          </cell>
          <cell r="C1001">
            <v>29001001</v>
          </cell>
          <cell r="D1001">
            <v>22020404</v>
          </cell>
          <cell r="E1001" t="str">
            <v>Min of Transport</v>
          </cell>
          <cell r="F1001" t="str">
            <v>Maintenance of Office/IT Equipments</v>
          </cell>
          <cell r="K1001">
            <v>210000</v>
          </cell>
          <cell r="L1001">
            <v>1000</v>
          </cell>
          <cell r="M1001">
            <v>4000</v>
          </cell>
          <cell r="N1001">
            <v>0</v>
          </cell>
          <cell r="O1001">
            <v>5000</v>
          </cell>
          <cell r="P1001">
            <v>11000</v>
          </cell>
          <cell r="Q1001">
            <v>17000</v>
          </cell>
          <cell r="R1001">
            <v>0</v>
          </cell>
          <cell r="S1001">
            <v>21900</v>
          </cell>
          <cell r="T1001">
            <v>59900</v>
          </cell>
          <cell r="U1001">
            <v>7487.5</v>
          </cell>
          <cell r="V1001">
            <v>7487.5</v>
          </cell>
          <cell r="W1001">
            <v>7487.5</v>
          </cell>
          <cell r="X1001">
            <v>7487.5</v>
          </cell>
          <cell r="Y1001">
            <v>89850</v>
          </cell>
          <cell r="Z1001">
            <v>150100</v>
          </cell>
          <cell r="AA1001">
            <v>37525</v>
          </cell>
          <cell r="AB1001">
            <v>120150</v>
          </cell>
          <cell r="AC1001">
            <v>100632</v>
          </cell>
          <cell r="AD1001">
            <v>105663.6</v>
          </cell>
          <cell r="AE1001">
            <v>110946.78</v>
          </cell>
          <cell r="AF1001">
            <v>317242.38</v>
          </cell>
        </row>
        <row r="1002">
          <cell r="A1002">
            <v>29001001</v>
          </cell>
          <cell r="B1002" t="str">
            <v>29001001/22020406</v>
          </cell>
          <cell r="C1002">
            <v>29001001</v>
          </cell>
          <cell r="D1002">
            <v>22020406</v>
          </cell>
          <cell r="E1002" t="str">
            <v>Min of Transport</v>
          </cell>
          <cell r="F1002" t="str">
            <v>Other Maintenance Services</v>
          </cell>
          <cell r="K1002">
            <v>126000</v>
          </cell>
          <cell r="L1002">
            <v>0</v>
          </cell>
          <cell r="M1002">
            <v>0</v>
          </cell>
          <cell r="N1002">
            <v>0</v>
          </cell>
          <cell r="O1002">
            <v>7465</v>
          </cell>
          <cell r="P1002">
            <v>1000</v>
          </cell>
          <cell r="Q1002">
            <v>0</v>
          </cell>
          <cell r="R1002">
            <v>0</v>
          </cell>
          <cell r="S1002">
            <v>4000</v>
          </cell>
          <cell r="T1002">
            <v>12465</v>
          </cell>
          <cell r="U1002">
            <v>1558.125</v>
          </cell>
          <cell r="V1002">
            <v>1558.125</v>
          </cell>
          <cell r="W1002">
            <v>1558.125</v>
          </cell>
          <cell r="X1002">
            <v>1558.125</v>
          </cell>
          <cell r="Y1002">
            <v>18697.5</v>
          </cell>
          <cell r="Z1002">
            <v>113535</v>
          </cell>
          <cell r="AA1002">
            <v>28383.75</v>
          </cell>
          <cell r="AB1002">
            <v>107302.5</v>
          </cell>
          <cell r="AC1002">
            <v>20941.2</v>
          </cell>
          <cell r="AD1002">
            <v>21988.260000000002</v>
          </cell>
          <cell r="AE1002">
            <v>23087.673000000003</v>
          </cell>
          <cell r="AF1002">
            <v>66017.133000000002</v>
          </cell>
        </row>
        <row r="1003">
          <cell r="A1003">
            <v>29001001</v>
          </cell>
          <cell r="B1003" t="str">
            <v>29001001/22020801</v>
          </cell>
          <cell r="C1003">
            <v>29001001</v>
          </cell>
          <cell r="D1003">
            <v>22020801</v>
          </cell>
          <cell r="E1003" t="str">
            <v>Min of Transport</v>
          </cell>
          <cell r="F1003" t="str">
            <v>Motor Vehicle Fuel Cost</v>
          </cell>
          <cell r="K1003">
            <v>2016000</v>
          </cell>
          <cell r="L1003">
            <v>290500</v>
          </cell>
          <cell r="M1003">
            <v>24000</v>
          </cell>
          <cell r="N1003">
            <v>581000</v>
          </cell>
          <cell r="O1003">
            <v>263000</v>
          </cell>
          <cell r="P1003">
            <v>295000</v>
          </cell>
          <cell r="Q1003">
            <v>217000</v>
          </cell>
          <cell r="R1003">
            <v>232500</v>
          </cell>
          <cell r="S1003">
            <v>64800</v>
          </cell>
          <cell r="T1003">
            <v>1967800</v>
          </cell>
          <cell r="U1003">
            <v>245975</v>
          </cell>
          <cell r="V1003">
            <v>245975</v>
          </cell>
          <cell r="W1003">
            <v>245975</v>
          </cell>
          <cell r="X1003">
            <v>245975</v>
          </cell>
          <cell r="Y1003">
            <v>2951700</v>
          </cell>
          <cell r="Z1003">
            <v>48200</v>
          </cell>
          <cell r="AA1003">
            <v>12050</v>
          </cell>
          <cell r="AB1003">
            <v>-935700</v>
          </cell>
          <cell r="AC1003">
            <v>3305904</v>
          </cell>
          <cell r="AD1003">
            <v>3471199.2</v>
          </cell>
          <cell r="AE1003">
            <v>3644759.16</v>
          </cell>
          <cell r="AF1003">
            <v>10421862.359999999</v>
          </cell>
        </row>
        <row r="1004">
          <cell r="A1004">
            <v>29001001</v>
          </cell>
          <cell r="B1004" t="str">
            <v>29001001/22020901</v>
          </cell>
          <cell r="C1004">
            <v>29001001</v>
          </cell>
          <cell r="D1004">
            <v>22020901</v>
          </cell>
          <cell r="E1004" t="str">
            <v>Min of Transport</v>
          </cell>
          <cell r="F1004" t="str">
            <v>Bank Charges (Other Than Interest)</v>
          </cell>
          <cell r="K1004">
            <v>48905</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48905</v>
          </cell>
          <cell r="AA1004">
            <v>12226.25</v>
          </cell>
          <cell r="AB1004">
            <v>48905</v>
          </cell>
          <cell r="AC1004">
            <v>0</v>
          </cell>
          <cell r="AD1004">
            <v>0</v>
          </cell>
          <cell r="AE1004">
            <v>0</v>
          </cell>
          <cell r="AF1004">
            <v>0</v>
          </cell>
        </row>
        <row r="1005">
          <cell r="A1005">
            <v>29001001</v>
          </cell>
          <cell r="B1005" t="str">
            <v>29001001/22021001</v>
          </cell>
          <cell r="C1005">
            <v>29001001</v>
          </cell>
          <cell r="D1005">
            <v>22021001</v>
          </cell>
          <cell r="E1005" t="str">
            <v>Min of Transport</v>
          </cell>
          <cell r="F1005" t="str">
            <v>Refreshment &amp; Meals</v>
          </cell>
          <cell r="K1005">
            <v>294000</v>
          </cell>
          <cell r="L1005">
            <v>13000</v>
          </cell>
          <cell r="N1005">
            <v>20000</v>
          </cell>
          <cell r="O1005">
            <v>10000</v>
          </cell>
          <cell r="P1005">
            <v>19000</v>
          </cell>
          <cell r="Q1005">
            <v>45710</v>
          </cell>
          <cell r="R1005">
            <v>24600</v>
          </cell>
          <cell r="S1005">
            <v>27000</v>
          </cell>
          <cell r="T1005">
            <v>159310</v>
          </cell>
          <cell r="U1005">
            <v>19913.75</v>
          </cell>
          <cell r="V1005">
            <v>19913.75</v>
          </cell>
          <cell r="W1005">
            <v>19913.75</v>
          </cell>
          <cell r="X1005">
            <v>19913.75</v>
          </cell>
          <cell r="Y1005">
            <v>238965</v>
          </cell>
          <cell r="Z1005">
            <v>134690</v>
          </cell>
          <cell r="AA1005">
            <v>33672.5</v>
          </cell>
          <cell r="AB1005">
            <v>55035</v>
          </cell>
          <cell r="AC1005">
            <v>267640.8</v>
          </cell>
          <cell r="AD1005">
            <v>281022.83999999997</v>
          </cell>
          <cell r="AE1005">
            <v>295073.98199999996</v>
          </cell>
          <cell r="AF1005">
            <v>843737.62199999986</v>
          </cell>
        </row>
        <row r="1006">
          <cell r="A1006">
            <v>29001001</v>
          </cell>
          <cell r="B1006" t="str">
            <v>29001001/22021002</v>
          </cell>
          <cell r="C1006">
            <v>29001001</v>
          </cell>
          <cell r="D1006">
            <v>22021002</v>
          </cell>
          <cell r="E1006" t="str">
            <v>Min of Transport</v>
          </cell>
          <cell r="F1006" t="str">
            <v>Honorarium &amp; Sitting Allowance</v>
          </cell>
          <cell r="K1006">
            <v>168000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168000</v>
          </cell>
          <cell r="AA1006">
            <v>42000</v>
          </cell>
          <cell r="AB1006">
            <v>168000</v>
          </cell>
          <cell r="AC1006">
            <v>0</v>
          </cell>
          <cell r="AD1006">
            <v>0</v>
          </cell>
          <cell r="AE1006">
            <v>0</v>
          </cell>
          <cell r="AF1006">
            <v>0</v>
          </cell>
        </row>
        <row r="1007">
          <cell r="A1007">
            <v>29001001</v>
          </cell>
          <cell r="B1007" t="str">
            <v>29001001/22021003</v>
          </cell>
          <cell r="C1007">
            <v>29001001</v>
          </cell>
          <cell r="D1007">
            <v>22021003</v>
          </cell>
          <cell r="E1007" t="str">
            <v>Min of Transport</v>
          </cell>
          <cell r="F1007" t="str">
            <v>Publicity &amp; advertisement</v>
          </cell>
          <cell r="K1007">
            <v>84000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84000</v>
          </cell>
          <cell r="AA1007">
            <v>21000</v>
          </cell>
          <cell r="AB1007">
            <v>84000</v>
          </cell>
          <cell r="AC1007">
            <v>0</v>
          </cell>
          <cell r="AD1007">
            <v>0</v>
          </cell>
          <cell r="AE1007">
            <v>0</v>
          </cell>
          <cell r="AF1007">
            <v>0</v>
          </cell>
        </row>
        <row r="1008">
          <cell r="A1008">
            <v>29001001</v>
          </cell>
          <cell r="B1008" t="str">
            <v>29001001/22021007</v>
          </cell>
          <cell r="C1008">
            <v>29001001</v>
          </cell>
          <cell r="D1008">
            <v>22021007</v>
          </cell>
          <cell r="E1008" t="str">
            <v>Min of Transport</v>
          </cell>
          <cell r="F1008" t="str">
            <v>Welfare packages</v>
          </cell>
          <cell r="K1008">
            <v>210000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210000</v>
          </cell>
          <cell r="AA1008">
            <v>52500</v>
          </cell>
          <cell r="AB1008">
            <v>210000</v>
          </cell>
          <cell r="AC1008">
            <v>0</v>
          </cell>
          <cell r="AD1008">
            <v>0</v>
          </cell>
          <cell r="AE1008">
            <v>0</v>
          </cell>
          <cell r="AF1008">
            <v>0</v>
          </cell>
        </row>
        <row r="1009">
          <cell r="A1009">
            <v>0</v>
          </cell>
          <cell r="B1009" t="str">
            <v>/</v>
          </cell>
          <cell r="K1009">
            <v>6449705</v>
          </cell>
          <cell r="L1009">
            <v>458500</v>
          </cell>
          <cell r="M1009">
            <v>84400</v>
          </cell>
          <cell r="N1009">
            <v>824000</v>
          </cell>
          <cell r="O1009">
            <v>557465</v>
          </cell>
          <cell r="P1009">
            <v>512000</v>
          </cell>
          <cell r="Q1009">
            <v>564710</v>
          </cell>
          <cell r="R1009">
            <v>487300</v>
          </cell>
          <cell r="S1009">
            <v>544950</v>
          </cell>
          <cell r="T1009">
            <v>4033325</v>
          </cell>
          <cell r="U1009">
            <v>504165.625</v>
          </cell>
          <cell r="V1009">
            <v>504165.625</v>
          </cell>
          <cell r="W1009">
            <v>504165.625</v>
          </cell>
          <cell r="X1009">
            <v>504165.625</v>
          </cell>
          <cell r="Y1009">
            <v>6049987.5</v>
          </cell>
          <cell r="Z1009">
            <v>2416380</v>
          </cell>
          <cell r="AA1009">
            <v>604095</v>
          </cell>
          <cell r="AB1009">
            <v>399717.5</v>
          </cell>
          <cell r="AC1009">
            <v>6775986</v>
          </cell>
          <cell r="AD1009">
            <v>7114785.2999999998</v>
          </cell>
          <cell r="AE1009">
            <v>7470524.5649999995</v>
          </cell>
          <cell r="AF1009">
            <v>21361295.865000002</v>
          </cell>
        </row>
        <row r="1010">
          <cell r="A1010">
            <v>0</v>
          </cell>
          <cell r="B1010" t="str">
            <v>/</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row>
        <row r="1011">
          <cell r="A1011">
            <v>53001002</v>
          </cell>
          <cell r="B1011" t="str">
            <v>53001002/22020101</v>
          </cell>
          <cell r="C1011">
            <v>53001002</v>
          </cell>
          <cell r="D1011">
            <v>22020101</v>
          </cell>
          <cell r="E1011" t="str">
            <v>Hydraform</v>
          </cell>
          <cell r="F1011" t="str">
            <v>LOCAL TRAVEL AND TRANSPORT -TRAINING</v>
          </cell>
          <cell r="K1011">
            <v>420000</v>
          </cell>
          <cell r="L1011">
            <v>0</v>
          </cell>
          <cell r="N1011">
            <v>0</v>
          </cell>
          <cell r="O1011">
            <v>0</v>
          </cell>
          <cell r="P1011">
            <v>30000</v>
          </cell>
          <cell r="R1011">
            <v>30000</v>
          </cell>
          <cell r="S1011">
            <v>60000</v>
          </cell>
          <cell r="T1011">
            <v>120000</v>
          </cell>
          <cell r="U1011">
            <v>15000</v>
          </cell>
          <cell r="V1011">
            <v>15000</v>
          </cell>
          <cell r="W1011">
            <v>15000</v>
          </cell>
          <cell r="X1011">
            <v>15000</v>
          </cell>
          <cell r="Y1011">
            <v>180000</v>
          </cell>
          <cell r="Z1011">
            <v>300000</v>
          </cell>
          <cell r="AA1011">
            <v>75000</v>
          </cell>
          <cell r="AB1011">
            <v>240000</v>
          </cell>
          <cell r="AC1011">
            <v>201600</v>
          </cell>
          <cell r="AD1011">
            <v>211680</v>
          </cell>
          <cell r="AE1011">
            <v>222264</v>
          </cell>
          <cell r="AF1011">
            <v>635544</v>
          </cell>
        </row>
        <row r="1012">
          <cell r="A1012">
            <v>53001002</v>
          </cell>
          <cell r="B1012" t="str">
            <v>53001002/22020102</v>
          </cell>
          <cell r="C1012">
            <v>53001002</v>
          </cell>
          <cell r="D1012">
            <v>22020102</v>
          </cell>
          <cell r="E1012" t="str">
            <v>Hydraform</v>
          </cell>
          <cell r="F1012" t="str">
            <v>LOCAL TRAVEL AND TRANSPORT - OTHERS</v>
          </cell>
          <cell r="K1012">
            <v>378000</v>
          </cell>
          <cell r="L1012">
            <v>0</v>
          </cell>
          <cell r="M1012">
            <v>55000</v>
          </cell>
          <cell r="O1012">
            <v>60000</v>
          </cell>
          <cell r="P1012">
            <v>35000</v>
          </cell>
          <cell r="R1012">
            <v>80000</v>
          </cell>
          <cell r="S1012">
            <v>45000</v>
          </cell>
          <cell r="T1012">
            <v>275000</v>
          </cell>
          <cell r="U1012">
            <v>34375</v>
          </cell>
          <cell r="V1012">
            <v>34375</v>
          </cell>
          <cell r="W1012">
            <v>34375</v>
          </cell>
          <cell r="X1012">
            <v>34375</v>
          </cell>
          <cell r="Y1012">
            <v>412500</v>
          </cell>
          <cell r="Z1012">
            <v>103000</v>
          </cell>
          <cell r="AA1012">
            <v>25750</v>
          </cell>
          <cell r="AB1012">
            <v>-34500</v>
          </cell>
          <cell r="AC1012">
            <v>462000</v>
          </cell>
          <cell r="AD1012">
            <v>485100</v>
          </cell>
          <cell r="AE1012">
            <v>509355</v>
          </cell>
          <cell r="AF1012">
            <v>1456455</v>
          </cell>
        </row>
        <row r="1013">
          <cell r="A1013">
            <v>53001002</v>
          </cell>
          <cell r="B1013" t="str">
            <v>53001002/22020201</v>
          </cell>
          <cell r="C1013">
            <v>53001002</v>
          </cell>
          <cell r="D1013">
            <v>22020201</v>
          </cell>
          <cell r="E1013" t="str">
            <v>Hydraform</v>
          </cell>
          <cell r="F1013" t="str">
            <v>ELECTRICITY CHARGES</v>
          </cell>
          <cell r="K1013">
            <v>16800</v>
          </cell>
          <cell r="L1013">
            <v>0</v>
          </cell>
          <cell r="T1013">
            <v>0</v>
          </cell>
          <cell r="U1013">
            <v>0</v>
          </cell>
          <cell r="V1013">
            <v>0</v>
          </cell>
          <cell r="W1013">
            <v>0</v>
          </cell>
          <cell r="X1013">
            <v>0</v>
          </cell>
          <cell r="Y1013">
            <v>0</v>
          </cell>
          <cell r="Z1013">
            <v>16800</v>
          </cell>
          <cell r="AA1013">
            <v>4200</v>
          </cell>
          <cell r="AB1013">
            <v>16800</v>
          </cell>
          <cell r="AC1013">
            <v>0</v>
          </cell>
          <cell r="AD1013">
            <v>0</v>
          </cell>
          <cell r="AE1013">
            <v>0</v>
          </cell>
          <cell r="AF1013">
            <v>0</v>
          </cell>
        </row>
        <row r="1014">
          <cell r="A1014">
            <v>53001002</v>
          </cell>
          <cell r="B1014" t="str">
            <v>53001002/22020202</v>
          </cell>
          <cell r="C1014">
            <v>53001002</v>
          </cell>
          <cell r="D1014">
            <v>22020202</v>
          </cell>
          <cell r="E1014" t="str">
            <v>Hydraform</v>
          </cell>
          <cell r="F1014" t="str">
            <v>TELEPHONE CHARGES</v>
          </cell>
          <cell r="K1014">
            <v>672000</v>
          </cell>
          <cell r="L1014">
            <v>0</v>
          </cell>
          <cell r="M1014">
            <v>105000</v>
          </cell>
          <cell r="O1014">
            <v>180000</v>
          </cell>
          <cell r="P1014">
            <v>90000</v>
          </cell>
          <cell r="R1014">
            <v>190000</v>
          </cell>
          <cell r="S1014">
            <v>75000</v>
          </cell>
          <cell r="T1014">
            <v>640000</v>
          </cell>
          <cell r="U1014">
            <v>80000</v>
          </cell>
          <cell r="V1014">
            <v>80000</v>
          </cell>
          <cell r="W1014">
            <v>80000</v>
          </cell>
          <cell r="X1014">
            <v>80000</v>
          </cell>
          <cell r="Y1014">
            <v>960000</v>
          </cell>
          <cell r="Z1014">
            <v>32000</v>
          </cell>
          <cell r="AA1014">
            <v>8000</v>
          </cell>
          <cell r="AB1014">
            <v>-288000</v>
          </cell>
          <cell r="AC1014">
            <v>1075200</v>
          </cell>
          <cell r="AD1014">
            <v>1128960</v>
          </cell>
          <cell r="AE1014">
            <v>1185408</v>
          </cell>
          <cell r="AF1014">
            <v>3389568</v>
          </cell>
        </row>
        <row r="1015">
          <cell r="A1015">
            <v>53001002</v>
          </cell>
          <cell r="B1015" t="str">
            <v>53001002/22020205</v>
          </cell>
          <cell r="C1015">
            <v>53001002</v>
          </cell>
          <cell r="D1015">
            <v>22020205</v>
          </cell>
          <cell r="E1015" t="str">
            <v>Hydraform</v>
          </cell>
          <cell r="F1015" t="str">
            <v>WATER RATES</v>
          </cell>
          <cell r="K1015">
            <v>25200</v>
          </cell>
          <cell r="L1015">
            <v>0</v>
          </cell>
          <cell r="M1015">
            <v>16000</v>
          </cell>
          <cell r="N1015">
            <v>7000</v>
          </cell>
          <cell r="O1015">
            <v>7000</v>
          </cell>
          <cell r="T1015">
            <v>30000</v>
          </cell>
          <cell r="U1015">
            <v>3750</v>
          </cell>
          <cell r="V1015">
            <v>3750</v>
          </cell>
          <cell r="W1015">
            <v>3750</v>
          </cell>
          <cell r="X1015">
            <v>3750</v>
          </cell>
          <cell r="Y1015">
            <v>45000</v>
          </cell>
          <cell r="Z1015">
            <v>-4800</v>
          </cell>
          <cell r="AA1015">
            <v>-1200</v>
          </cell>
          <cell r="AB1015">
            <v>-19800</v>
          </cell>
          <cell r="AC1015">
            <v>50400</v>
          </cell>
          <cell r="AD1015">
            <v>52920</v>
          </cell>
          <cell r="AE1015">
            <v>55566</v>
          </cell>
          <cell r="AF1015">
            <v>158886</v>
          </cell>
        </row>
        <row r="1016">
          <cell r="A1016">
            <v>53001002</v>
          </cell>
          <cell r="B1016" t="str">
            <v>53001002/22020301</v>
          </cell>
          <cell r="C1016">
            <v>53001002</v>
          </cell>
          <cell r="D1016">
            <v>22020301</v>
          </cell>
          <cell r="E1016" t="str">
            <v>Hydraform</v>
          </cell>
          <cell r="F1016" t="str">
            <v>OFFICE STATIONERIES/COMPUTER CONSUMABLES</v>
          </cell>
          <cell r="K1016">
            <v>588000</v>
          </cell>
          <cell r="L1016">
            <v>0</v>
          </cell>
          <cell r="M1016">
            <v>120000</v>
          </cell>
          <cell r="N1016">
            <v>3700</v>
          </cell>
          <cell r="O1016">
            <v>124600</v>
          </cell>
          <cell r="P1016">
            <v>34000</v>
          </cell>
          <cell r="R1016">
            <v>79350</v>
          </cell>
          <cell r="S1016">
            <v>50000</v>
          </cell>
          <cell r="T1016">
            <v>411650</v>
          </cell>
          <cell r="U1016">
            <v>51456.25</v>
          </cell>
          <cell r="V1016">
            <v>51456.25</v>
          </cell>
          <cell r="W1016">
            <v>51456.25</v>
          </cell>
          <cell r="X1016">
            <v>51456.25</v>
          </cell>
          <cell r="Y1016">
            <v>617475</v>
          </cell>
          <cell r="Z1016">
            <v>176350</v>
          </cell>
          <cell r="AA1016">
            <v>44087.5</v>
          </cell>
          <cell r="AB1016">
            <v>-29475</v>
          </cell>
          <cell r="AC1016">
            <v>691572</v>
          </cell>
          <cell r="AD1016">
            <v>726150.6</v>
          </cell>
          <cell r="AE1016">
            <v>762458.13</v>
          </cell>
          <cell r="AF1016">
            <v>2180180.73</v>
          </cell>
        </row>
        <row r="1017">
          <cell r="A1017">
            <v>53001002</v>
          </cell>
          <cell r="B1017" t="str">
            <v>53001002/22020303</v>
          </cell>
          <cell r="C1017">
            <v>53001002</v>
          </cell>
          <cell r="D1017">
            <v>22020303</v>
          </cell>
          <cell r="E1017" t="str">
            <v>Hydraform</v>
          </cell>
          <cell r="F1017" t="str">
            <v>NEWSPAPER</v>
          </cell>
          <cell r="K1017">
            <v>84000</v>
          </cell>
          <cell r="L1017">
            <v>0</v>
          </cell>
          <cell r="T1017">
            <v>0</v>
          </cell>
          <cell r="U1017">
            <v>0</v>
          </cell>
          <cell r="V1017">
            <v>0</v>
          </cell>
          <cell r="W1017">
            <v>0</v>
          </cell>
          <cell r="X1017">
            <v>0</v>
          </cell>
          <cell r="Y1017">
            <v>0</v>
          </cell>
          <cell r="Z1017">
            <v>84000</v>
          </cell>
          <cell r="AA1017">
            <v>21000</v>
          </cell>
          <cell r="AB1017">
            <v>84000</v>
          </cell>
          <cell r="AC1017">
            <v>0</v>
          </cell>
          <cell r="AD1017">
            <v>0</v>
          </cell>
          <cell r="AE1017">
            <v>0</v>
          </cell>
          <cell r="AF1017">
            <v>0</v>
          </cell>
        </row>
        <row r="1018">
          <cell r="A1018">
            <v>53001002</v>
          </cell>
          <cell r="B1018" t="str">
            <v>53001002/22020305</v>
          </cell>
          <cell r="C1018">
            <v>53001002</v>
          </cell>
          <cell r="D1018">
            <v>22020305</v>
          </cell>
          <cell r="E1018" t="str">
            <v>Hydraform</v>
          </cell>
          <cell r="F1018" t="str">
            <v>PRINTING OF NON SECURITY DOCUMENTS</v>
          </cell>
          <cell r="K1018">
            <v>84000</v>
          </cell>
          <cell r="L1018">
            <v>0</v>
          </cell>
          <cell r="O1018">
            <v>38000</v>
          </cell>
          <cell r="T1018">
            <v>38000</v>
          </cell>
          <cell r="U1018">
            <v>4750</v>
          </cell>
          <cell r="V1018">
            <v>4750</v>
          </cell>
          <cell r="W1018">
            <v>4750</v>
          </cell>
          <cell r="X1018">
            <v>4750</v>
          </cell>
          <cell r="Y1018">
            <v>57000</v>
          </cell>
          <cell r="Z1018">
            <v>46000</v>
          </cell>
          <cell r="AA1018">
            <v>11500</v>
          </cell>
          <cell r="AB1018">
            <v>27000</v>
          </cell>
          <cell r="AC1018">
            <v>63840</v>
          </cell>
          <cell r="AD1018">
            <v>67032</v>
          </cell>
          <cell r="AE1018">
            <v>70383.600000000006</v>
          </cell>
          <cell r="AF1018">
            <v>201255.6</v>
          </cell>
        </row>
        <row r="1019">
          <cell r="A1019">
            <v>53001002</v>
          </cell>
          <cell r="B1019" t="str">
            <v>53001002/22020401</v>
          </cell>
          <cell r="C1019">
            <v>53001002</v>
          </cell>
          <cell r="D1019">
            <v>22020401</v>
          </cell>
          <cell r="E1019" t="str">
            <v>Hydraform</v>
          </cell>
          <cell r="F1019" t="str">
            <v>MAINTENANCE OF MOTOR VEHICLE/TRANSPORT EQUIPMENT</v>
          </cell>
          <cell r="K1019">
            <v>42000</v>
          </cell>
          <cell r="L1019">
            <v>0</v>
          </cell>
          <cell r="M1019">
            <v>30700</v>
          </cell>
          <cell r="O1019">
            <v>19300</v>
          </cell>
          <cell r="T1019">
            <v>50000</v>
          </cell>
          <cell r="U1019">
            <v>6250</v>
          </cell>
          <cell r="V1019">
            <v>6250</v>
          </cell>
          <cell r="W1019">
            <v>6250</v>
          </cell>
          <cell r="X1019">
            <v>6250</v>
          </cell>
          <cell r="Y1019">
            <v>75000</v>
          </cell>
          <cell r="Z1019">
            <v>-8000</v>
          </cell>
          <cell r="AA1019">
            <v>-2000</v>
          </cell>
          <cell r="AB1019">
            <v>-33000</v>
          </cell>
          <cell r="AC1019">
            <v>84000</v>
          </cell>
          <cell r="AD1019">
            <v>88200</v>
          </cell>
          <cell r="AE1019">
            <v>92610</v>
          </cell>
          <cell r="AF1019">
            <v>264810</v>
          </cell>
        </row>
        <row r="1020">
          <cell r="A1020">
            <v>53001002</v>
          </cell>
          <cell r="B1020" t="str">
            <v>53001002/22020402</v>
          </cell>
          <cell r="C1020">
            <v>53001002</v>
          </cell>
          <cell r="D1020">
            <v>22020402</v>
          </cell>
          <cell r="E1020" t="str">
            <v>Hydraform</v>
          </cell>
          <cell r="F1020" t="str">
            <v>MAINTENANCE OF OFFICE FURNITURE</v>
          </cell>
          <cell r="K1020">
            <v>42000</v>
          </cell>
          <cell r="L1020">
            <v>0</v>
          </cell>
          <cell r="O1020">
            <v>38500</v>
          </cell>
          <cell r="T1020">
            <v>38500</v>
          </cell>
          <cell r="U1020">
            <v>4812.5</v>
          </cell>
          <cell r="V1020">
            <v>4812.5</v>
          </cell>
          <cell r="W1020">
            <v>4812.5</v>
          </cell>
          <cell r="X1020">
            <v>4812.5</v>
          </cell>
          <cell r="Y1020">
            <v>57750</v>
          </cell>
          <cell r="Z1020">
            <v>3500</v>
          </cell>
          <cell r="AA1020">
            <v>875</v>
          </cell>
          <cell r="AB1020">
            <v>-15750</v>
          </cell>
          <cell r="AC1020">
            <v>64680</v>
          </cell>
          <cell r="AD1020">
            <v>67914</v>
          </cell>
          <cell r="AE1020">
            <v>71309.7</v>
          </cell>
          <cell r="AF1020">
            <v>203903.7</v>
          </cell>
        </row>
        <row r="1021">
          <cell r="A1021">
            <v>53001002</v>
          </cell>
          <cell r="B1021" t="str">
            <v>53001002/22020403</v>
          </cell>
          <cell r="C1021">
            <v>53001002</v>
          </cell>
          <cell r="D1021">
            <v>22020403</v>
          </cell>
          <cell r="E1021" t="str">
            <v>Hydraform</v>
          </cell>
          <cell r="F1021" t="str">
            <v>MAINTENANCE OF BUILDING /RESIDENTIAL QUARTERS</v>
          </cell>
          <cell r="K1021">
            <v>1260000</v>
          </cell>
          <cell r="L1021">
            <v>0</v>
          </cell>
          <cell r="M1021">
            <v>15000</v>
          </cell>
          <cell r="O1021">
            <v>302800</v>
          </cell>
          <cell r="P1021">
            <v>260500</v>
          </cell>
          <cell r="R1021">
            <v>290600</v>
          </cell>
          <cell r="S1021">
            <v>117000</v>
          </cell>
          <cell r="T1021">
            <v>985900</v>
          </cell>
          <cell r="U1021">
            <v>123237.5</v>
          </cell>
          <cell r="V1021">
            <v>123237.5</v>
          </cell>
          <cell r="W1021">
            <v>123237.5</v>
          </cell>
          <cell r="X1021">
            <v>123237.5</v>
          </cell>
          <cell r="Y1021">
            <v>1478850</v>
          </cell>
          <cell r="Z1021">
            <v>274100</v>
          </cell>
          <cell r="AA1021">
            <v>68525</v>
          </cell>
          <cell r="AB1021">
            <v>-218850</v>
          </cell>
          <cell r="AC1021">
            <v>1656312</v>
          </cell>
          <cell r="AD1021">
            <v>1739127.6</v>
          </cell>
          <cell r="AE1021">
            <v>1826083.98</v>
          </cell>
          <cell r="AF1021">
            <v>5221523.58</v>
          </cell>
        </row>
        <row r="1022">
          <cell r="A1022">
            <v>53001002</v>
          </cell>
          <cell r="B1022" t="str">
            <v>53001002/22020404</v>
          </cell>
          <cell r="C1022">
            <v>53001002</v>
          </cell>
          <cell r="D1022">
            <v>22020404</v>
          </cell>
          <cell r="E1022" t="str">
            <v>Hydraform</v>
          </cell>
          <cell r="F1022" t="str">
            <v>MAINTENANCE OF OFFICE/IT EQUIPMENT</v>
          </cell>
          <cell r="K1022">
            <v>252000</v>
          </cell>
          <cell r="L1022">
            <v>0</v>
          </cell>
          <cell r="M1022">
            <v>36250</v>
          </cell>
          <cell r="N1022">
            <v>2000</v>
          </cell>
          <cell r="O1022">
            <v>43800</v>
          </cell>
          <cell r="P1022">
            <v>13000</v>
          </cell>
          <cell r="R1022">
            <v>86360</v>
          </cell>
          <cell r="S1022">
            <v>60680</v>
          </cell>
          <cell r="T1022">
            <v>242090</v>
          </cell>
          <cell r="U1022">
            <v>30261.25</v>
          </cell>
          <cell r="V1022">
            <v>30261.25</v>
          </cell>
          <cell r="W1022">
            <v>30261.25</v>
          </cell>
          <cell r="X1022">
            <v>30261.25</v>
          </cell>
          <cell r="Y1022">
            <v>363135</v>
          </cell>
          <cell r="Z1022">
            <v>9910</v>
          </cell>
          <cell r="AA1022">
            <v>2477.5</v>
          </cell>
          <cell r="AB1022">
            <v>-111135</v>
          </cell>
          <cell r="AC1022">
            <v>406711.2</v>
          </cell>
          <cell r="AD1022">
            <v>427046.76</v>
          </cell>
          <cell r="AE1022">
            <v>448399.098</v>
          </cell>
          <cell r="AF1022">
            <v>1282157.058</v>
          </cell>
        </row>
        <row r="1023">
          <cell r="A1023">
            <v>53001002</v>
          </cell>
          <cell r="B1023" t="str">
            <v>53001002/22020405</v>
          </cell>
          <cell r="C1023">
            <v>53001002</v>
          </cell>
          <cell r="D1023">
            <v>22020405</v>
          </cell>
          <cell r="E1023" t="str">
            <v>Hydraform</v>
          </cell>
          <cell r="F1023" t="str">
            <v>MAINTENANCE OF PLANT AND GENERATORS</v>
          </cell>
          <cell r="K1023">
            <v>8400</v>
          </cell>
          <cell r="L1023">
            <v>0</v>
          </cell>
          <cell r="M1023">
            <v>10000</v>
          </cell>
          <cell r="T1023">
            <v>10000</v>
          </cell>
          <cell r="U1023">
            <v>1250</v>
          </cell>
          <cell r="V1023">
            <v>1250</v>
          </cell>
          <cell r="W1023">
            <v>1250</v>
          </cell>
          <cell r="X1023">
            <v>1250</v>
          </cell>
          <cell r="Y1023">
            <v>15000</v>
          </cell>
          <cell r="Z1023">
            <v>-1600</v>
          </cell>
          <cell r="AA1023">
            <v>-400</v>
          </cell>
          <cell r="AB1023">
            <v>-6600</v>
          </cell>
          <cell r="AC1023">
            <v>16800</v>
          </cell>
          <cell r="AD1023">
            <v>17640</v>
          </cell>
          <cell r="AE1023">
            <v>18522</v>
          </cell>
          <cell r="AF1023">
            <v>52962</v>
          </cell>
        </row>
        <row r="1024">
          <cell r="A1024">
            <v>53001002</v>
          </cell>
          <cell r="B1024" t="str">
            <v>53001002/22020406</v>
          </cell>
          <cell r="C1024">
            <v>53001002</v>
          </cell>
          <cell r="D1024">
            <v>22020406</v>
          </cell>
          <cell r="E1024" t="str">
            <v>Hydraform</v>
          </cell>
          <cell r="F1024" t="str">
            <v>OTHER MAINTENANCE SERVICES</v>
          </cell>
          <cell r="K1024">
            <v>109200</v>
          </cell>
          <cell r="L1024">
            <v>0</v>
          </cell>
          <cell r="M1024">
            <v>2950</v>
          </cell>
          <cell r="N1024">
            <v>16700</v>
          </cell>
          <cell r="O1024">
            <v>20000</v>
          </cell>
          <cell r="P1024">
            <v>10000</v>
          </cell>
          <cell r="R1024">
            <v>28500</v>
          </cell>
          <cell r="S1024">
            <v>12320</v>
          </cell>
          <cell r="T1024">
            <v>90470</v>
          </cell>
          <cell r="U1024">
            <v>11308.75</v>
          </cell>
          <cell r="V1024">
            <v>11308.75</v>
          </cell>
          <cell r="W1024">
            <v>11308.75</v>
          </cell>
          <cell r="X1024">
            <v>11308.75</v>
          </cell>
          <cell r="Y1024">
            <v>135705</v>
          </cell>
          <cell r="Z1024">
            <v>18730</v>
          </cell>
          <cell r="AA1024">
            <v>4682.5</v>
          </cell>
          <cell r="AB1024">
            <v>-26505</v>
          </cell>
          <cell r="AC1024">
            <v>151989.6</v>
          </cell>
          <cell r="AD1024">
            <v>159589.08000000002</v>
          </cell>
          <cell r="AE1024">
            <v>167568.53400000001</v>
          </cell>
          <cell r="AF1024">
            <v>479147.21400000004</v>
          </cell>
        </row>
        <row r="1025">
          <cell r="A1025">
            <v>53001002</v>
          </cell>
          <cell r="B1025" t="str">
            <v>53001002/22020605</v>
          </cell>
          <cell r="C1025">
            <v>53001002</v>
          </cell>
          <cell r="D1025">
            <v>22020605</v>
          </cell>
          <cell r="E1025" t="str">
            <v>Hydraform</v>
          </cell>
          <cell r="F1025" t="str">
            <v>CLEANING AND FUMIGATION SERVICES</v>
          </cell>
          <cell r="K1025">
            <v>8400</v>
          </cell>
          <cell r="L1025">
            <v>0</v>
          </cell>
          <cell r="M1025">
            <v>10000</v>
          </cell>
          <cell r="T1025">
            <v>10000</v>
          </cell>
          <cell r="U1025">
            <v>1250</v>
          </cell>
          <cell r="V1025">
            <v>1250</v>
          </cell>
          <cell r="W1025">
            <v>1250</v>
          </cell>
          <cell r="X1025">
            <v>1250</v>
          </cell>
          <cell r="Y1025">
            <v>15000</v>
          </cell>
          <cell r="Z1025">
            <v>-1600</v>
          </cell>
          <cell r="AA1025">
            <v>-400</v>
          </cell>
          <cell r="AB1025">
            <v>-6600</v>
          </cell>
          <cell r="AC1025">
            <v>16800</v>
          </cell>
          <cell r="AD1025">
            <v>17640</v>
          </cell>
          <cell r="AE1025">
            <v>18522</v>
          </cell>
          <cell r="AF1025">
            <v>52962</v>
          </cell>
        </row>
        <row r="1026">
          <cell r="A1026">
            <v>53001002</v>
          </cell>
          <cell r="B1026" t="str">
            <v>53001002/22020801</v>
          </cell>
          <cell r="C1026">
            <v>53001002</v>
          </cell>
          <cell r="D1026">
            <v>22020801</v>
          </cell>
          <cell r="E1026" t="str">
            <v>Hydraform</v>
          </cell>
          <cell r="F1026" t="str">
            <v>MOTOR VEHICLE FUEL COST</v>
          </cell>
          <cell r="K1026">
            <v>25200</v>
          </cell>
          <cell r="L1026">
            <v>0</v>
          </cell>
          <cell r="M1026">
            <v>20000</v>
          </cell>
          <cell r="O1026">
            <v>10000</v>
          </cell>
          <cell r="T1026">
            <v>30000</v>
          </cell>
          <cell r="U1026">
            <v>3750</v>
          </cell>
          <cell r="V1026">
            <v>3750</v>
          </cell>
          <cell r="W1026">
            <v>3750</v>
          </cell>
          <cell r="X1026">
            <v>3750</v>
          </cell>
          <cell r="Y1026">
            <v>45000</v>
          </cell>
          <cell r="Z1026">
            <v>-4800</v>
          </cell>
          <cell r="AA1026">
            <v>-1200</v>
          </cell>
          <cell r="AB1026">
            <v>-19800</v>
          </cell>
          <cell r="AC1026">
            <v>50400</v>
          </cell>
          <cell r="AD1026">
            <v>52920</v>
          </cell>
          <cell r="AE1026">
            <v>55566</v>
          </cell>
          <cell r="AF1026">
            <v>158886</v>
          </cell>
        </row>
        <row r="1027">
          <cell r="A1027">
            <v>53001002</v>
          </cell>
          <cell r="B1027" t="str">
            <v>53001002/22020802</v>
          </cell>
          <cell r="C1027">
            <v>53001002</v>
          </cell>
          <cell r="D1027">
            <v>22020802</v>
          </cell>
          <cell r="E1027" t="str">
            <v>Hydraform</v>
          </cell>
          <cell r="F1027" t="str">
            <v>OTHER TRANSPORT EQUIPMENT FUEL COST</v>
          </cell>
          <cell r="K1027">
            <v>16800</v>
          </cell>
          <cell r="L1027">
            <v>0</v>
          </cell>
          <cell r="O1027">
            <v>20000</v>
          </cell>
          <cell r="T1027">
            <v>20000</v>
          </cell>
          <cell r="U1027">
            <v>2500</v>
          </cell>
          <cell r="V1027">
            <v>2500</v>
          </cell>
          <cell r="W1027">
            <v>2500</v>
          </cell>
          <cell r="X1027">
            <v>2500</v>
          </cell>
          <cell r="Y1027">
            <v>30000</v>
          </cell>
          <cell r="Z1027">
            <v>-3200</v>
          </cell>
          <cell r="AA1027">
            <v>-800</v>
          </cell>
          <cell r="AB1027">
            <v>-13200</v>
          </cell>
          <cell r="AC1027">
            <v>33600</v>
          </cell>
          <cell r="AD1027">
            <v>35280</v>
          </cell>
          <cell r="AE1027">
            <v>37044</v>
          </cell>
          <cell r="AF1027">
            <v>105924</v>
          </cell>
        </row>
        <row r="1028">
          <cell r="A1028">
            <v>53001002</v>
          </cell>
          <cell r="B1028" t="str">
            <v>53001002/22020803</v>
          </cell>
          <cell r="C1028">
            <v>53001002</v>
          </cell>
          <cell r="D1028">
            <v>22020803</v>
          </cell>
          <cell r="E1028" t="str">
            <v>Hydraform</v>
          </cell>
          <cell r="F1028" t="str">
            <v>PLANT &amp; GENERATOR FUEL COST</v>
          </cell>
          <cell r="K1028">
            <v>168000</v>
          </cell>
          <cell r="L1028">
            <v>0</v>
          </cell>
          <cell r="M1028">
            <v>90000</v>
          </cell>
          <cell r="O1028">
            <v>110000</v>
          </cell>
          <cell r="T1028">
            <v>200000</v>
          </cell>
          <cell r="U1028">
            <v>25000</v>
          </cell>
          <cell r="V1028">
            <v>25000</v>
          </cell>
          <cell r="W1028">
            <v>25000</v>
          </cell>
          <cell r="X1028">
            <v>25000</v>
          </cell>
          <cell r="Y1028">
            <v>300000</v>
          </cell>
          <cell r="Z1028">
            <v>-32000</v>
          </cell>
          <cell r="AA1028">
            <v>-8000</v>
          </cell>
          <cell r="AB1028">
            <v>-132000</v>
          </cell>
          <cell r="AC1028">
            <v>336000</v>
          </cell>
          <cell r="AD1028">
            <v>352800</v>
          </cell>
          <cell r="AE1028">
            <v>370440</v>
          </cell>
          <cell r="AF1028">
            <v>1059240</v>
          </cell>
        </row>
        <row r="1029">
          <cell r="A1029">
            <v>53001002</v>
          </cell>
          <cell r="B1029" t="str">
            <v>53001002/22020901</v>
          </cell>
          <cell r="C1029">
            <v>53001002</v>
          </cell>
          <cell r="D1029">
            <v>22020901</v>
          </cell>
          <cell r="E1029" t="str">
            <v>Hydraform</v>
          </cell>
          <cell r="F1029" t="str">
            <v>BANK CHARGES (OTHER THAN INTEREST)</v>
          </cell>
          <cell r="K1029">
            <v>42000</v>
          </cell>
          <cell r="L1029">
            <v>0</v>
          </cell>
          <cell r="M1029">
            <v>56</v>
          </cell>
          <cell r="N1029">
            <v>56</v>
          </cell>
          <cell r="O1029">
            <v>32</v>
          </cell>
          <cell r="P1029">
            <v>24</v>
          </cell>
          <cell r="Q1029">
            <v>24</v>
          </cell>
          <cell r="R1029">
            <v>56</v>
          </cell>
          <cell r="S1029">
            <v>24</v>
          </cell>
          <cell r="T1029">
            <v>272</v>
          </cell>
          <cell r="U1029">
            <v>34</v>
          </cell>
          <cell r="V1029">
            <v>34</v>
          </cell>
          <cell r="W1029">
            <v>34</v>
          </cell>
          <cell r="X1029">
            <v>34</v>
          </cell>
          <cell r="Y1029">
            <v>408</v>
          </cell>
          <cell r="Z1029">
            <v>41728</v>
          </cell>
          <cell r="AA1029">
            <v>10432</v>
          </cell>
          <cell r="AB1029">
            <v>41592</v>
          </cell>
          <cell r="AC1029">
            <v>456.96</v>
          </cell>
          <cell r="AD1029">
            <v>479.80799999999999</v>
          </cell>
          <cell r="AE1029">
            <v>503.79840000000002</v>
          </cell>
          <cell r="AF1029">
            <v>1440.5664000000002</v>
          </cell>
        </row>
        <row r="1030">
          <cell r="A1030">
            <v>53001002</v>
          </cell>
          <cell r="B1030" t="str">
            <v>53001002/22021001</v>
          </cell>
          <cell r="C1030">
            <v>53001002</v>
          </cell>
          <cell r="D1030">
            <v>22021001</v>
          </cell>
          <cell r="E1030" t="str">
            <v>Hydraform</v>
          </cell>
          <cell r="F1030" t="str">
            <v>REFRESHMENT AND MEALS</v>
          </cell>
          <cell r="K1030">
            <v>21000</v>
          </cell>
          <cell r="L1030">
            <v>0</v>
          </cell>
          <cell r="M1030">
            <v>3000</v>
          </cell>
          <cell r="N1030">
            <v>3000</v>
          </cell>
          <cell r="O1030">
            <v>10000</v>
          </cell>
          <cell r="P1030">
            <v>6000</v>
          </cell>
          <cell r="R1030">
            <v>3000</v>
          </cell>
          <cell r="T1030">
            <v>25000</v>
          </cell>
          <cell r="U1030">
            <v>3125</v>
          </cell>
          <cell r="V1030">
            <v>3125</v>
          </cell>
          <cell r="W1030">
            <v>3125</v>
          </cell>
          <cell r="X1030">
            <v>3125</v>
          </cell>
          <cell r="Y1030">
            <v>37500</v>
          </cell>
          <cell r="Z1030">
            <v>-4000</v>
          </cell>
          <cell r="AA1030">
            <v>-1000</v>
          </cell>
          <cell r="AB1030">
            <v>-16500</v>
          </cell>
          <cell r="AC1030">
            <v>42000</v>
          </cell>
          <cell r="AD1030">
            <v>44100</v>
          </cell>
          <cell r="AE1030">
            <v>46305</v>
          </cell>
          <cell r="AF1030">
            <v>132405</v>
          </cell>
        </row>
        <row r="1031">
          <cell r="A1031">
            <v>53001002</v>
          </cell>
          <cell r="B1031" t="str">
            <v>53001002/22021002</v>
          </cell>
          <cell r="C1031">
            <v>53001002</v>
          </cell>
          <cell r="D1031">
            <v>22021002</v>
          </cell>
          <cell r="E1031" t="str">
            <v>Hydraform</v>
          </cell>
          <cell r="F1031" t="str">
            <v>HONORARIUM AND SITTING ALLOWANCE</v>
          </cell>
          <cell r="K1031">
            <v>213360</v>
          </cell>
          <cell r="L1031">
            <v>0</v>
          </cell>
          <cell r="R1031">
            <v>30000</v>
          </cell>
          <cell r="T1031">
            <v>30000</v>
          </cell>
          <cell r="U1031">
            <v>3750</v>
          </cell>
          <cell r="V1031">
            <v>3750</v>
          </cell>
          <cell r="W1031">
            <v>3750</v>
          </cell>
          <cell r="X1031">
            <v>3750</v>
          </cell>
          <cell r="Y1031">
            <v>45000</v>
          </cell>
          <cell r="Z1031">
            <v>183360</v>
          </cell>
          <cell r="AA1031">
            <v>45840</v>
          </cell>
          <cell r="AB1031">
            <v>168360</v>
          </cell>
          <cell r="AC1031">
            <v>50400</v>
          </cell>
          <cell r="AD1031">
            <v>52920</v>
          </cell>
          <cell r="AE1031">
            <v>55566</v>
          </cell>
          <cell r="AF1031">
            <v>158886</v>
          </cell>
        </row>
        <row r="1032">
          <cell r="A1032">
            <v>53001002</v>
          </cell>
          <cell r="B1032" t="str">
            <v>53001002/22021006</v>
          </cell>
          <cell r="C1032">
            <v>53001002</v>
          </cell>
          <cell r="D1032">
            <v>22021006</v>
          </cell>
          <cell r="E1032" t="str">
            <v>Hydraform</v>
          </cell>
          <cell r="F1032" t="str">
            <v>POSTAGE AND COURIER SERVICES</v>
          </cell>
          <cell r="K1032">
            <v>126000</v>
          </cell>
          <cell r="L1032">
            <v>0</v>
          </cell>
          <cell r="R1032">
            <v>15000</v>
          </cell>
          <cell r="S1032">
            <v>25000</v>
          </cell>
          <cell r="T1032">
            <v>40000</v>
          </cell>
          <cell r="U1032">
            <v>5000</v>
          </cell>
          <cell r="V1032">
            <v>5000</v>
          </cell>
          <cell r="W1032">
            <v>5000</v>
          </cell>
          <cell r="X1032">
            <v>5000</v>
          </cell>
          <cell r="Y1032">
            <v>60000</v>
          </cell>
          <cell r="Z1032">
            <v>86000</v>
          </cell>
          <cell r="AA1032">
            <v>21500</v>
          </cell>
          <cell r="AB1032">
            <v>66000</v>
          </cell>
          <cell r="AC1032">
            <v>67200</v>
          </cell>
          <cell r="AD1032">
            <v>70560</v>
          </cell>
          <cell r="AE1032">
            <v>74088</v>
          </cell>
          <cell r="AF1032">
            <v>211848</v>
          </cell>
        </row>
        <row r="1033">
          <cell r="A1033">
            <v>53001002</v>
          </cell>
          <cell r="B1033" t="str">
            <v>53001002/22021007</v>
          </cell>
          <cell r="C1033">
            <v>53001002</v>
          </cell>
          <cell r="D1033">
            <v>22021007</v>
          </cell>
          <cell r="E1033" t="str">
            <v>Hydraform</v>
          </cell>
          <cell r="F1033" t="str">
            <v>WELFARE PACKAGES</v>
          </cell>
          <cell r="K1033">
            <v>395640</v>
          </cell>
          <cell r="L1033">
            <v>0</v>
          </cell>
          <cell r="O1033">
            <v>16000</v>
          </cell>
          <cell r="P1033">
            <v>6500</v>
          </cell>
          <cell r="R1033">
            <v>145820</v>
          </cell>
          <cell r="S1033">
            <v>50000</v>
          </cell>
          <cell r="T1033">
            <v>218320</v>
          </cell>
          <cell r="U1033">
            <v>27290</v>
          </cell>
          <cell r="V1033">
            <v>27290</v>
          </cell>
          <cell r="W1033">
            <v>27290</v>
          </cell>
          <cell r="X1033">
            <v>27290</v>
          </cell>
          <cell r="Y1033">
            <v>327480</v>
          </cell>
          <cell r="Z1033">
            <v>177320</v>
          </cell>
          <cell r="AA1033">
            <v>44330</v>
          </cell>
          <cell r="AB1033">
            <v>68160</v>
          </cell>
          <cell r="AC1033">
            <v>366777.59999999998</v>
          </cell>
          <cell r="AD1033">
            <v>385116.48</v>
          </cell>
          <cell r="AE1033">
            <v>404372.304</v>
          </cell>
          <cell r="AF1033">
            <v>1156266.3840000001</v>
          </cell>
        </row>
        <row r="1034">
          <cell r="A1034">
            <v>53001002</v>
          </cell>
          <cell r="B1034" t="str">
            <v>53001002/22021014</v>
          </cell>
          <cell r="C1034">
            <v>53001002</v>
          </cell>
          <cell r="D1034">
            <v>22021014</v>
          </cell>
          <cell r="E1034" t="str">
            <v>Hydraform</v>
          </cell>
          <cell r="F1034" t="str">
            <v>BUDGET PREPARATION AND DEFENCE</v>
          </cell>
          <cell r="K1034">
            <v>42000</v>
          </cell>
          <cell r="L1034">
            <v>0</v>
          </cell>
          <cell r="R1034">
            <v>11370</v>
          </cell>
          <cell r="T1034">
            <v>11370</v>
          </cell>
          <cell r="U1034">
            <v>1421.25</v>
          </cell>
          <cell r="V1034">
            <v>1421.25</v>
          </cell>
          <cell r="W1034">
            <v>1421.25</v>
          </cell>
          <cell r="X1034">
            <v>1421.25</v>
          </cell>
          <cell r="Y1034">
            <v>17055</v>
          </cell>
          <cell r="Z1034">
            <v>30630</v>
          </cell>
          <cell r="AA1034">
            <v>7657.5</v>
          </cell>
          <cell r="AB1034">
            <v>24945</v>
          </cell>
          <cell r="AC1034">
            <v>19101.599999999999</v>
          </cell>
          <cell r="AD1034">
            <v>20056.68</v>
          </cell>
          <cell r="AE1034">
            <v>21059.513999999999</v>
          </cell>
          <cell r="AF1034">
            <v>60217.793999999994</v>
          </cell>
        </row>
        <row r="1035">
          <cell r="A1035">
            <v>0</v>
          </cell>
          <cell r="B1035" t="str">
            <v>/</v>
          </cell>
          <cell r="K1035">
            <v>5040000</v>
          </cell>
          <cell r="L1035">
            <v>0</v>
          </cell>
          <cell r="M1035">
            <v>513956</v>
          </cell>
          <cell r="N1035">
            <v>32456</v>
          </cell>
          <cell r="O1035">
            <v>1000032</v>
          </cell>
          <cell r="P1035">
            <v>485024</v>
          </cell>
          <cell r="Q1035">
            <v>24</v>
          </cell>
          <cell r="R1035">
            <v>990056</v>
          </cell>
          <cell r="S1035">
            <v>495024</v>
          </cell>
          <cell r="T1035">
            <v>3516572</v>
          </cell>
          <cell r="U1035">
            <v>439571.5</v>
          </cell>
          <cell r="V1035">
            <v>439571.5</v>
          </cell>
          <cell r="W1035">
            <v>439571.5</v>
          </cell>
          <cell r="X1035">
            <v>439571.5</v>
          </cell>
          <cell r="Y1035">
            <v>5274858</v>
          </cell>
          <cell r="Z1035">
            <v>1523428</v>
          </cell>
          <cell r="AA1035">
            <v>380857</v>
          </cell>
          <cell r="AB1035">
            <v>-234858</v>
          </cell>
          <cell r="AC1035">
            <v>5907840.959999999</v>
          </cell>
          <cell r="AD1035">
            <v>6203233.0079999994</v>
          </cell>
          <cell r="AE1035">
            <v>6513394.658400001</v>
          </cell>
          <cell r="AF1035">
            <v>18624468.626399998</v>
          </cell>
        </row>
        <row r="1036">
          <cell r="A1036">
            <v>0</v>
          </cell>
          <cell r="B1036" t="str">
            <v>/</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row>
        <row r="1037">
          <cell r="A1037">
            <v>20007001</v>
          </cell>
          <cell r="B1037" t="str">
            <v>20007001/22020101</v>
          </cell>
          <cell r="C1037">
            <v>20007001</v>
          </cell>
          <cell r="D1037">
            <v>22020101</v>
          </cell>
          <cell r="E1037" t="str">
            <v>Office of the Accountant General</v>
          </cell>
          <cell r="F1037" t="str">
            <v>Local Travel &amp; Transport - Training</v>
          </cell>
          <cell r="J1037">
            <v>458060</v>
          </cell>
          <cell r="K1037">
            <v>336050</v>
          </cell>
          <cell r="L1037">
            <v>0</v>
          </cell>
          <cell r="M1037">
            <v>0</v>
          </cell>
          <cell r="N1037">
            <v>0</v>
          </cell>
          <cell r="O1037">
            <v>0</v>
          </cell>
          <cell r="P1037">
            <v>0</v>
          </cell>
          <cell r="Q1037">
            <v>204400</v>
          </cell>
          <cell r="R1037">
            <v>101000</v>
          </cell>
          <cell r="S1037">
            <v>10000</v>
          </cell>
          <cell r="T1037">
            <v>315400</v>
          </cell>
          <cell r="U1037">
            <v>39425</v>
          </cell>
          <cell r="V1037">
            <v>39425</v>
          </cell>
          <cell r="W1037">
            <v>39425</v>
          </cell>
          <cell r="X1037">
            <v>39425</v>
          </cell>
          <cell r="Y1037">
            <v>473100</v>
          </cell>
          <cell r="Z1037">
            <v>20650</v>
          </cell>
          <cell r="AA1037">
            <v>5162.5</v>
          </cell>
          <cell r="AB1037">
            <v>-137050</v>
          </cell>
          <cell r="AC1037">
            <v>529872</v>
          </cell>
          <cell r="AD1037">
            <v>556365.6</v>
          </cell>
          <cell r="AE1037">
            <v>584183.88</v>
          </cell>
          <cell r="AF1037">
            <v>1670421.48</v>
          </cell>
        </row>
        <row r="1038">
          <cell r="A1038">
            <v>20007001</v>
          </cell>
          <cell r="B1038" t="str">
            <v>20007001/22020102</v>
          </cell>
          <cell r="C1038">
            <v>20007001</v>
          </cell>
          <cell r="D1038">
            <v>22020102</v>
          </cell>
          <cell r="E1038" t="str">
            <v>Office of the Accountant General</v>
          </cell>
          <cell r="F1038" t="str">
            <v>Local Travel &amp; Transport - Others</v>
          </cell>
          <cell r="J1038">
            <v>4200000</v>
          </cell>
          <cell r="K1038">
            <v>3780000</v>
          </cell>
          <cell r="L1038">
            <v>636000</v>
          </cell>
          <cell r="M1038">
            <v>284000</v>
          </cell>
          <cell r="N1038">
            <v>575900</v>
          </cell>
          <cell r="O1038">
            <v>384000</v>
          </cell>
          <cell r="P1038">
            <v>349900</v>
          </cell>
          <cell r="Q1038">
            <v>1787000</v>
          </cell>
          <cell r="R1038">
            <v>183200</v>
          </cell>
          <cell r="S1038">
            <v>350000</v>
          </cell>
          <cell r="T1038">
            <v>4550000</v>
          </cell>
          <cell r="U1038">
            <v>568750</v>
          </cell>
          <cell r="V1038">
            <v>568750</v>
          </cell>
          <cell r="W1038">
            <v>568750</v>
          </cell>
          <cell r="X1038">
            <v>568750</v>
          </cell>
          <cell r="Y1038">
            <v>6825000</v>
          </cell>
          <cell r="Z1038">
            <v>-770000</v>
          </cell>
          <cell r="AA1038">
            <v>-192500</v>
          </cell>
          <cell r="AB1038">
            <v>-3045000</v>
          </cell>
          <cell r="AC1038">
            <v>7644000</v>
          </cell>
          <cell r="AD1038">
            <v>8026200</v>
          </cell>
          <cell r="AE1038">
            <v>8427510</v>
          </cell>
          <cell r="AF1038">
            <v>24097710</v>
          </cell>
        </row>
        <row r="1039">
          <cell r="A1039">
            <v>20007001</v>
          </cell>
          <cell r="B1039" t="str">
            <v>20007001/22020201</v>
          </cell>
          <cell r="C1039">
            <v>20007001</v>
          </cell>
          <cell r="D1039">
            <v>22020201</v>
          </cell>
          <cell r="E1039" t="str">
            <v>Office of the Accountant General</v>
          </cell>
          <cell r="F1039" t="str">
            <v>Electricity Charges</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row>
        <row r="1040">
          <cell r="A1040">
            <v>20007001</v>
          </cell>
          <cell r="B1040" t="str">
            <v>20007001/22020202</v>
          </cell>
          <cell r="C1040">
            <v>20007001</v>
          </cell>
          <cell r="D1040">
            <v>22020202</v>
          </cell>
          <cell r="E1040" t="str">
            <v>Office of the Accountant General</v>
          </cell>
          <cell r="F1040" t="str">
            <v>Telephone Charges</v>
          </cell>
          <cell r="J1040">
            <v>190000</v>
          </cell>
          <cell r="K1040">
            <v>168000</v>
          </cell>
          <cell r="L1040">
            <v>10000</v>
          </cell>
          <cell r="M1040">
            <v>16000</v>
          </cell>
          <cell r="N1040">
            <v>14000</v>
          </cell>
          <cell r="O1040">
            <v>14000</v>
          </cell>
          <cell r="P1040">
            <v>14000</v>
          </cell>
          <cell r="Q1040">
            <v>17000</v>
          </cell>
          <cell r="R1040">
            <v>14000</v>
          </cell>
          <cell r="S1040">
            <v>30000</v>
          </cell>
          <cell r="T1040">
            <v>129000</v>
          </cell>
          <cell r="U1040">
            <v>16125</v>
          </cell>
          <cell r="V1040">
            <v>16125</v>
          </cell>
          <cell r="W1040">
            <v>16125</v>
          </cell>
          <cell r="X1040">
            <v>16125</v>
          </cell>
          <cell r="Y1040">
            <v>193500</v>
          </cell>
          <cell r="Z1040">
            <v>39000</v>
          </cell>
          <cell r="AA1040">
            <v>9750</v>
          </cell>
          <cell r="AB1040">
            <v>-25500</v>
          </cell>
          <cell r="AC1040">
            <v>216720</v>
          </cell>
          <cell r="AD1040">
            <v>227556</v>
          </cell>
          <cell r="AE1040">
            <v>238933.8</v>
          </cell>
          <cell r="AF1040">
            <v>683209.8</v>
          </cell>
        </row>
        <row r="1041">
          <cell r="A1041">
            <v>20007001</v>
          </cell>
          <cell r="B1041" t="str">
            <v>20007001/22020301</v>
          </cell>
          <cell r="C1041">
            <v>20007001</v>
          </cell>
          <cell r="D1041">
            <v>22020301</v>
          </cell>
          <cell r="E1041" t="str">
            <v>Office of the Accountant General</v>
          </cell>
          <cell r="F1041" t="str">
            <v>Stationary/Computer Comsum.</v>
          </cell>
          <cell r="J1041">
            <v>1500000</v>
          </cell>
          <cell r="K1041">
            <v>1260554</v>
          </cell>
          <cell r="L1041">
            <v>96000</v>
          </cell>
          <cell r="M1041">
            <v>124200</v>
          </cell>
          <cell r="N1041">
            <v>119100</v>
          </cell>
          <cell r="O1041">
            <v>80600</v>
          </cell>
          <cell r="P1041">
            <v>183500</v>
          </cell>
          <cell r="Q1041">
            <v>308000</v>
          </cell>
          <cell r="R1041">
            <v>133300</v>
          </cell>
          <cell r="S1041">
            <v>180000</v>
          </cell>
          <cell r="T1041">
            <v>1224700</v>
          </cell>
          <cell r="U1041">
            <v>153087.5</v>
          </cell>
          <cell r="V1041">
            <v>153087.5</v>
          </cell>
          <cell r="W1041">
            <v>153087.5</v>
          </cell>
          <cell r="X1041">
            <v>153087.5</v>
          </cell>
          <cell r="Y1041">
            <v>1837050</v>
          </cell>
          <cell r="Z1041">
            <v>35854</v>
          </cell>
          <cell r="AA1041">
            <v>8963.5</v>
          </cell>
          <cell r="AB1041">
            <v>-576496</v>
          </cell>
          <cell r="AC1041">
            <v>2057496</v>
          </cell>
          <cell r="AD1041">
            <v>2160370.7999999998</v>
          </cell>
          <cell r="AE1041">
            <v>2268389.34</v>
          </cell>
          <cell r="AF1041">
            <v>6486256.1399999997</v>
          </cell>
        </row>
        <row r="1042">
          <cell r="A1042">
            <v>20007001</v>
          </cell>
          <cell r="B1042" t="str">
            <v>20007001/22020305</v>
          </cell>
          <cell r="C1042">
            <v>20007001</v>
          </cell>
          <cell r="D1042">
            <v>22020305</v>
          </cell>
          <cell r="E1042" t="str">
            <v>Office of the Accountant General</v>
          </cell>
          <cell r="F1042" t="str">
            <v>Printing of Non Security</v>
          </cell>
          <cell r="J1042">
            <v>393500</v>
          </cell>
          <cell r="K1042">
            <v>329985</v>
          </cell>
          <cell r="L1042">
            <v>0</v>
          </cell>
          <cell r="M1042">
            <v>0</v>
          </cell>
          <cell r="N1042">
            <v>0</v>
          </cell>
          <cell r="O1042">
            <v>0</v>
          </cell>
          <cell r="P1042">
            <v>100000</v>
          </cell>
          <cell r="Q1042">
            <v>0</v>
          </cell>
          <cell r="R1042">
            <v>100000</v>
          </cell>
          <cell r="S1042">
            <v>15000</v>
          </cell>
          <cell r="T1042">
            <v>215000</v>
          </cell>
          <cell r="U1042">
            <v>26875</v>
          </cell>
          <cell r="V1042">
            <v>26875</v>
          </cell>
          <cell r="W1042">
            <v>26875</v>
          </cell>
          <cell r="X1042">
            <v>26875</v>
          </cell>
          <cell r="Y1042">
            <v>322500</v>
          </cell>
          <cell r="Z1042">
            <v>114985</v>
          </cell>
          <cell r="AA1042">
            <v>28746.25</v>
          </cell>
          <cell r="AB1042">
            <v>7485</v>
          </cell>
          <cell r="AC1042">
            <v>361200</v>
          </cell>
          <cell r="AD1042">
            <v>379260</v>
          </cell>
          <cell r="AE1042">
            <v>398223</v>
          </cell>
          <cell r="AF1042">
            <v>1138683</v>
          </cell>
        </row>
        <row r="1043">
          <cell r="A1043">
            <v>20007001</v>
          </cell>
          <cell r="B1043" t="str">
            <v>20007001/22020401</v>
          </cell>
          <cell r="C1043">
            <v>20007001</v>
          </cell>
          <cell r="D1043">
            <v>22020401</v>
          </cell>
          <cell r="E1043" t="str">
            <v>Office of the Accountant General</v>
          </cell>
          <cell r="F1043" t="str">
            <v>Maint. Of M/V/ Transp Equip</v>
          </cell>
          <cell r="J1043">
            <v>1920000</v>
          </cell>
          <cell r="K1043">
            <v>1612800</v>
          </cell>
          <cell r="L1043">
            <v>130000</v>
          </cell>
          <cell r="M1043">
            <v>225000</v>
          </cell>
          <cell r="N1043">
            <v>130000</v>
          </cell>
          <cell r="O1043">
            <v>349400</v>
          </cell>
          <cell r="P1043">
            <v>133600</v>
          </cell>
          <cell r="Q1043">
            <v>130000</v>
          </cell>
          <cell r="R1043">
            <v>146000</v>
          </cell>
          <cell r="S1043">
            <v>110000</v>
          </cell>
          <cell r="T1043">
            <v>1354000</v>
          </cell>
          <cell r="U1043">
            <v>169250</v>
          </cell>
          <cell r="V1043">
            <v>169250</v>
          </cell>
          <cell r="W1043">
            <v>169250</v>
          </cell>
          <cell r="X1043">
            <v>169250</v>
          </cell>
          <cell r="Y1043">
            <v>2031000</v>
          </cell>
          <cell r="Z1043">
            <v>258800</v>
          </cell>
          <cell r="AA1043">
            <v>64700</v>
          </cell>
          <cell r="AB1043">
            <v>-418200</v>
          </cell>
          <cell r="AC1043">
            <v>2274720</v>
          </cell>
          <cell r="AD1043">
            <v>2388456</v>
          </cell>
          <cell r="AE1043">
            <v>2507878.7999999998</v>
          </cell>
          <cell r="AF1043">
            <v>7171054.7999999998</v>
          </cell>
        </row>
        <row r="1044">
          <cell r="A1044">
            <v>20007001</v>
          </cell>
          <cell r="B1044" t="str">
            <v>20007001/22020402</v>
          </cell>
          <cell r="C1044">
            <v>20007001</v>
          </cell>
          <cell r="D1044">
            <v>22020402</v>
          </cell>
          <cell r="E1044" t="str">
            <v>Office of the Accountant General</v>
          </cell>
          <cell r="F1044" t="str">
            <v>Maint. Of Office Furniture</v>
          </cell>
          <cell r="J1044">
            <v>214550</v>
          </cell>
          <cell r="K1044">
            <v>252462</v>
          </cell>
          <cell r="L1044">
            <v>0</v>
          </cell>
          <cell r="M1044">
            <v>0</v>
          </cell>
          <cell r="N1044">
            <v>0</v>
          </cell>
          <cell r="O1044">
            <v>0</v>
          </cell>
          <cell r="P1044">
            <v>0</v>
          </cell>
          <cell r="Q1044">
            <v>0</v>
          </cell>
          <cell r="R1044">
            <v>0</v>
          </cell>
          <cell r="S1044">
            <v>7000</v>
          </cell>
          <cell r="T1044">
            <v>7000</v>
          </cell>
          <cell r="U1044">
            <v>875</v>
          </cell>
          <cell r="V1044">
            <v>875</v>
          </cell>
          <cell r="W1044">
            <v>875</v>
          </cell>
          <cell r="X1044">
            <v>875</v>
          </cell>
          <cell r="Y1044">
            <v>10500</v>
          </cell>
          <cell r="Z1044">
            <v>245462</v>
          </cell>
          <cell r="AA1044">
            <v>61365.5</v>
          </cell>
          <cell r="AB1044">
            <v>241962</v>
          </cell>
          <cell r="AC1044">
            <v>11760</v>
          </cell>
          <cell r="AD1044">
            <v>12348</v>
          </cell>
          <cell r="AE1044">
            <v>12965.4</v>
          </cell>
          <cell r="AF1044">
            <v>37073.4</v>
          </cell>
        </row>
        <row r="1045">
          <cell r="A1045">
            <v>20007001</v>
          </cell>
          <cell r="B1045" t="str">
            <v>20007001/22020404</v>
          </cell>
          <cell r="C1045">
            <v>20007001</v>
          </cell>
          <cell r="D1045">
            <v>22020404</v>
          </cell>
          <cell r="E1045" t="str">
            <v>Office of the Accountant General</v>
          </cell>
          <cell r="F1045" t="str">
            <v>Maint. Of Office/IT Equip</v>
          </cell>
          <cell r="J1045">
            <v>800000</v>
          </cell>
          <cell r="K1045">
            <v>756000</v>
          </cell>
          <cell r="L1045">
            <v>0</v>
          </cell>
          <cell r="M1045">
            <v>49300</v>
          </cell>
          <cell r="N1045">
            <v>0</v>
          </cell>
          <cell r="O1045">
            <v>0</v>
          </cell>
          <cell r="P1045">
            <v>0</v>
          </cell>
          <cell r="Q1045">
            <v>36000</v>
          </cell>
          <cell r="R1045">
            <v>143500</v>
          </cell>
          <cell r="S1045">
            <v>50000</v>
          </cell>
          <cell r="T1045">
            <v>278800</v>
          </cell>
          <cell r="U1045">
            <v>34850</v>
          </cell>
          <cell r="V1045">
            <v>34850</v>
          </cell>
          <cell r="W1045">
            <v>34850</v>
          </cell>
          <cell r="X1045">
            <v>34850</v>
          </cell>
          <cell r="Y1045">
            <v>418200</v>
          </cell>
          <cell r="Z1045">
            <v>477200</v>
          </cell>
          <cell r="AA1045">
            <v>119300</v>
          </cell>
          <cell r="AB1045">
            <v>337800</v>
          </cell>
          <cell r="AC1045">
            <v>468384</v>
          </cell>
          <cell r="AD1045">
            <v>491803.2</v>
          </cell>
          <cell r="AE1045">
            <v>516393.36</v>
          </cell>
          <cell r="AF1045">
            <v>1476580.56</v>
          </cell>
        </row>
        <row r="1046">
          <cell r="A1046">
            <v>20007001</v>
          </cell>
          <cell r="B1046" t="str">
            <v>20007001/22020406</v>
          </cell>
          <cell r="C1046">
            <v>20007001</v>
          </cell>
          <cell r="D1046">
            <v>22020406</v>
          </cell>
          <cell r="E1046" t="str">
            <v>Office of the Accountant General</v>
          </cell>
          <cell r="F1046" t="str">
            <v>Other Maintenance Services</v>
          </cell>
          <cell r="J1046">
            <v>202840</v>
          </cell>
          <cell r="K1046">
            <v>170385</v>
          </cell>
          <cell r="L1046">
            <v>8000</v>
          </cell>
          <cell r="M1046">
            <v>33000</v>
          </cell>
          <cell r="N1046">
            <v>8000</v>
          </cell>
          <cell r="O1046">
            <v>8000</v>
          </cell>
          <cell r="P1046">
            <v>8000</v>
          </cell>
          <cell r="Q1046">
            <v>8000</v>
          </cell>
          <cell r="R1046">
            <v>8000</v>
          </cell>
          <cell r="S1046">
            <v>15000</v>
          </cell>
          <cell r="T1046">
            <v>96000</v>
          </cell>
          <cell r="U1046">
            <v>12000</v>
          </cell>
          <cell r="V1046">
            <v>12000</v>
          </cell>
          <cell r="W1046">
            <v>12000</v>
          </cell>
          <cell r="X1046">
            <v>12000</v>
          </cell>
          <cell r="Y1046">
            <v>144000</v>
          </cell>
          <cell r="Z1046">
            <v>74385</v>
          </cell>
          <cell r="AA1046">
            <v>18596.25</v>
          </cell>
          <cell r="AB1046">
            <v>26385</v>
          </cell>
          <cell r="AC1046">
            <v>161280</v>
          </cell>
          <cell r="AD1046">
            <v>169344</v>
          </cell>
          <cell r="AE1046">
            <v>177811.20000000001</v>
          </cell>
          <cell r="AF1046">
            <v>508435.20000000001</v>
          </cell>
        </row>
        <row r="1047">
          <cell r="A1047">
            <v>20007001</v>
          </cell>
          <cell r="B1047" t="str">
            <v>20007001/22020501</v>
          </cell>
          <cell r="C1047">
            <v>20007001</v>
          </cell>
          <cell r="D1047">
            <v>22020501</v>
          </cell>
          <cell r="E1047" t="str">
            <v>Office of the Accountant General</v>
          </cell>
          <cell r="F1047" t="str">
            <v>Local Training</v>
          </cell>
          <cell r="J1047">
            <v>700000</v>
          </cell>
          <cell r="K1047">
            <v>420000</v>
          </cell>
          <cell r="L1047">
            <v>0</v>
          </cell>
          <cell r="M1047">
            <v>0</v>
          </cell>
          <cell r="N1047">
            <v>0</v>
          </cell>
          <cell r="O1047">
            <v>0</v>
          </cell>
          <cell r="P1047">
            <v>0</v>
          </cell>
          <cell r="Q1047">
            <v>0</v>
          </cell>
          <cell r="R1047">
            <v>0</v>
          </cell>
          <cell r="S1047">
            <v>10000</v>
          </cell>
          <cell r="T1047">
            <v>10000</v>
          </cell>
          <cell r="U1047">
            <v>1250</v>
          </cell>
          <cell r="V1047">
            <v>1250</v>
          </cell>
          <cell r="W1047">
            <v>1250</v>
          </cell>
          <cell r="X1047">
            <v>1250</v>
          </cell>
          <cell r="Y1047">
            <v>15000</v>
          </cell>
          <cell r="Z1047">
            <v>410000</v>
          </cell>
          <cell r="AA1047">
            <v>102500</v>
          </cell>
          <cell r="AB1047">
            <v>405000</v>
          </cell>
          <cell r="AC1047">
            <v>16800</v>
          </cell>
          <cell r="AD1047">
            <v>17640</v>
          </cell>
          <cell r="AE1047">
            <v>18522</v>
          </cell>
          <cell r="AF1047">
            <v>52962</v>
          </cell>
        </row>
        <row r="1048">
          <cell r="A1048">
            <v>20007001</v>
          </cell>
          <cell r="B1048" t="str">
            <v>20007001/22020605</v>
          </cell>
          <cell r="C1048">
            <v>20007001</v>
          </cell>
          <cell r="D1048">
            <v>22020605</v>
          </cell>
          <cell r="E1048" t="str">
            <v>Office of the Accountant General</v>
          </cell>
          <cell r="F1048" t="str">
            <v>Cleaning and Fumigation</v>
          </cell>
          <cell r="J1048">
            <v>270000</v>
          </cell>
          <cell r="K1048">
            <v>252000</v>
          </cell>
          <cell r="L1048">
            <v>9000</v>
          </cell>
          <cell r="M1048">
            <v>54000</v>
          </cell>
          <cell r="N1048">
            <v>9000</v>
          </cell>
          <cell r="O1048">
            <v>9000</v>
          </cell>
          <cell r="P1048">
            <v>9000</v>
          </cell>
          <cell r="Q1048">
            <v>9000</v>
          </cell>
          <cell r="R1048">
            <v>9000</v>
          </cell>
          <cell r="S1048">
            <v>20000</v>
          </cell>
          <cell r="T1048">
            <v>128000</v>
          </cell>
          <cell r="U1048">
            <v>16000</v>
          </cell>
          <cell r="V1048">
            <v>16000</v>
          </cell>
          <cell r="W1048">
            <v>16000</v>
          </cell>
          <cell r="X1048">
            <v>16000</v>
          </cell>
          <cell r="Y1048">
            <v>192000</v>
          </cell>
          <cell r="Z1048">
            <v>124000</v>
          </cell>
          <cell r="AA1048">
            <v>31000</v>
          </cell>
          <cell r="AB1048">
            <v>60000</v>
          </cell>
          <cell r="AC1048">
            <v>215040</v>
          </cell>
          <cell r="AD1048">
            <v>225792</v>
          </cell>
          <cell r="AE1048">
            <v>237081.60000000001</v>
          </cell>
          <cell r="AF1048">
            <v>677913.59999999998</v>
          </cell>
        </row>
        <row r="1049">
          <cell r="A1049">
            <v>20007001</v>
          </cell>
          <cell r="B1049" t="str">
            <v>20007001/22020801</v>
          </cell>
          <cell r="C1049">
            <v>20007001</v>
          </cell>
          <cell r="D1049">
            <v>22020801</v>
          </cell>
          <cell r="E1049" t="str">
            <v>Office of the Accountant General</v>
          </cell>
          <cell r="F1049" t="str">
            <v>Motor Vehicle Fuel Cost</v>
          </cell>
          <cell r="J1049">
            <v>1000000</v>
          </cell>
          <cell r="K1049">
            <v>840000</v>
          </cell>
          <cell r="L1049">
            <v>71500</v>
          </cell>
          <cell r="M1049">
            <v>65000</v>
          </cell>
          <cell r="N1049">
            <v>80000</v>
          </cell>
          <cell r="O1049">
            <v>60000</v>
          </cell>
          <cell r="P1049">
            <v>60000</v>
          </cell>
          <cell r="Q1049">
            <v>65000</v>
          </cell>
          <cell r="R1049">
            <v>65000</v>
          </cell>
          <cell r="S1049">
            <v>100000</v>
          </cell>
          <cell r="T1049">
            <v>566500</v>
          </cell>
          <cell r="U1049">
            <v>70812.5</v>
          </cell>
          <cell r="V1049">
            <v>70812.5</v>
          </cell>
          <cell r="W1049">
            <v>70812.5</v>
          </cell>
          <cell r="X1049">
            <v>70812.5</v>
          </cell>
          <cell r="Y1049">
            <v>849750</v>
          </cell>
          <cell r="Z1049">
            <v>273500</v>
          </cell>
          <cell r="AA1049">
            <v>68375</v>
          </cell>
          <cell r="AB1049">
            <v>-9750</v>
          </cell>
          <cell r="AC1049">
            <v>951720</v>
          </cell>
          <cell r="AD1049">
            <v>999306</v>
          </cell>
          <cell r="AE1049">
            <v>1049271.3</v>
          </cell>
          <cell r="AF1049">
            <v>3000297.3</v>
          </cell>
        </row>
        <row r="1050">
          <cell r="A1050">
            <v>20007001</v>
          </cell>
          <cell r="B1050" t="str">
            <v>20007001/22020803</v>
          </cell>
          <cell r="C1050">
            <v>20007001</v>
          </cell>
          <cell r="D1050">
            <v>22020803</v>
          </cell>
          <cell r="E1050" t="str">
            <v>Office of the Accountant General</v>
          </cell>
          <cell r="F1050" t="str">
            <v>Plants and Generator Fuel Cost</v>
          </cell>
          <cell r="J1050">
            <v>600000</v>
          </cell>
          <cell r="K1050">
            <v>756000</v>
          </cell>
          <cell r="L1050">
            <v>27000</v>
          </cell>
          <cell r="M1050">
            <v>84000</v>
          </cell>
          <cell r="N1050">
            <v>27000</v>
          </cell>
          <cell r="O1050">
            <v>72000</v>
          </cell>
          <cell r="P1050">
            <v>92000</v>
          </cell>
          <cell r="Q1050">
            <v>93880</v>
          </cell>
          <cell r="R1050">
            <v>72000</v>
          </cell>
          <cell r="S1050">
            <v>54000</v>
          </cell>
          <cell r="T1050">
            <v>521880</v>
          </cell>
          <cell r="U1050">
            <v>65235</v>
          </cell>
          <cell r="V1050">
            <v>65235</v>
          </cell>
          <cell r="W1050">
            <v>65235</v>
          </cell>
          <cell r="X1050">
            <v>65235</v>
          </cell>
          <cell r="Y1050">
            <v>782820</v>
          </cell>
          <cell r="Z1050">
            <v>234120</v>
          </cell>
          <cell r="AA1050">
            <v>58530</v>
          </cell>
          <cell r="AB1050">
            <v>-26820</v>
          </cell>
          <cell r="AC1050">
            <v>876758.4</v>
          </cell>
          <cell r="AD1050">
            <v>920596.32000000007</v>
          </cell>
          <cell r="AE1050">
            <v>966626.13600000006</v>
          </cell>
          <cell r="AF1050">
            <v>2763980.8560000001</v>
          </cell>
        </row>
        <row r="1051">
          <cell r="A1051">
            <v>20007001</v>
          </cell>
          <cell r="B1051" t="str">
            <v>20007001/22020901</v>
          </cell>
          <cell r="C1051">
            <v>20007001</v>
          </cell>
          <cell r="D1051">
            <v>22020901</v>
          </cell>
          <cell r="E1051" t="str">
            <v>Office of the Accountant General</v>
          </cell>
          <cell r="F1051" t="str">
            <v>Bank Charges</v>
          </cell>
          <cell r="J1051">
            <v>65000</v>
          </cell>
          <cell r="K1051">
            <v>37800</v>
          </cell>
          <cell r="L1051">
            <v>0</v>
          </cell>
          <cell r="M1051">
            <v>5411</v>
          </cell>
          <cell r="O1051">
            <v>0</v>
          </cell>
          <cell r="P1051">
            <v>0</v>
          </cell>
          <cell r="Q1051">
            <v>0</v>
          </cell>
          <cell r="R1051">
            <v>0</v>
          </cell>
          <cell r="S1051">
            <v>100</v>
          </cell>
          <cell r="T1051">
            <v>5511</v>
          </cell>
          <cell r="U1051">
            <v>688.875</v>
          </cell>
          <cell r="V1051">
            <v>688.875</v>
          </cell>
          <cell r="W1051">
            <v>688.875</v>
          </cell>
          <cell r="X1051">
            <v>688.875</v>
          </cell>
          <cell r="Y1051">
            <v>8266.5</v>
          </cell>
          <cell r="Z1051">
            <v>32289</v>
          </cell>
          <cell r="AA1051">
            <v>8072.25</v>
          </cell>
          <cell r="AB1051">
            <v>29533.5</v>
          </cell>
          <cell r="AC1051">
            <v>9258.48</v>
          </cell>
          <cell r="AD1051">
            <v>9721.4039999999986</v>
          </cell>
          <cell r="AE1051">
            <v>10207.474199999999</v>
          </cell>
          <cell r="AF1051">
            <v>29187.358199999995</v>
          </cell>
        </row>
        <row r="1052">
          <cell r="A1052">
            <v>20007001</v>
          </cell>
          <cell r="B1052" t="str">
            <v>20007001/22021001</v>
          </cell>
          <cell r="C1052">
            <v>20007001</v>
          </cell>
          <cell r="D1052">
            <v>22021001</v>
          </cell>
          <cell r="E1052" t="str">
            <v>Office of the Accountant General</v>
          </cell>
          <cell r="F1052" t="str">
            <v>Refreshments and Meals</v>
          </cell>
          <cell r="J1052">
            <v>540000</v>
          </cell>
          <cell r="K1052">
            <v>453600</v>
          </cell>
          <cell r="L1052">
            <v>12000</v>
          </cell>
          <cell r="M1052">
            <v>45500</v>
          </cell>
          <cell r="N1052">
            <v>30000</v>
          </cell>
          <cell r="O1052">
            <v>23000</v>
          </cell>
          <cell r="P1052">
            <v>50000</v>
          </cell>
          <cell r="Q1052">
            <v>35000</v>
          </cell>
          <cell r="R1052">
            <v>25000</v>
          </cell>
          <cell r="S1052">
            <v>29000</v>
          </cell>
          <cell r="T1052">
            <v>249500</v>
          </cell>
          <cell r="U1052">
            <v>31187.5</v>
          </cell>
          <cell r="V1052">
            <v>31187.5</v>
          </cell>
          <cell r="W1052">
            <v>31187.5</v>
          </cell>
          <cell r="X1052">
            <v>31187.5</v>
          </cell>
          <cell r="Y1052">
            <v>374250</v>
          </cell>
          <cell r="Z1052">
            <v>204100</v>
          </cell>
          <cell r="AA1052">
            <v>51025</v>
          </cell>
          <cell r="AB1052">
            <v>79350</v>
          </cell>
          <cell r="AC1052">
            <v>419160</v>
          </cell>
          <cell r="AD1052">
            <v>440118</v>
          </cell>
          <cell r="AE1052">
            <v>462123.9</v>
          </cell>
          <cell r="AF1052">
            <v>1321401.8999999999</v>
          </cell>
        </row>
        <row r="1053">
          <cell r="A1053">
            <v>20007001</v>
          </cell>
          <cell r="B1053" t="str">
            <v>20007001/22021002</v>
          </cell>
          <cell r="C1053">
            <v>20007001</v>
          </cell>
          <cell r="D1053">
            <v>22021002</v>
          </cell>
          <cell r="E1053" t="str">
            <v>Office of the Accountant General</v>
          </cell>
          <cell r="F1053" t="str">
            <v>Honorarium/Sitting Allow.</v>
          </cell>
          <cell r="J1053">
            <v>200000</v>
          </cell>
          <cell r="K1053">
            <v>48753</v>
          </cell>
          <cell r="L1053">
            <v>0</v>
          </cell>
          <cell r="M1053">
            <v>0</v>
          </cell>
          <cell r="N1053">
            <v>0</v>
          </cell>
          <cell r="O1053">
            <v>0</v>
          </cell>
          <cell r="P1053">
            <v>0</v>
          </cell>
          <cell r="Q1053">
            <v>0</v>
          </cell>
          <cell r="R1053">
            <v>0</v>
          </cell>
          <cell r="S1053">
            <v>5000</v>
          </cell>
          <cell r="T1053">
            <v>5000</v>
          </cell>
          <cell r="U1053">
            <v>625</v>
          </cell>
          <cell r="V1053">
            <v>625</v>
          </cell>
          <cell r="W1053">
            <v>625</v>
          </cell>
          <cell r="X1053">
            <v>625</v>
          </cell>
          <cell r="Y1053">
            <v>7500</v>
          </cell>
          <cell r="Z1053">
            <v>43753</v>
          </cell>
          <cell r="AA1053">
            <v>10938.25</v>
          </cell>
          <cell r="AB1053">
            <v>41253</v>
          </cell>
          <cell r="AC1053">
            <v>8400</v>
          </cell>
          <cell r="AD1053">
            <v>8820</v>
          </cell>
          <cell r="AE1053">
            <v>9261</v>
          </cell>
          <cell r="AF1053">
            <v>26481</v>
          </cell>
        </row>
        <row r="1054">
          <cell r="A1054">
            <v>20007001</v>
          </cell>
          <cell r="B1054" t="str">
            <v>20007001/22021003</v>
          </cell>
          <cell r="C1054">
            <v>20007001</v>
          </cell>
          <cell r="D1054">
            <v>22021003</v>
          </cell>
          <cell r="E1054" t="str">
            <v>Office of the Accountant General</v>
          </cell>
          <cell r="F1054" t="str">
            <v>Publicity and Adverts</v>
          </cell>
          <cell r="J1054">
            <v>940000</v>
          </cell>
          <cell r="K1054">
            <v>663600</v>
          </cell>
          <cell r="L1054">
            <v>0</v>
          </cell>
          <cell r="M1054">
            <v>0</v>
          </cell>
          <cell r="N1054">
            <v>0</v>
          </cell>
          <cell r="O1054">
            <v>0</v>
          </cell>
          <cell r="P1054">
            <v>0</v>
          </cell>
          <cell r="Q1054">
            <v>908770</v>
          </cell>
          <cell r="R1054">
            <v>0</v>
          </cell>
          <cell r="S1054">
            <v>5000</v>
          </cell>
          <cell r="T1054">
            <v>913770</v>
          </cell>
          <cell r="U1054">
            <v>114221.25</v>
          </cell>
          <cell r="V1054">
            <v>114221.25</v>
          </cell>
          <cell r="W1054">
            <v>114221.25</v>
          </cell>
          <cell r="X1054">
            <v>114221.25</v>
          </cell>
          <cell r="Y1054">
            <v>1370655</v>
          </cell>
          <cell r="Z1054">
            <v>-250170</v>
          </cell>
          <cell r="AA1054">
            <v>-62542.5</v>
          </cell>
          <cell r="AB1054">
            <v>-707055</v>
          </cell>
          <cell r="AC1054">
            <v>1535133.6</v>
          </cell>
          <cell r="AD1054">
            <v>1611890.28</v>
          </cell>
          <cell r="AE1054">
            <v>1692484.794</v>
          </cell>
          <cell r="AF1054">
            <v>4839508.6739999996</v>
          </cell>
        </row>
        <row r="1055">
          <cell r="A1055">
            <v>20007001</v>
          </cell>
          <cell r="B1055" t="str">
            <v>20007001/22021006</v>
          </cell>
          <cell r="C1055">
            <v>20007001</v>
          </cell>
          <cell r="D1055">
            <v>22021006</v>
          </cell>
          <cell r="E1055" t="str">
            <v>Office of the Accountant General</v>
          </cell>
          <cell r="F1055" t="str">
            <v>Postages and Courier Services</v>
          </cell>
          <cell r="J1055">
            <v>50090</v>
          </cell>
          <cell r="K1055">
            <v>25242</v>
          </cell>
          <cell r="L1055">
            <v>0</v>
          </cell>
          <cell r="M1055">
            <v>0</v>
          </cell>
          <cell r="N1055">
            <v>7000</v>
          </cell>
          <cell r="O1055">
            <v>0</v>
          </cell>
          <cell r="P1055">
            <v>0</v>
          </cell>
          <cell r="Q1055">
            <v>11120</v>
          </cell>
          <cell r="R1055">
            <v>0</v>
          </cell>
          <cell r="S1055">
            <v>4900</v>
          </cell>
          <cell r="T1055">
            <v>23020</v>
          </cell>
          <cell r="U1055">
            <v>2877.5</v>
          </cell>
          <cell r="V1055">
            <v>2877.5</v>
          </cell>
          <cell r="W1055">
            <v>2877.5</v>
          </cell>
          <cell r="X1055">
            <v>2877.5</v>
          </cell>
          <cell r="Y1055">
            <v>34530</v>
          </cell>
          <cell r="Z1055">
            <v>2222</v>
          </cell>
          <cell r="AA1055">
            <v>555.5</v>
          </cell>
          <cell r="AB1055">
            <v>-9288</v>
          </cell>
          <cell r="AC1055">
            <v>38673.599999999999</v>
          </cell>
          <cell r="AD1055">
            <v>40607.279999999999</v>
          </cell>
          <cell r="AE1055">
            <v>42637.644</v>
          </cell>
          <cell r="AF1055">
            <v>121918.524</v>
          </cell>
        </row>
        <row r="1056">
          <cell r="A1056">
            <v>20007001</v>
          </cell>
          <cell r="B1056" t="str">
            <v>20007001/22021007</v>
          </cell>
          <cell r="C1056">
            <v>20007001</v>
          </cell>
          <cell r="D1056">
            <v>22021007</v>
          </cell>
          <cell r="E1056" t="str">
            <v>Office of the Accountant General</v>
          </cell>
          <cell r="F1056" t="str">
            <v>Welfare Packages</v>
          </cell>
          <cell r="J1056">
            <v>376000</v>
          </cell>
          <cell r="K1056">
            <v>33600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33600</v>
          </cell>
          <cell r="AA1056">
            <v>8400</v>
          </cell>
          <cell r="AB1056">
            <v>33600</v>
          </cell>
          <cell r="AC1056">
            <v>0</v>
          </cell>
          <cell r="AD1056">
            <v>0</v>
          </cell>
          <cell r="AE1056">
            <v>0</v>
          </cell>
          <cell r="AF1056">
            <v>0</v>
          </cell>
        </row>
        <row r="1057">
          <cell r="A1057">
            <v>20007001</v>
          </cell>
          <cell r="B1057" t="str">
            <v>20007001/22021008</v>
          </cell>
          <cell r="C1057">
            <v>20007001</v>
          </cell>
          <cell r="D1057">
            <v>22021008</v>
          </cell>
          <cell r="E1057" t="str">
            <v>Office of the Accountant General</v>
          </cell>
          <cell r="F1057" t="str">
            <v>Subscription to Proff Bodies</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row>
        <row r="1058">
          <cell r="A1058">
            <v>20007001</v>
          </cell>
          <cell r="B1058" t="str">
            <v>20007001/22021013</v>
          </cell>
          <cell r="C1058">
            <v>20007001</v>
          </cell>
          <cell r="D1058">
            <v>22021013</v>
          </cell>
          <cell r="E1058" t="str">
            <v>Office of the Accountant General</v>
          </cell>
          <cell r="F1058" t="str">
            <v>Budget Preparation &amp; Defence</v>
          </cell>
          <cell r="J1058">
            <v>50000</v>
          </cell>
          <cell r="K1058">
            <v>126000</v>
          </cell>
          <cell r="L1058">
            <v>0</v>
          </cell>
          <cell r="M1058">
            <v>0</v>
          </cell>
          <cell r="N1058">
            <v>0</v>
          </cell>
          <cell r="O1058">
            <v>0</v>
          </cell>
          <cell r="P1058">
            <v>0</v>
          </cell>
          <cell r="Q1058">
            <v>0</v>
          </cell>
          <cell r="R1058">
            <v>0</v>
          </cell>
          <cell r="S1058">
            <v>5000</v>
          </cell>
          <cell r="T1058">
            <v>5000</v>
          </cell>
          <cell r="U1058">
            <v>625</v>
          </cell>
          <cell r="V1058">
            <v>625</v>
          </cell>
          <cell r="W1058">
            <v>625</v>
          </cell>
          <cell r="X1058">
            <v>625</v>
          </cell>
          <cell r="Y1058">
            <v>7500</v>
          </cell>
          <cell r="Z1058">
            <v>121000</v>
          </cell>
          <cell r="AA1058">
            <v>30250</v>
          </cell>
          <cell r="AB1058">
            <v>118500</v>
          </cell>
          <cell r="AC1058">
            <v>8400</v>
          </cell>
          <cell r="AD1058">
            <v>8820</v>
          </cell>
          <cell r="AE1058">
            <v>9261</v>
          </cell>
          <cell r="AF1058">
            <v>26481</v>
          </cell>
        </row>
        <row r="1059">
          <cell r="A1059">
            <v>20007001</v>
          </cell>
          <cell r="B1059" t="str">
            <v>20007001/22021020</v>
          </cell>
          <cell r="C1059">
            <v>20007001</v>
          </cell>
          <cell r="D1059">
            <v>22021020</v>
          </cell>
          <cell r="E1059" t="str">
            <v>Office of the Accountant General</v>
          </cell>
          <cell r="F1059" t="str">
            <v>Foreign Scholarship Scheme</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row>
        <row r="1060">
          <cell r="A1060">
            <v>0</v>
          </cell>
          <cell r="B1060" t="str">
            <v>/</v>
          </cell>
          <cell r="J1060">
            <v>14670040</v>
          </cell>
          <cell r="K1060">
            <v>12322831</v>
          </cell>
          <cell r="L1060">
            <v>999500</v>
          </cell>
          <cell r="M1060">
            <v>985411</v>
          </cell>
          <cell r="N1060">
            <v>1000000</v>
          </cell>
          <cell r="O1060">
            <v>1000000</v>
          </cell>
          <cell r="P1060">
            <v>1000000</v>
          </cell>
          <cell r="Q1060">
            <v>3613170</v>
          </cell>
          <cell r="R1060">
            <v>1000000</v>
          </cell>
          <cell r="S1060">
            <v>1000000</v>
          </cell>
          <cell r="T1060">
            <v>10598081</v>
          </cell>
          <cell r="U1060">
            <v>1324760.125</v>
          </cell>
          <cell r="V1060">
            <v>1324760.125</v>
          </cell>
          <cell r="W1060">
            <v>1324760.125</v>
          </cell>
          <cell r="X1060">
            <v>1324760.125</v>
          </cell>
          <cell r="Y1060">
            <v>15897121.5</v>
          </cell>
          <cell r="Z1060">
            <v>1724750</v>
          </cell>
          <cell r="AA1060">
            <v>431187.5</v>
          </cell>
          <cell r="AB1060">
            <v>-3574290.5</v>
          </cell>
          <cell r="AC1060">
            <v>17804776.080000002</v>
          </cell>
          <cell r="AD1060">
            <v>18695014.884</v>
          </cell>
          <cell r="AE1060">
            <v>19629765.628199998</v>
          </cell>
          <cell r="AF1060">
            <v>56129556.592199996</v>
          </cell>
        </row>
        <row r="1061">
          <cell r="A1061">
            <v>0</v>
          </cell>
          <cell r="B1061" t="str">
            <v>/</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row>
        <row r="1062">
          <cell r="A1062">
            <v>35001002</v>
          </cell>
          <cell r="B1062" t="str">
            <v>35001002/22020101</v>
          </cell>
          <cell r="C1062">
            <v>35001002</v>
          </cell>
          <cell r="D1062">
            <v>22020101</v>
          </cell>
          <cell r="E1062" t="str">
            <v>Anambra state parks &amp;Gardens Agency</v>
          </cell>
          <cell r="F1062" t="str">
            <v>Local travel&amp;transport-training</v>
          </cell>
          <cell r="K1062">
            <v>252000</v>
          </cell>
          <cell r="Q1062">
            <v>55000</v>
          </cell>
          <cell r="R1062">
            <v>47000</v>
          </cell>
          <cell r="S1062">
            <v>62000</v>
          </cell>
          <cell r="T1062">
            <v>164000</v>
          </cell>
          <cell r="U1062">
            <v>20500</v>
          </cell>
          <cell r="V1062">
            <v>20500</v>
          </cell>
          <cell r="W1062">
            <v>20500</v>
          </cell>
          <cell r="X1062">
            <v>20500</v>
          </cell>
          <cell r="Y1062">
            <v>246000</v>
          </cell>
          <cell r="Z1062">
            <v>88000</v>
          </cell>
          <cell r="AA1062">
            <v>22000</v>
          </cell>
          <cell r="AB1062">
            <v>6000</v>
          </cell>
          <cell r="AC1062">
            <v>275520</v>
          </cell>
          <cell r="AD1062">
            <v>289296</v>
          </cell>
          <cell r="AE1062">
            <v>303760.8</v>
          </cell>
          <cell r="AF1062">
            <v>868576.8</v>
          </cell>
        </row>
        <row r="1063">
          <cell r="A1063">
            <v>35001002</v>
          </cell>
          <cell r="B1063" t="str">
            <v>35001002/22020102</v>
          </cell>
          <cell r="C1063">
            <v>35001002</v>
          </cell>
          <cell r="D1063">
            <v>22020102</v>
          </cell>
          <cell r="E1063" t="str">
            <v>Anambra state parks &amp;Gardens Agency</v>
          </cell>
          <cell r="F1063" t="str">
            <v>Local travel&amp;transport-other</v>
          </cell>
          <cell r="K1063">
            <v>336000</v>
          </cell>
          <cell r="L1063">
            <v>70000</v>
          </cell>
          <cell r="M1063">
            <v>70000</v>
          </cell>
          <cell r="N1063">
            <v>70000</v>
          </cell>
          <cell r="O1063">
            <v>72000</v>
          </cell>
          <cell r="P1063">
            <v>57000</v>
          </cell>
          <cell r="Q1063">
            <v>37000</v>
          </cell>
          <cell r="R1063">
            <v>15000</v>
          </cell>
          <cell r="T1063">
            <v>391000</v>
          </cell>
          <cell r="U1063">
            <v>48875</v>
          </cell>
          <cell r="V1063">
            <v>48875</v>
          </cell>
          <cell r="W1063">
            <v>48875</v>
          </cell>
          <cell r="X1063">
            <v>48875</v>
          </cell>
          <cell r="Y1063">
            <v>586500</v>
          </cell>
          <cell r="Z1063">
            <v>-55000</v>
          </cell>
          <cell r="AA1063">
            <v>-13750</v>
          </cell>
          <cell r="AB1063">
            <v>-250500</v>
          </cell>
          <cell r="AC1063">
            <v>656880</v>
          </cell>
          <cell r="AD1063">
            <v>689724</v>
          </cell>
          <cell r="AE1063">
            <v>724210.2</v>
          </cell>
          <cell r="AF1063">
            <v>2070814.2</v>
          </cell>
        </row>
        <row r="1064">
          <cell r="A1064">
            <v>35001002</v>
          </cell>
          <cell r="B1064" t="str">
            <v>35001002/22020201</v>
          </cell>
          <cell r="C1064">
            <v>35001002</v>
          </cell>
          <cell r="D1064">
            <v>22020201</v>
          </cell>
          <cell r="E1064" t="str">
            <v>Anambra state parks &amp;Gardens Agency</v>
          </cell>
          <cell r="F1064" t="str">
            <v>Electricity charge</v>
          </cell>
          <cell r="K1064">
            <v>168000</v>
          </cell>
          <cell r="L1064">
            <v>9000</v>
          </cell>
          <cell r="M1064">
            <v>10000</v>
          </cell>
          <cell r="Q1064">
            <v>7000</v>
          </cell>
          <cell r="R1064">
            <v>12000</v>
          </cell>
          <cell r="S1064">
            <v>17000</v>
          </cell>
          <cell r="T1064">
            <v>55000</v>
          </cell>
          <cell r="U1064">
            <v>6875</v>
          </cell>
          <cell r="V1064">
            <v>6875</v>
          </cell>
          <cell r="W1064">
            <v>6875</v>
          </cell>
          <cell r="X1064">
            <v>6875</v>
          </cell>
          <cell r="Y1064">
            <v>82500</v>
          </cell>
          <cell r="Z1064">
            <v>113000</v>
          </cell>
          <cell r="AA1064">
            <v>28250</v>
          </cell>
          <cell r="AB1064">
            <v>85500</v>
          </cell>
          <cell r="AC1064">
            <v>92400</v>
          </cell>
          <cell r="AD1064">
            <v>97020</v>
          </cell>
          <cell r="AE1064">
            <v>101871</v>
          </cell>
          <cell r="AF1064">
            <v>291291</v>
          </cell>
        </row>
        <row r="1065">
          <cell r="A1065">
            <v>35001002</v>
          </cell>
          <cell r="B1065" t="str">
            <v>35001002/22020202</v>
          </cell>
          <cell r="C1065">
            <v>35001002</v>
          </cell>
          <cell r="D1065">
            <v>22020202</v>
          </cell>
          <cell r="E1065" t="str">
            <v>Anambra state parks &amp;Gardens Agency</v>
          </cell>
          <cell r="F1065" t="str">
            <v>Telephone charge</v>
          </cell>
          <cell r="K1065">
            <v>420000</v>
          </cell>
          <cell r="L1065">
            <v>83500</v>
          </cell>
          <cell r="M1065">
            <v>83500</v>
          </cell>
          <cell r="N1065">
            <v>83500</v>
          </cell>
          <cell r="O1065">
            <v>80500</v>
          </cell>
          <cell r="P1065">
            <v>80500</v>
          </cell>
          <cell r="Q1065">
            <v>80500</v>
          </cell>
          <cell r="T1065">
            <v>492000</v>
          </cell>
          <cell r="U1065">
            <v>61500</v>
          </cell>
          <cell r="V1065">
            <v>61500</v>
          </cell>
          <cell r="W1065">
            <v>61500</v>
          </cell>
          <cell r="X1065">
            <v>61500</v>
          </cell>
          <cell r="Y1065">
            <v>738000</v>
          </cell>
          <cell r="Z1065">
            <v>-72000</v>
          </cell>
          <cell r="AA1065">
            <v>-18000</v>
          </cell>
          <cell r="AB1065">
            <v>-318000</v>
          </cell>
          <cell r="AC1065">
            <v>826560</v>
          </cell>
          <cell r="AD1065">
            <v>867888</v>
          </cell>
          <cell r="AE1065">
            <v>911282.4</v>
          </cell>
          <cell r="AF1065">
            <v>2605730.4</v>
          </cell>
        </row>
        <row r="1066">
          <cell r="A1066">
            <v>35001002</v>
          </cell>
          <cell r="B1066" t="str">
            <v>35001002/22020203</v>
          </cell>
          <cell r="C1066">
            <v>35001002</v>
          </cell>
          <cell r="D1066">
            <v>22020203</v>
          </cell>
          <cell r="E1066" t="str">
            <v>Anambra state parks &amp;Gardens Agency</v>
          </cell>
          <cell r="F1066" t="str">
            <v>internet access charge</v>
          </cell>
          <cell r="K1066">
            <v>84000</v>
          </cell>
          <cell r="R1066">
            <v>40000</v>
          </cell>
          <cell r="S1066">
            <v>40000</v>
          </cell>
          <cell r="T1066">
            <v>80000</v>
          </cell>
          <cell r="U1066">
            <v>10000</v>
          </cell>
          <cell r="V1066">
            <v>10000</v>
          </cell>
          <cell r="W1066">
            <v>10000</v>
          </cell>
          <cell r="X1066">
            <v>10000</v>
          </cell>
          <cell r="Y1066">
            <v>120000</v>
          </cell>
          <cell r="Z1066">
            <v>4000</v>
          </cell>
          <cell r="AA1066">
            <v>1000</v>
          </cell>
          <cell r="AB1066">
            <v>-36000</v>
          </cell>
          <cell r="AC1066">
            <v>134400</v>
          </cell>
          <cell r="AD1066">
            <v>141120</v>
          </cell>
          <cell r="AE1066">
            <v>148176</v>
          </cell>
          <cell r="AF1066">
            <v>423696</v>
          </cell>
        </row>
        <row r="1067">
          <cell r="A1067">
            <v>35001002</v>
          </cell>
          <cell r="B1067" t="str">
            <v>35001002/22020204</v>
          </cell>
          <cell r="C1067">
            <v>35001002</v>
          </cell>
          <cell r="D1067">
            <v>22020204</v>
          </cell>
          <cell r="E1067" t="str">
            <v>Anambra state parks &amp;Gardens Agency</v>
          </cell>
          <cell r="F1067" t="str">
            <v>Statellite broadcasting access charge</v>
          </cell>
          <cell r="K1067">
            <v>71400</v>
          </cell>
          <cell r="L1067">
            <v>2000</v>
          </cell>
          <cell r="Q1067">
            <v>2600</v>
          </cell>
          <cell r="R1067">
            <v>33100</v>
          </cell>
          <cell r="S1067">
            <v>33100</v>
          </cell>
          <cell r="T1067">
            <v>70800</v>
          </cell>
          <cell r="U1067">
            <v>8850</v>
          </cell>
          <cell r="V1067">
            <v>8850</v>
          </cell>
          <cell r="W1067">
            <v>8850</v>
          </cell>
          <cell r="X1067">
            <v>8850</v>
          </cell>
          <cell r="Y1067">
            <v>106200</v>
          </cell>
          <cell r="Z1067">
            <v>600</v>
          </cell>
          <cell r="AA1067">
            <v>150</v>
          </cell>
          <cell r="AB1067">
            <v>-34800</v>
          </cell>
          <cell r="AC1067">
            <v>118944</v>
          </cell>
          <cell r="AD1067">
            <v>124891.2</v>
          </cell>
          <cell r="AE1067">
            <v>131135.76</v>
          </cell>
          <cell r="AF1067">
            <v>374970.96</v>
          </cell>
        </row>
        <row r="1068">
          <cell r="A1068">
            <v>35001002</v>
          </cell>
          <cell r="B1068" t="str">
            <v>35001002/22020205</v>
          </cell>
          <cell r="C1068">
            <v>35001002</v>
          </cell>
          <cell r="D1068">
            <v>22020205</v>
          </cell>
          <cell r="E1068" t="str">
            <v>Anambra state parks &amp;Gardens Agency</v>
          </cell>
          <cell r="F1068" t="str">
            <v>Water rates</v>
          </cell>
          <cell r="K1068">
            <v>84000</v>
          </cell>
          <cell r="L1068">
            <v>3000</v>
          </cell>
          <cell r="M1068">
            <v>2000</v>
          </cell>
          <cell r="N1068">
            <v>3000</v>
          </cell>
          <cell r="P1068">
            <v>3000</v>
          </cell>
          <cell r="Q1068">
            <v>3000</v>
          </cell>
          <cell r="R1068">
            <v>4000</v>
          </cell>
          <cell r="S1068">
            <v>4000</v>
          </cell>
          <cell r="T1068">
            <v>22000</v>
          </cell>
          <cell r="U1068">
            <v>2750</v>
          </cell>
          <cell r="V1068">
            <v>2750</v>
          </cell>
          <cell r="W1068">
            <v>2750</v>
          </cell>
          <cell r="X1068">
            <v>2750</v>
          </cell>
          <cell r="Y1068">
            <v>33000</v>
          </cell>
          <cell r="Z1068">
            <v>62000</v>
          </cell>
          <cell r="AA1068">
            <v>15500</v>
          </cell>
          <cell r="AB1068">
            <v>51000</v>
          </cell>
          <cell r="AC1068">
            <v>36960</v>
          </cell>
          <cell r="AD1068">
            <v>38808</v>
          </cell>
          <cell r="AE1068">
            <v>40748.400000000001</v>
          </cell>
          <cell r="AF1068">
            <v>116516.4</v>
          </cell>
        </row>
        <row r="1069">
          <cell r="A1069">
            <v>35001002</v>
          </cell>
          <cell r="B1069" t="str">
            <v>35001002/22020301</v>
          </cell>
          <cell r="C1069">
            <v>35001002</v>
          </cell>
          <cell r="D1069">
            <v>22020301</v>
          </cell>
          <cell r="E1069" t="str">
            <v>Anambra state parks &amp;Gardens Agency</v>
          </cell>
          <cell r="F1069" t="str">
            <v>Office stationery,computer comsumable</v>
          </cell>
          <cell r="K1069">
            <v>588000</v>
          </cell>
          <cell r="L1069">
            <v>48000</v>
          </cell>
          <cell r="M1069">
            <v>48000</v>
          </cell>
          <cell r="N1069">
            <v>48000</v>
          </cell>
          <cell r="O1069">
            <v>55500</v>
          </cell>
          <cell r="P1069">
            <v>44000</v>
          </cell>
          <cell r="Q1069">
            <v>44000</v>
          </cell>
          <cell r="R1069">
            <v>44000</v>
          </cell>
          <cell r="S1069">
            <v>44000</v>
          </cell>
          <cell r="T1069">
            <v>375500</v>
          </cell>
          <cell r="U1069">
            <v>46937.5</v>
          </cell>
          <cell r="V1069">
            <v>46937.5</v>
          </cell>
          <cell r="W1069">
            <v>46937.5</v>
          </cell>
          <cell r="X1069">
            <v>46937.5</v>
          </cell>
          <cell r="Y1069">
            <v>563250</v>
          </cell>
          <cell r="Z1069">
            <v>212500</v>
          </cell>
          <cell r="AA1069">
            <v>53125</v>
          </cell>
          <cell r="AB1069">
            <v>24750</v>
          </cell>
          <cell r="AC1069">
            <v>630840</v>
          </cell>
          <cell r="AD1069">
            <v>662382</v>
          </cell>
          <cell r="AE1069">
            <v>695501.1</v>
          </cell>
          <cell r="AF1069">
            <v>1988723.1</v>
          </cell>
        </row>
        <row r="1070">
          <cell r="A1070">
            <v>35001002</v>
          </cell>
          <cell r="B1070" t="str">
            <v>35001002/22020305</v>
          </cell>
          <cell r="C1070">
            <v>35001002</v>
          </cell>
          <cell r="D1070">
            <v>22020305</v>
          </cell>
          <cell r="E1070" t="str">
            <v>Anambra state parks &amp;Gardens Agency</v>
          </cell>
          <cell r="F1070" t="str">
            <v>Printing of non security document</v>
          </cell>
          <cell r="K1070">
            <v>84000</v>
          </cell>
          <cell r="L1070">
            <v>100000</v>
          </cell>
          <cell r="T1070">
            <v>100000</v>
          </cell>
          <cell r="U1070">
            <v>12500</v>
          </cell>
          <cell r="V1070">
            <v>12500</v>
          </cell>
          <cell r="W1070">
            <v>12500</v>
          </cell>
          <cell r="X1070">
            <v>12500</v>
          </cell>
          <cell r="Y1070">
            <v>150000</v>
          </cell>
          <cell r="Z1070">
            <v>-16000</v>
          </cell>
          <cell r="AA1070">
            <v>-4000</v>
          </cell>
          <cell r="AB1070">
            <v>-66000</v>
          </cell>
          <cell r="AC1070">
            <v>168000</v>
          </cell>
          <cell r="AD1070">
            <v>176400</v>
          </cell>
          <cell r="AE1070">
            <v>185220</v>
          </cell>
          <cell r="AF1070">
            <v>529620</v>
          </cell>
        </row>
        <row r="1071">
          <cell r="A1071">
            <v>35001002</v>
          </cell>
          <cell r="B1071" t="str">
            <v>35001002/22020401</v>
          </cell>
          <cell r="C1071">
            <v>35001002</v>
          </cell>
          <cell r="D1071">
            <v>22020401</v>
          </cell>
          <cell r="E1071" t="str">
            <v>Anambra state parks &amp;Gardens Agency</v>
          </cell>
          <cell r="F1071" t="str">
            <v>Maintenance of motor/v&amp;transport equip</v>
          </cell>
          <cell r="K1071">
            <v>168000</v>
          </cell>
          <cell r="M1071">
            <v>11600</v>
          </cell>
          <cell r="N1071">
            <v>43000</v>
          </cell>
          <cell r="S1071">
            <v>10000</v>
          </cell>
          <cell r="T1071">
            <v>64600</v>
          </cell>
          <cell r="U1071">
            <v>8075</v>
          </cell>
          <cell r="V1071">
            <v>8075</v>
          </cell>
          <cell r="W1071">
            <v>8075</v>
          </cell>
          <cell r="X1071">
            <v>8075</v>
          </cell>
          <cell r="Y1071">
            <v>96900</v>
          </cell>
          <cell r="Z1071">
            <v>103400</v>
          </cell>
          <cell r="AA1071">
            <v>25850</v>
          </cell>
          <cell r="AB1071">
            <v>71100</v>
          </cell>
          <cell r="AC1071">
            <v>108528</v>
          </cell>
          <cell r="AD1071">
            <v>113954.4</v>
          </cell>
          <cell r="AE1071">
            <v>119652.12</v>
          </cell>
          <cell r="AF1071">
            <v>342134.52</v>
          </cell>
        </row>
        <row r="1072">
          <cell r="A1072">
            <v>35001002</v>
          </cell>
          <cell r="B1072" t="str">
            <v>35001002/22020402</v>
          </cell>
          <cell r="C1072">
            <v>35001002</v>
          </cell>
          <cell r="D1072">
            <v>22020402</v>
          </cell>
          <cell r="E1072" t="str">
            <v>Anambra state parks &amp;Gardens Agency</v>
          </cell>
          <cell r="F1072" t="str">
            <v>Maintenance of office furniture</v>
          </cell>
          <cell r="K1072">
            <v>126000</v>
          </cell>
          <cell r="M1072">
            <v>100000</v>
          </cell>
          <cell r="T1072">
            <v>100000</v>
          </cell>
          <cell r="U1072">
            <v>12500</v>
          </cell>
          <cell r="V1072">
            <v>12500</v>
          </cell>
          <cell r="W1072">
            <v>12500</v>
          </cell>
          <cell r="X1072">
            <v>12500</v>
          </cell>
          <cell r="Y1072">
            <v>150000</v>
          </cell>
          <cell r="Z1072">
            <v>26000</v>
          </cell>
          <cell r="AA1072">
            <v>6500</v>
          </cell>
          <cell r="AB1072">
            <v>-24000</v>
          </cell>
          <cell r="AC1072">
            <v>168000</v>
          </cell>
          <cell r="AD1072">
            <v>176400</v>
          </cell>
          <cell r="AE1072">
            <v>185220</v>
          </cell>
          <cell r="AF1072">
            <v>529620</v>
          </cell>
        </row>
        <row r="1073">
          <cell r="A1073">
            <v>35001002</v>
          </cell>
          <cell r="B1073" t="str">
            <v>35001002/22020404</v>
          </cell>
          <cell r="C1073">
            <v>35001002</v>
          </cell>
          <cell r="D1073">
            <v>22020404</v>
          </cell>
          <cell r="E1073" t="str">
            <v>Anambra state parks &amp;Gardens Agency</v>
          </cell>
          <cell r="F1073" t="str">
            <v>Maintenance of office/IT equip</v>
          </cell>
          <cell r="K1073">
            <v>210000</v>
          </cell>
          <cell r="M1073">
            <v>24000</v>
          </cell>
          <cell r="N1073">
            <v>6000</v>
          </cell>
          <cell r="Q1073">
            <v>28500</v>
          </cell>
          <cell r="R1073">
            <v>7500</v>
          </cell>
          <cell r="T1073">
            <v>66000</v>
          </cell>
          <cell r="U1073">
            <v>8250</v>
          </cell>
          <cell r="V1073">
            <v>8250</v>
          </cell>
          <cell r="W1073">
            <v>8250</v>
          </cell>
          <cell r="X1073">
            <v>8250</v>
          </cell>
          <cell r="Y1073">
            <v>99000</v>
          </cell>
          <cell r="Z1073">
            <v>144000</v>
          </cell>
          <cell r="AA1073">
            <v>36000</v>
          </cell>
          <cell r="AB1073">
            <v>111000</v>
          </cell>
          <cell r="AC1073">
            <v>110880</v>
          </cell>
          <cell r="AD1073">
            <v>116424</v>
          </cell>
          <cell r="AE1073">
            <v>122245.2</v>
          </cell>
          <cell r="AF1073">
            <v>349549.2</v>
          </cell>
        </row>
        <row r="1074">
          <cell r="A1074">
            <v>35001002</v>
          </cell>
          <cell r="B1074" t="str">
            <v>35001002/22020405</v>
          </cell>
          <cell r="C1074">
            <v>35001002</v>
          </cell>
          <cell r="D1074">
            <v>22020405</v>
          </cell>
          <cell r="E1074" t="str">
            <v>Anambra state parks &amp;Gardens Agency</v>
          </cell>
          <cell r="F1074" t="str">
            <v>Maintenance of plant &amp;generator</v>
          </cell>
          <cell r="K1074">
            <v>126000</v>
          </cell>
          <cell r="O1074">
            <v>4000</v>
          </cell>
          <cell r="T1074">
            <v>4000</v>
          </cell>
          <cell r="U1074">
            <v>500</v>
          </cell>
          <cell r="V1074">
            <v>500</v>
          </cell>
          <cell r="W1074">
            <v>500</v>
          </cell>
          <cell r="X1074">
            <v>500</v>
          </cell>
          <cell r="Y1074">
            <v>6000</v>
          </cell>
          <cell r="Z1074">
            <v>122000</v>
          </cell>
          <cell r="AA1074">
            <v>30500</v>
          </cell>
          <cell r="AB1074">
            <v>120000</v>
          </cell>
          <cell r="AC1074">
            <v>6720</v>
          </cell>
          <cell r="AD1074">
            <v>7056</v>
          </cell>
          <cell r="AE1074">
            <v>7408.8</v>
          </cell>
          <cell r="AF1074">
            <v>21184.799999999999</v>
          </cell>
        </row>
        <row r="1075">
          <cell r="A1075">
            <v>35001002</v>
          </cell>
          <cell r="B1075" t="str">
            <v>35001002/22020406</v>
          </cell>
          <cell r="C1075">
            <v>35001002</v>
          </cell>
          <cell r="D1075">
            <v>22020406</v>
          </cell>
          <cell r="E1075" t="str">
            <v>Anambra state parks &amp;Gardens Agency</v>
          </cell>
          <cell r="F1075" t="str">
            <v>Other maintenance</v>
          </cell>
          <cell r="K1075">
            <v>168000</v>
          </cell>
          <cell r="L1075">
            <v>40000</v>
          </cell>
          <cell r="M1075">
            <v>40000</v>
          </cell>
          <cell r="N1075">
            <v>20000</v>
          </cell>
          <cell r="O1075">
            <v>40000</v>
          </cell>
          <cell r="P1075">
            <v>40000</v>
          </cell>
          <cell r="T1075">
            <v>180000</v>
          </cell>
          <cell r="U1075">
            <v>22500</v>
          </cell>
          <cell r="V1075">
            <v>22500</v>
          </cell>
          <cell r="W1075">
            <v>22500</v>
          </cell>
          <cell r="X1075">
            <v>22500</v>
          </cell>
          <cell r="Y1075">
            <v>270000</v>
          </cell>
          <cell r="Z1075">
            <v>-12000</v>
          </cell>
          <cell r="AA1075">
            <v>-3000</v>
          </cell>
          <cell r="AB1075">
            <v>-102000</v>
          </cell>
          <cell r="AC1075">
            <v>302400</v>
          </cell>
          <cell r="AD1075">
            <v>317520</v>
          </cell>
          <cell r="AE1075">
            <v>333396</v>
          </cell>
          <cell r="AF1075">
            <v>953316</v>
          </cell>
        </row>
        <row r="1076">
          <cell r="A1076">
            <v>35001002</v>
          </cell>
          <cell r="B1076" t="str">
            <v>35001002/22020501</v>
          </cell>
          <cell r="C1076">
            <v>35001002</v>
          </cell>
          <cell r="D1076">
            <v>22020501</v>
          </cell>
          <cell r="E1076" t="str">
            <v>Anambra state parks &amp;Gardens Agency</v>
          </cell>
          <cell r="F1076" t="str">
            <v>Local training</v>
          </cell>
          <cell r="K1076">
            <v>168000</v>
          </cell>
          <cell r="R1076">
            <v>100000</v>
          </cell>
          <cell r="S1076">
            <v>100000</v>
          </cell>
          <cell r="T1076">
            <v>200000</v>
          </cell>
          <cell r="U1076">
            <v>25000</v>
          </cell>
          <cell r="V1076">
            <v>25000</v>
          </cell>
          <cell r="W1076">
            <v>25000</v>
          </cell>
          <cell r="X1076">
            <v>25000</v>
          </cell>
          <cell r="Y1076">
            <v>300000</v>
          </cell>
          <cell r="Z1076">
            <v>-32000</v>
          </cell>
          <cell r="AA1076">
            <v>-8000</v>
          </cell>
          <cell r="AB1076">
            <v>-132000</v>
          </cell>
          <cell r="AC1076">
            <v>336000</v>
          </cell>
          <cell r="AD1076">
            <v>352800</v>
          </cell>
          <cell r="AE1076">
            <v>370440</v>
          </cell>
          <cell r="AF1076">
            <v>1059240</v>
          </cell>
        </row>
        <row r="1077">
          <cell r="A1077">
            <v>35001002</v>
          </cell>
          <cell r="B1077" t="str">
            <v>35001002/22020605</v>
          </cell>
          <cell r="C1077">
            <v>35001002</v>
          </cell>
          <cell r="D1077">
            <v>22020605</v>
          </cell>
          <cell r="E1077" t="str">
            <v>Anambra state parks &amp;Gardens Agency</v>
          </cell>
          <cell r="F1077" t="str">
            <v>Cleaning&amp;fumigation services</v>
          </cell>
          <cell r="K1077">
            <v>84000</v>
          </cell>
          <cell r="T1077">
            <v>0</v>
          </cell>
          <cell r="U1077">
            <v>0</v>
          </cell>
          <cell r="V1077">
            <v>0</v>
          </cell>
          <cell r="W1077">
            <v>0</v>
          </cell>
          <cell r="X1077">
            <v>0</v>
          </cell>
          <cell r="Y1077">
            <v>0</v>
          </cell>
          <cell r="Z1077">
            <v>84000</v>
          </cell>
          <cell r="AA1077">
            <v>21000</v>
          </cell>
          <cell r="AB1077">
            <v>84000</v>
          </cell>
          <cell r="AC1077">
            <v>0</v>
          </cell>
          <cell r="AD1077">
            <v>0</v>
          </cell>
          <cell r="AE1077">
            <v>0</v>
          </cell>
          <cell r="AF1077">
            <v>0</v>
          </cell>
        </row>
        <row r="1078">
          <cell r="A1078">
            <v>35001002</v>
          </cell>
          <cell r="B1078" t="str">
            <v>35001002/22020801</v>
          </cell>
          <cell r="C1078">
            <v>35001002</v>
          </cell>
          <cell r="D1078">
            <v>22020801</v>
          </cell>
          <cell r="E1078" t="str">
            <v>Anambra state parks &amp;Gardens Agency</v>
          </cell>
          <cell r="F1078" t="str">
            <v>Motor vehicles fuel cost</v>
          </cell>
          <cell r="K1078">
            <v>672000</v>
          </cell>
          <cell r="L1078">
            <v>110000</v>
          </cell>
          <cell r="M1078">
            <v>100000</v>
          </cell>
          <cell r="N1078">
            <v>100000</v>
          </cell>
          <cell r="O1078">
            <v>100000</v>
          </cell>
          <cell r="P1078">
            <v>133000</v>
          </cell>
          <cell r="Q1078">
            <v>137000</v>
          </cell>
          <cell r="R1078">
            <v>80000</v>
          </cell>
          <cell r="S1078">
            <v>28000</v>
          </cell>
          <cell r="T1078">
            <v>788000</v>
          </cell>
          <cell r="U1078">
            <v>98500</v>
          </cell>
          <cell r="V1078">
            <v>98500</v>
          </cell>
          <cell r="W1078">
            <v>98500</v>
          </cell>
          <cell r="X1078">
            <v>98500</v>
          </cell>
          <cell r="Y1078">
            <v>1182000</v>
          </cell>
          <cell r="Z1078">
            <v>-116000</v>
          </cell>
          <cell r="AA1078">
            <v>-29000</v>
          </cell>
          <cell r="AB1078">
            <v>-510000</v>
          </cell>
          <cell r="AC1078">
            <v>1323840</v>
          </cell>
          <cell r="AD1078">
            <v>1390032</v>
          </cell>
          <cell r="AE1078">
            <v>1459533.6</v>
          </cell>
          <cell r="AF1078">
            <v>4173405.6</v>
          </cell>
        </row>
        <row r="1079">
          <cell r="A1079">
            <v>35001002</v>
          </cell>
          <cell r="B1079" t="str">
            <v>35001002/22020802</v>
          </cell>
          <cell r="C1079">
            <v>35001002</v>
          </cell>
          <cell r="D1079">
            <v>22020802</v>
          </cell>
          <cell r="E1079" t="str">
            <v>Anambra state parks &amp;Gardens Agency</v>
          </cell>
          <cell r="F1079" t="str">
            <v>Other transport equip fuel cost</v>
          </cell>
          <cell r="K1079">
            <v>252000</v>
          </cell>
          <cell r="N1079">
            <v>100000</v>
          </cell>
          <cell r="O1079">
            <v>100000</v>
          </cell>
          <cell r="P1079">
            <v>100000</v>
          </cell>
          <cell r="T1079">
            <v>300000</v>
          </cell>
          <cell r="U1079">
            <v>37500</v>
          </cell>
          <cell r="V1079">
            <v>37500</v>
          </cell>
          <cell r="W1079">
            <v>37500</v>
          </cell>
          <cell r="X1079">
            <v>37500</v>
          </cell>
          <cell r="Y1079">
            <v>450000</v>
          </cell>
          <cell r="Z1079">
            <v>-48000</v>
          </cell>
          <cell r="AA1079">
            <v>-12000</v>
          </cell>
          <cell r="AB1079">
            <v>-198000</v>
          </cell>
          <cell r="AC1079">
            <v>504000</v>
          </cell>
          <cell r="AD1079">
            <v>529200</v>
          </cell>
          <cell r="AE1079">
            <v>555660</v>
          </cell>
          <cell r="AF1079">
            <v>1588860</v>
          </cell>
        </row>
        <row r="1080">
          <cell r="A1080">
            <v>35001002</v>
          </cell>
          <cell r="B1080" t="str">
            <v>35001002/22020803</v>
          </cell>
          <cell r="C1080">
            <v>35001002</v>
          </cell>
          <cell r="D1080">
            <v>22020803</v>
          </cell>
          <cell r="E1080" t="str">
            <v>Anambra state parks &amp;Gardens Agency</v>
          </cell>
          <cell r="F1080" t="str">
            <v>Plant/generator fuel cost</v>
          </cell>
          <cell r="K1080">
            <v>420000</v>
          </cell>
          <cell r="L1080">
            <v>24500</v>
          </cell>
          <cell r="N1080">
            <v>15000</v>
          </cell>
          <cell r="P1080">
            <v>27000</v>
          </cell>
          <cell r="Q1080">
            <v>121000</v>
          </cell>
          <cell r="R1080">
            <v>5000</v>
          </cell>
          <cell r="S1080">
            <v>78000</v>
          </cell>
          <cell r="T1080">
            <v>270500</v>
          </cell>
          <cell r="U1080">
            <v>33812.5</v>
          </cell>
          <cell r="V1080">
            <v>33812.5</v>
          </cell>
          <cell r="W1080">
            <v>33812.5</v>
          </cell>
          <cell r="X1080">
            <v>33812.5</v>
          </cell>
          <cell r="Y1080">
            <v>405750</v>
          </cell>
          <cell r="Z1080">
            <v>149500</v>
          </cell>
          <cell r="AA1080">
            <v>37375</v>
          </cell>
          <cell r="AB1080">
            <v>14250</v>
          </cell>
          <cell r="AC1080">
            <v>454440</v>
          </cell>
          <cell r="AD1080">
            <v>477162</v>
          </cell>
          <cell r="AE1080">
            <v>501020.1</v>
          </cell>
          <cell r="AF1080">
            <v>1432622.1</v>
          </cell>
        </row>
        <row r="1081">
          <cell r="A1081">
            <v>35001002</v>
          </cell>
          <cell r="B1081" t="str">
            <v>35001002/22020901</v>
          </cell>
          <cell r="C1081">
            <v>35001002</v>
          </cell>
          <cell r="D1081">
            <v>22020901</v>
          </cell>
          <cell r="E1081" t="str">
            <v>Anambra state parks &amp;Gardens Agency</v>
          </cell>
          <cell r="F1081" t="str">
            <v>Bank charges</v>
          </cell>
          <cell r="K1081">
            <v>10080</v>
          </cell>
          <cell r="L1081">
            <v>8</v>
          </cell>
          <cell r="O1081">
            <v>48</v>
          </cell>
          <cell r="P1081">
            <v>16</v>
          </cell>
          <cell r="Q1081">
            <v>65.75</v>
          </cell>
          <cell r="R1081">
            <v>105.75</v>
          </cell>
          <cell r="S1081">
            <v>4</v>
          </cell>
          <cell r="T1081">
            <v>247.5</v>
          </cell>
          <cell r="U1081">
            <v>30.9375</v>
          </cell>
          <cell r="V1081">
            <v>30.9375</v>
          </cell>
          <cell r="W1081">
            <v>30.9375</v>
          </cell>
          <cell r="X1081">
            <v>30.9375</v>
          </cell>
          <cell r="Y1081">
            <v>371.25</v>
          </cell>
          <cell r="Z1081">
            <v>9832.5</v>
          </cell>
          <cell r="AA1081">
            <v>2458.125</v>
          </cell>
          <cell r="AB1081">
            <v>9708.75</v>
          </cell>
          <cell r="AC1081">
            <v>415.8</v>
          </cell>
          <cell r="AD1081">
            <v>436.59000000000003</v>
          </cell>
          <cell r="AE1081">
            <v>458.41950000000003</v>
          </cell>
          <cell r="AF1081">
            <v>1310.8095000000001</v>
          </cell>
        </row>
        <row r="1082">
          <cell r="A1082">
            <v>35001002</v>
          </cell>
          <cell r="B1082" t="str">
            <v>35001002/22021001</v>
          </cell>
          <cell r="C1082">
            <v>35001002</v>
          </cell>
          <cell r="D1082">
            <v>22021001</v>
          </cell>
          <cell r="E1082" t="str">
            <v>Anambra state parks &amp;Gardens Agency</v>
          </cell>
          <cell r="F1082" t="str">
            <v>Refreshment&amp;meal</v>
          </cell>
          <cell r="K1082">
            <v>100800</v>
          </cell>
          <cell r="L1082">
            <v>10000</v>
          </cell>
          <cell r="M1082">
            <v>10000</v>
          </cell>
          <cell r="N1082">
            <v>10000</v>
          </cell>
          <cell r="O1082">
            <v>10000</v>
          </cell>
          <cell r="P1082">
            <v>10000</v>
          </cell>
          <cell r="Q1082">
            <v>10000</v>
          </cell>
          <cell r="R1082">
            <v>10000</v>
          </cell>
          <cell r="S1082">
            <v>10000</v>
          </cell>
          <cell r="T1082">
            <v>80000</v>
          </cell>
          <cell r="U1082">
            <v>10000</v>
          </cell>
          <cell r="V1082">
            <v>10000</v>
          </cell>
          <cell r="W1082">
            <v>10000</v>
          </cell>
          <cell r="X1082">
            <v>10000</v>
          </cell>
          <cell r="Y1082">
            <v>120000</v>
          </cell>
          <cell r="Z1082">
            <v>20800</v>
          </cell>
          <cell r="AA1082">
            <v>5200</v>
          </cell>
          <cell r="AB1082">
            <v>-19200</v>
          </cell>
          <cell r="AC1082">
            <v>134400</v>
          </cell>
          <cell r="AD1082">
            <v>141120</v>
          </cell>
          <cell r="AE1082">
            <v>148176</v>
          </cell>
          <cell r="AF1082">
            <v>423696</v>
          </cell>
        </row>
        <row r="1083">
          <cell r="A1083">
            <v>35001002</v>
          </cell>
          <cell r="B1083" t="str">
            <v>35001002/22021002</v>
          </cell>
          <cell r="C1083">
            <v>35001002</v>
          </cell>
          <cell r="D1083">
            <v>22021002</v>
          </cell>
          <cell r="E1083" t="str">
            <v>Anambra state parks &amp;Gardens Agency</v>
          </cell>
          <cell r="F1083" t="str">
            <v>Honorarium &amp; sitting allowance</v>
          </cell>
          <cell r="K1083">
            <v>126000</v>
          </cell>
          <cell r="T1083">
            <v>0</v>
          </cell>
          <cell r="U1083">
            <v>0</v>
          </cell>
          <cell r="V1083">
            <v>0</v>
          </cell>
          <cell r="W1083">
            <v>0</v>
          </cell>
          <cell r="X1083">
            <v>0</v>
          </cell>
          <cell r="Y1083">
            <v>0</v>
          </cell>
          <cell r="Z1083">
            <v>126000</v>
          </cell>
          <cell r="AA1083">
            <v>31500</v>
          </cell>
          <cell r="AB1083">
            <v>126000</v>
          </cell>
          <cell r="AC1083">
            <v>0</v>
          </cell>
          <cell r="AD1083">
            <v>0</v>
          </cell>
          <cell r="AE1083">
            <v>0</v>
          </cell>
          <cell r="AF1083">
            <v>0</v>
          </cell>
        </row>
        <row r="1084">
          <cell r="A1084">
            <v>35001002</v>
          </cell>
          <cell r="B1084" t="str">
            <v>35001002/22021003</v>
          </cell>
          <cell r="C1084">
            <v>35001002</v>
          </cell>
          <cell r="D1084">
            <v>22021003</v>
          </cell>
          <cell r="E1084" t="str">
            <v>Anambra state parks &amp;Gardens Agency</v>
          </cell>
          <cell r="F1084" t="str">
            <v>Publicity&amp;Advertisement</v>
          </cell>
          <cell r="K1084">
            <v>111720</v>
          </cell>
          <cell r="R1084">
            <v>40000</v>
          </cell>
          <cell r="S1084">
            <v>40000</v>
          </cell>
          <cell r="T1084">
            <v>80000</v>
          </cell>
          <cell r="U1084">
            <v>10000</v>
          </cell>
          <cell r="V1084">
            <v>10000</v>
          </cell>
          <cell r="W1084">
            <v>10000</v>
          </cell>
          <cell r="X1084">
            <v>10000</v>
          </cell>
          <cell r="Y1084">
            <v>120000</v>
          </cell>
          <cell r="Z1084">
            <v>31720</v>
          </cell>
          <cell r="AA1084">
            <v>7930</v>
          </cell>
          <cell r="AB1084">
            <v>-8280</v>
          </cell>
          <cell r="AC1084">
            <v>134400</v>
          </cell>
          <cell r="AD1084">
            <v>141120</v>
          </cell>
          <cell r="AE1084">
            <v>148176</v>
          </cell>
          <cell r="AF1084">
            <v>423696</v>
          </cell>
        </row>
        <row r="1085">
          <cell r="A1085">
            <v>35001002</v>
          </cell>
          <cell r="B1085" t="str">
            <v>35001002/22021014</v>
          </cell>
          <cell r="C1085">
            <v>35001002</v>
          </cell>
          <cell r="D1085">
            <v>22021014</v>
          </cell>
          <cell r="E1085" t="str">
            <v>Anambra state parks &amp;Gardens Agency</v>
          </cell>
          <cell r="F1085" t="str">
            <v>Budget preparation&amp;defense</v>
          </cell>
          <cell r="K1085">
            <v>210000</v>
          </cell>
          <cell r="T1085">
            <v>0</v>
          </cell>
          <cell r="U1085">
            <v>0</v>
          </cell>
          <cell r="V1085">
            <v>0</v>
          </cell>
          <cell r="W1085">
            <v>0</v>
          </cell>
          <cell r="X1085">
            <v>0</v>
          </cell>
          <cell r="Y1085">
            <v>0</v>
          </cell>
          <cell r="Z1085">
            <v>210000</v>
          </cell>
          <cell r="AA1085">
            <v>52500</v>
          </cell>
          <cell r="AB1085">
            <v>210000</v>
          </cell>
          <cell r="AC1085">
            <v>0</v>
          </cell>
          <cell r="AD1085">
            <v>0</v>
          </cell>
          <cell r="AE1085">
            <v>0</v>
          </cell>
          <cell r="AF1085">
            <v>0</v>
          </cell>
        </row>
        <row r="1086">
          <cell r="A1086">
            <v>35001002</v>
          </cell>
          <cell r="B1086" t="str">
            <v>35001002/22020601</v>
          </cell>
          <cell r="C1086">
            <v>35001002</v>
          </cell>
          <cell r="D1086">
            <v>22020601</v>
          </cell>
          <cell r="E1086" t="str">
            <v>Anambra state parks &amp;Gardens Agency</v>
          </cell>
          <cell r="F1086" t="str">
            <v>Security Services</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row>
        <row r="1087">
          <cell r="A1087">
            <v>35001002</v>
          </cell>
          <cell r="B1087" t="str">
            <v>35001002/22021007</v>
          </cell>
          <cell r="C1087">
            <v>35001002</v>
          </cell>
          <cell r="D1087">
            <v>22021007</v>
          </cell>
          <cell r="E1087" t="str">
            <v>Anambra state parks &amp;Gardens Agency</v>
          </cell>
          <cell r="F1087" t="str">
            <v>Welfare Packages</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row>
        <row r="1088">
          <cell r="A1088">
            <v>0</v>
          </cell>
          <cell r="B1088" t="str">
            <v>/</v>
          </cell>
          <cell r="K1088">
            <v>5040000</v>
          </cell>
          <cell r="L1088">
            <v>500008</v>
          </cell>
          <cell r="M1088">
            <v>499100</v>
          </cell>
          <cell r="N1088">
            <v>498500</v>
          </cell>
          <cell r="O1088">
            <v>462048</v>
          </cell>
          <cell r="P1088">
            <v>494516</v>
          </cell>
          <cell r="Q1088">
            <v>525665.75</v>
          </cell>
          <cell r="R1088">
            <v>437705.75</v>
          </cell>
          <cell r="S1088">
            <v>466104</v>
          </cell>
          <cell r="T1088">
            <v>3883647.5</v>
          </cell>
          <cell r="U1088">
            <v>485455.9375</v>
          </cell>
          <cell r="V1088">
            <v>485455.9375</v>
          </cell>
          <cell r="W1088">
            <v>485455.9375</v>
          </cell>
          <cell r="X1088">
            <v>485455.9375</v>
          </cell>
          <cell r="Y1088">
            <v>5825471.25</v>
          </cell>
          <cell r="Z1088">
            <v>1156352.5</v>
          </cell>
          <cell r="AA1088">
            <v>289088.125</v>
          </cell>
          <cell r="AB1088">
            <v>-785471.25</v>
          </cell>
          <cell r="AC1088">
            <v>6524527.7999999998</v>
          </cell>
          <cell r="AD1088">
            <v>6850754.1899999995</v>
          </cell>
          <cell r="AE1088">
            <v>7193291.8995000003</v>
          </cell>
          <cell r="AF1088">
            <v>20568573.889500003</v>
          </cell>
        </row>
        <row r="1089">
          <cell r="A1089">
            <v>0</v>
          </cell>
          <cell r="B1089" t="str">
            <v>/</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row>
        <row r="1090">
          <cell r="A1090">
            <v>21001002</v>
          </cell>
          <cell r="B1090" t="str">
            <v>21001002/22020101</v>
          </cell>
          <cell r="C1090">
            <v>21001002</v>
          </cell>
          <cell r="D1090">
            <v>22020101</v>
          </cell>
          <cell r="E1090" t="str">
            <v>Indigenous Medicine and HarbalPractice</v>
          </cell>
          <cell r="F1090" t="str">
            <v>Local Travel &amp; Transport Training</v>
          </cell>
          <cell r="K1090">
            <v>1000000</v>
          </cell>
          <cell r="L1090">
            <v>440000</v>
          </cell>
          <cell r="M1090">
            <v>1363500</v>
          </cell>
          <cell r="N1090">
            <v>1363500</v>
          </cell>
          <cell r="O1090">
            <v>0</v>
          </cell>
          <cell r="P1090">
            <v>765000</v>
          </cell>
          <cell r="Q1090">
            <v>48000</v>
          </cell>
          <cell r="R1090">
            <v>0</v>
          </cell>
          <cell r="S1090">
            <v>0</v>
          </cell>
          <cell r="T1090">
            <v>3980000</v>
          </cell>
          <cell r="U1090">
            <v>497500</v>
          </cell>
          <cell r="V1090">
            <v>497500</v>
          </cell>
          <cell r="W1090">
            <v>497500</v>
          </cell>
          <cell r="X1090">
            <v>497500</v>
          </cell>
          <cell r="Y1090">
            <v>5970000</v>
          </cell>
          <cell r="Z1090">
            <v>-2980000</v>
          </cell>
          <cell r="AA1090">
            <v>-745000</v>
          </cell>
          <cell r="AB1090">
            <v>-4970000</v>
          </cell>
          <cell r="AC1090">
            <v>6686400</v>
          </cell>
          <cell r="AD1090">
            <v>7020720</v>
          </cell>
          <cell r="AE1090">
            <v>7371756</v>
          </cell>
          <cell r="AF1090">
            <v>21078876</v>
          </cell>
        </row>
        <row r="1091">
          <cell r="A1091">
            <v>21001002</v>
          </cell>
          <cell r="B1091" t="str">
            <v>21001002/22020102</v>
          </cell>
          <cell r="C1091">
            <v>21001002</v>
          </cell>
          <cell r="D1091">
            <v>22020102</v>
          </cell>
          <cell r="E1091" t="str">
            <v>Indigenous Medicine and HarbalPractice</v>
          </cell>
          <cell r="F1091" t="str">
            <v>Local Travel and Transport - Others</v>
          </cell>
          <cell r="K1091">
            <v>1200000</v>
          </cell>
          <cell r="L1091">
            <v>10000</v>
          </cell>
          <cell r="M1091">
            <v>450000</v>
          </cell>
          <cell r="N1091">
            <v>1749000</v>
          </cell>
          <cell r="O1091">
            <v>0</v>
          </cell>
          <cell r="P1091">
            <v>390000</v>
          </cell>
          <cell r="Q1091">
            <v>101000</v>
          </cell>
          <cell r="R1091">
            <v>0</v>
          </cell>
          <cell r="S1091">
            <v>0</v>
          </cell>
          <cell r="T1091">
            <v>2700000</v>
          </cell>
          <cell r="U1091">
            <v>337500</v>
          </cell>
          <cell r="V1091">
            <v>337500</v>
          </cell>
          <cell r="W1091">
            <v>337500</v>
          </cell>
          <cell r="X1091">
            <v>337500</v>
          </cell>
          <cell r="Y1091">
            <v>4050000</v>
          </cell>
          <cell r="Z1091">
            <v>-1500000</v>
          </cell>
          <cell r="AA1091">
            <v>-375000</v>
          </cell>
          <cell r="AB1091">
            <v>-2850000</v>
          </cell>
          <cell r="AC1091">
            <v>4536000</v>
          </cell>
          <cell r="AD1091">
            <v>4762800</v>
          </cell>
          <cell r="AE1091">
            <v>5000940</v>
          </cell>
          <cell r="AF1091">
            <v>14299740</v>
          </cell>
        </row>
        <row r="1092">
          <cell r="A1092">
            <v>21001002</v>
          </cell>
          <cell r="B1092" t="str">
            <v>21001002/22020201</v>
          </cell>
          <cell r="C1092">
            <v>21001002</v>
          </cell>
          <cell r="D1092">
            <v>22020201</v>
          </cell>
          <cell r="E1092" t="str">
            <v>Indigenous Medicine and HarbalPractice</v>
          </cell>
          <cell r="F1092" t="str">
            <v>Electricity Charge</v>
          </cell>
          <cell r="K1092">
            <v>1000000</v>
          </cell>
        </row>
        <row r="1093">
          <cell r="A1093">
            <v>21001002</v>
          </cell>
          <cell r="B1093" t="str">
            <v>21001002/22020202</v>
          </cell>
          <cell r="C1093">
            <v>21001002</v>
          </cell>
          <cell r="D1093">
            <v>22020202</v>
          </cell>
          <cell r="E1093" t="str">
            <v>Indigenous Medicine and HarbalPractice</v>
          </cell>
          <cell r="F1093" t="str">
            <v>Telephone Charge</v>
          </cell>
          <cell r="K1093">
            <v>500000</v>
          </cell>
          <cell r="L1093">
            <v>250000</v>
          </cell>
          <cell r="M1093">
            <v>250000</v>
          </cell>
          <cell r="N1093">
            <v>250000</v>
          </cell>
          <cell r="O1093">
            <v>40000</v>
          </cell>
          <cell r="P1093">
            <v>30000</v>
          </cell>
          <cell r="Q1093">
            <v>180000</v>
          </cell>
          <cell r="R1093">
            <v>0</v>
          </cell>
          <cell r="S1093">
            <v>0</v>
          </cell>
          <cell r="T1093">
            <v>1000000</v>
          </cell>
          <cell r="U1093">
            <v>125000</v>
          </cell>
          <cell r="V1093">
            <v>125000</v>
          </cell>
          <cell r="W1093">
            <v>125000</v>
          </cell>
          <cell r="X1093">
            <v>125000</v>
          </cell>
          <cell r="Y1093">
            <v>1500000</v>
          </cell>
          <cell r="Z1093">
            <v>-500000</v>
          </cell>
          <cell r="AA1093">
            <v>-125000</v>
          </cell>
          <cell r="AB1093">
            <v>-1000000</v>
          </cell>
          <cell r="AC1093">
            <v>1680000</v>
          </cell>
          <cell r="AD1093">
            <v>1764000</v>
          </cell>
          <cell r="AE1093">
            <v>1852200</v>
          </cell>
          <cell r="AF1093">
            <v>5296200</v>
          </cell>
        </row>
        <row r="1094">
          <cell r="A1094">
            <v>21001002</v>
          </cell>
          <cell r="B1094" t="str">
            <v>21001002/22020203</v>
          </cell>
          <cell r="C1094">
            <v>21001002</v>
          </cell>
          <cell r="D1094">
            <v>22020203</v>
          </cell>
          <cell r="E1094" t="str">
            <v>Indigenous Medicine and HarbalPractice</v>
          </cell>
          <cell r="F1094" t="str">
            <v>Internet Access Charges</v>
          </cell>
          <cell r="K1094">
            <v>200000</v>
          </cell>
          <cell r="L1094">
            <v>0</v>
          </cell>
          <cell r="M1094">
            <v>0</v>
          </cell>
          <cell r="N1094">
            <v>0</v>
          </cell>
          <cell r="O1094">
            <v>0</v>
          </cell>
          <cell r="P1094">
            <v>0</v>
          </cell>
          <cell r="Q1094">
            <v>200000</v>
          </cell>
          <cell r="R1094">
            <v>0</v>
          </cell>
          <cell r="S1094">
            <v>0</v>
          </cell>
          <cell r="T1094">
            <v>200000</v>
          </cell>
          <cell r="U1094">
            <v>25000</v>
          </cell>
          <cell r="V1094">
            <v>25000</v>
          </cell>
          <cell r="W1094">
            <v>25000</v>
          </cell>
          <cell r="X1094">
            <v>25000</v>
          </cell>
          <cell r="Y1094">
            <v>300000</v>
          </cell>
          <cell r="Z1094">
            <v>0</v>
          </cell>
          <cell r="AA1094">
            <v>0</v>
          </cell>
          <cell r="AB1094">
            <v>-100000</v>
          </cell>
          <cell r="AC1094">
            <v>336000</v>
          </cell>
          <cell r="AD1094">
            <v>352800</v>
          </cell>
          <cell r="AE1094">
            <v>370440</v>
          </cell>
          <cell r="AF1094">
            <v>1059240</v>
          </cell>
        </row>
        <row r="1095">
          <cell r="A1095">
            <v>21001002</v>
          </cell>
          <cell r="B1095" t="str">
            <v>21001002/22020301</v>
          </cell>
          <cell r="C1095">
            <v>21001002</v>
          </cell>
          <cell r="D1095">
            <v>22020301</v>
          </cell>
          <cell r="E1095" t="str">
            <v>Indigenous Medicine and HarbalPractice</v>
          </cell>
          <cell r="F1095" t="str">
            <v>Office Stationeries/Computer</v>
          </cell>
          <cell r="K1095">
            <v>800000</v>
          </cell>
          <cell r="L1095">
            <v>900000</v>
          </cell>
          <cell r="M1095">
            <v>15000</v>
          </cell>
          <cell r="N1095">
            <v>13000</v>
          </cell>
          <cell r="O1095">
            <v>1067900</v>
          </cell>
          <cell r="P1095">
            <v>0</v>
          </cell>
          <cell r="Q1095">
            <v>4100</v>
          </cell>
          <cell r="R1095">
            <v>0</v>
          </cell>
          <cell r="S1095">
            <v>0</v>
          </cell>
          <cell r="T1095">
            <v>2000000</v>
          </cell>
          <cell r="U1095">
            <v>250000</v>
          </cell>
          <cell r="V1095">
            <v>250000</v>
          </cell>
          <cell r="W1095">
            <v>250000</v>
          </cell>
          <cell r="X1095">
            <v>250000</v>
          </cell>
          <cell r="Y1095">
            <v>3000000</v>
          </cell>
          <cell r="Z1095">
            <v>-1200000</v>
          </cell>
          <cell r="AA1095">
            <v>-300000</v>
          </cell>
          <cell r="AB1095">
            <v>-2200000</v>
          </cell>
          <cell r="AC1095">
            <v>3360000</v>
          </cell>
          <cell r="AD1095">
            <v>3528000</v>
          </cell>
          <cell r="AE1095">
            <v>3704400</v>
          </cell>
          <cell r="AF1095">
            <v>10592400</v>
          </cell>
        </row>
        <row r="1096">
          <cell r="A1096">
            <v>21001002</v>
          </cell>
          <cell r="B1096" t="str">
            <v>21001002/22020307</v>
          </cell>
          <cell r="C1096">
            <v>21001002</v>
          </cell>
          <cell r="D1096">
            <v>22020307</v>
          </cell>
          <cell r="E1096" t="str">
            <v>Indigenous Medicine and HarbalPractice</v>
          </cell>
          <cell r="F1096" t="str">
            <v>Drug and Medical Supplies</v>
          </cell>
          <cell r="K1096">
            <v>1000000</v>
          </cell>
        </row>
        <row r="1097">
          <cell r="A1097">
            <v>21001002</v>
          </cell>
          <cell r="B1097" t="str">
            <v>21001002/22020310</v>
          </cell>
          <cell r="C1097">
            <v>21001002</v>
          </cell>
          <cell r="D1097">
            <v>22020310</v>
          </cell>
          <cell r="E1097" t="str">
            <v>Indigenous Medicine and HarbalPractice</v>
          </cell>
          <cell r="F1097" t="str">
            <v>Teaching Aids /Instruction Materials</v>
          </cell>
          <cell r="K1097">
            <v>500000</v>
          </cell>
          <cell r="L1097">
            <v>0</v>
          </cell>
          <cell r="M1097">
            <v>0</v>
          </cell>
          <cell r="N1097">
            <v>0</v>
          </cell>
          <cell r="O1097">
            <v>945000</v>
          </cell>
          <cell r="P1097">
            <v>0</v>
          </cell>
          <cell r="Q1097">
            <v>55000</v>
          </cell>
          <cell r="R1097">
            <v>0</v>
          </cell>
          <cell r="S1097">
            <v>0</v>
          </cell>
          <cell r="T1097">
            <v>1000000</v>
          </cell>
          <cell r="U1097">
            <v>125000</v>
          </cell>
          <cell r="V1097">
            <v>125000</v>
          </cell>
          <cell r="W1097">
            <v>125000</v>
          </cell>
          <cell r="X1097">
            <v>125000</v>
          </cell>
          <cell r="Y1097">
            <v>1500000</v>
          </cell>
          <cell r="Z1097">
            <v>-500000</v>
          </cell>
          <cell r="AA1097">
            <v>-125000</v>
          </cell>
          <cell r="AB1097">
            <v>-1000000</v>
          </cell>
          <cell r="AC1097">
            <v>1680000</v>
          </cell>
          <cell r="AD1097">
            <v>1764000</v>
          </cell>
          <cell r="AE1097">
            <v>1852200</v>
          </cell>
          <cell r="AF1097">
            <v>5296200</v>
          </cell>
        </row>
        <row r="1098">
          <cell r="A1098">
            <v>21001002</v>
          </cell>
          <cell r="B1098" t="str">
            <v>21001002/22020401</v>
          </cell>
          <cell r="C1098">
            <v>21001002</v>
          </cell>
          <cell r="D1098">
            <v>22020401</v>
          </cell>
          <cell r="E1098" t="str">
            <v>Indigenous Medicine and HarbalPractice</v>
          </cell>
          <cell r="F1098" t="str">
            <v>Mtee of M/V/ Transport Equipment</v>
          </cell>
          <cell r="K1098">
            <v>1000000</v>
          </cell>
          <cell r="L1098">
            <v>278500</v>
          </cell>
          <cell r="M1098">
            <v>115000</v>
          </cell>
          <cell r="N1098">
            <v>115000</v>
          </cell>
          <cell r="O1098">
            <v>0</v>
          </cell>
          <cell r="P1098">
            <v>276500</v>
          </cell>
          <cell r="Q1098">
            <v>215000</v>
          </cell>
          <cell r="R1098">
            <v>0</v>
          </cell>
          <cell r="S1098">
            <v>0</v>
          </cell>
          <cell r="T1098">
            <v>1000000</v>
          </cell>
          <cell r="U1098">
            <v>125000</v>
          </cell>
          <cell r="V1098">
            <v>125000</v>
          </cell>
          <cell r="W1098">
            <v>125000</v>
          </cell>
          <cell r="X1098">
            <v>125000</v>
          </cell>
          <cell r="Y1098">
            <v>1500000</v>
          </cell>
          <cell r="Z1098">
            <v>0</v>
          </cell>
          <cell r="AA1098">
            <v>0</v>
          </cell>
          <cell r="AB1098">
            <v>-500000</v>
          </cell>
          <cell r="AC1098">
            <v>1680000</v>
          </cell>
          <cell r="AD1098">
            <v>1764000</v>
          </cell>
          <cell r="AE1098">
            <v>1852200</v>
          </cell>
          <cell r="AF1098">
            <v>5296200</v>
          </cell>
        </row>
        <row r="1099">
          <cell r="A1099">
            <v>21001002</v>
          </cell>
          <cell r="B1099" t="str">
            <v>21001002/22020402</v>
          </cell>
          <cell r="C1099">
            <v>21001002</v>
          </cell>
          <cell r="D1099">
            <v>22020402</v>
          </cell>
          <cell r="E1099" t="str">
            <v>Indigenous Medicine and HarbalPractice</v>
          </cell>
          <cell r="F1099" t="str">
            <v>Mtee of Office Furniture</v>
          </cell>
          <cell r="K1099">
            <v>1000000</v>
          </cell>
          <cell r="L1099">
            <v>0</v>
          </cell>
          <cell r="M1099">
            <v>0</v>
          </cell>
          <cell r="N1099">
            <v>0</v>
          </cell>
          <cell r="O1099">
            <v>0</v>
          </cell>
          <cell r="P1099">
            <v>900000</v>
          </cell>
          <cell r="Q1099">
            <v>100000</v>
          </cell>
          <cell r="R1099">
            <v>0</v>
          </cell>
          <cell r="S1099">
            <v>0</v>
          </cell>
          <cell r="T1099">
            <v>1000000</v>
          </cell>
          <cell r="U1099">
            <v>125000</v>
          </cell>
          <cell r="V1099">
            <v>125000</v>
          </cell>
          <cell r="W1099">
            <v>125000</v>
          </cell>
          <cell r="X1099">
            <v>125000</v>
          </cell>
          <cell r="Y1099">
            <v>1500000</v>
          </cell>
          <cell r="Z1099">
            <v>0</v>
          </cell>
          <cell r="AA1099">
            <v>0</v>
          </cell>
          <cell r="AB1099">
            <v>-500000</v>
          </cell>
          <cell r="AC1099">
            <v>1680000</v>
          </cell>
          <cell r="AD1099">
            <v>1764000</v>
          </cell>
          <cell r="AE1099">
            <v>1852200</v>
          </cell>
          <cell r="AF1099">
            <v>5296200</v>
          </cell>
        </row>
        <row r="1100">
          <cell r="A1100">
            <v>21001002</v>
          </cell>
          <cell r="C1100">
            <v>21001002</v>
          </cell>
          <cell r="D1100">
            <v>22020403</v>
          </cell>
          <cell r="E1100" t="str">
            <v>Indigenous Medicine and HarbalPractice</v>
          </cell>
          <cell r="F1100" t="str">
            <v>Maintenance of Office Building and Residential Qutr</v>
          </cell>
          <cell r="K1100">
            <v>1000000</v>
          </cell>
        </row>
        <row r="1101">
          <cell r="A1101">
            <v>21001002</v>
          </cell>
          <cell r="C1101">
            <v>21001002</v>
          </cell>
          <cell r="D1101">
            <v>22020404</v>
          </cell>
          <cell r="E1101" t="str">
            <v>Indigenous Medicine and HarbalPractice</v>
          </cell>
          <cell r="F1101" t="str">
            <v xml:space="preserve">Maintenance of Office/ IT Equipment </v>
          </cell>
          <cell r="K1101">
            <v>1000000</v>
          </cell>
        </row>
        <row r="1102">
          <cell r="A1102">
            <v>21001002</v>
          </cell>
          <cell r="B1102" t="str">
            <v>21001002/22020405</v>
          </cell>
          <cell r="C1102">
            <v>21001002</v>
          </cell>
          <cell r="D1102">
            <v>22020405</v>
          </cell>
          <cell r="E1102" t="str">
            <v>Indigenous Medicine and HarbalPractice</v>
          </cell>
          <cell r="F1102" t="str">
            <v>Mtce of Plants and Generator</v>
          </cell>
          <cell r="K1102">
            <v>300000</v>
          </cell>
          <cell r="L1102">
            <v>0</v>
          </cell>
          <cell r="M1102">
            <v>0</v>
          </cell>
          <cell r="N1102">
            <v>0</v>
          </cell>
          <cell r="O1102">
            <v>0</v>
          </cell>
          <cell r="P1102">
            <v>0</v>
          </cell>
          <cell r="Q1102">
            <v>800000</v>
          </cell>
          <cell r="R1102">
            <v>0</v>
          </cell>
          <cell r="S1102">
            <v>0</v>
          </cell>
          <cell r="T1102">
            <v>800000</v>
          </cell>
          <cell r="U1102">
            <v>100000</v>
          </cell>
          <cell r="V1102">
            <v>100000</v>
          </cell>
          <cell r="W1102">
            <v>100000</v>
          </cell>
          <cell r="X1102">
            <v>100000</v>
          </cell>
          <cell r="Y1102">
            <v>1200000</v>
          </cell>
          <cell r="Z1102">
            <v>-500000</v>
          </cell>
          <cell r="AA1102">
            <v>-125000</v>
          </cell>
          <cell r="AB1102">
            <v>-900000</v>
          </cell>
          <cell r="AC1102">
            <v>1344000</v>
          </cell>
          <cell r="AD1102">
            <v>1411200</v>
          </cell>
          <cell r="AE1102">
            <v>1481760</v>
          </cell>
          <cell r="AF1102">
            <v>4236960</v>
          </cell>
        </row>
        <row r="1103">
          <cell r="A1103">
            <v>21001002</v>
          </cell>
          <cell r="B1103" t="str">
            <v>21001002/22020406</v>
          </cell>
          <cell r="C1103">
            <v>21001002</v>
          </cell>
          <cell r="D1103">
            <v>22020406</v>
          </cell>
          <cell r="E1103" t="str">
            <v>Indigenous Medicine and HarbalPractice</v>
          </cell>
          <cell r="F1103" t="str">
            <v>Other Mtce Services</v>
          </cell>
          <cell r="K1103">
            <v>500000</v>
          </cell>
          <cell r="L1103">
            <v>0</v>
          </cell>
          <cell r="M1103">
            <v>0</v>
          </cell>
          <cell r="N1103">
            <v>0</v>
          </cell>
          <cell r="O1103">
            <v>0</v>
          </cell>
          <cell r="P1103">
            <v>220000</v>
          </cell>
          <cell r="Q1103">
            <v>280000</v>
          </cell>
          <cell r="R1103">
            <v>0</v>
          </cell>
          <cell r="S1103">
            <v>0</v>
          </cell>
          <cell r="T1103">
            <v>500000</v>
          </cell>
          <cell r="U1103">
            <v>62500</v>
          </cell>
          <cell r="V1103">
            <v>62500</v>
          </cell>
          <cell r="W1103">
            <v>62500</v>
          </cell>
          <cell r="X1103">
            <v>62500</v>
          </cell>
          <cell r="Y1103">
            <v>750000</v>
          </cell>
          <cell r="Z1103">
            <v>0</v>
          </cell>
          <cell r="AA1103">
            <v>0</v>
          </cell>
          <cell r="AB1103">
            <v>-250000</v>
          </cell>
          <cell r="AC1103">
            <v>840000</v>
          </cell>
          <cell r="AD1103">
            <v>882000</v>
          </cell>
          <cell r="AE1103">
            <v>926100</v>
          </cell>
          <cell r="AF1103">
            <v>2648100</v>
          </cell>
        </row>
        <row r="1104">
          <cell r="A1104">
            <v>21001002</v>
          </cell>
          <cell r="B1104" t="str">
            <v>21001002/22020411</v>
          </cell>
          <cell r="C1104">
            <v>21001002</v>
          </cell>
          <cell r="D1104">
            <v>22020411</v>
          </cell>
          <cell r="E1104" t="str">
            <v>Indigenous Medicine and HarbalPractice</v>
          </cell>
          <cell r="F1104" t="str">
            <v>Mtce of Communication Equiments</v>
          </cell>
          <cell r="K1104">
            <v>200000</v>
          </cell>
          <cell r="L1104">
            <v>0</v>
          </cell>
          <cell r="M1104">
            <v>0</v>
          </cell>
          <cell r="N1104">
            <v>0</v>
          </cell>
          <cell r="O1104">
            <v>0</v>
          </cell>
          <cell r="P1104">
            <v>0</v>
          </cell>
          <cell r="Q1104">
            <v>200000</v>
          </cell>
          <cell r="R1104">
            <v>0</v>
          </cell>
          <cell r="S1104">
            <v>0</v>
          </cell>
          <cell r="T1104">
            <v>200000</v>
          </cell>
          <cell r="U1104">
            <v>25000</v>
          </cell>
          <cell r="V1104">
            <v>25000</v>
          </cell>
          <cell r="W1104">
            <v>25000</v>
          </cell>
          <cell r="X1104">
            <v>25000</v>
          </cell>
          <cell r="Y1104">
            <v>300000</v>
          </cell>
          <cell r="Z1104">
            <v>0</v>
          </cell>
          <cell r="AA1104">
            <v>0</v>
          </cell>
          <cell r="AB1104">
            <v>-100000</v>
          </cell>
          <cell r="AC1104">
            <v>336000</v>
          </cell>
          <cell r="AD1104">
            <v>352800</v>
          </cell>
          <cell r="AE1104">
            <v>370440</v>
          </cell>
          <cell r="AF1104">
            <v>1059240</v>
          </cell>
        </row>
        <row r="1105">
          <cell r="A1105">
            <v>21001002</v>
          </cell>
          <cell r="B1105" t="str">
            <v>21001002/22020501</v>
          </cell>
          <cell r="C1105">
            <v>21001002</v>
          </cell>
          <cell r="D1105">
            <v>22020501</v>
          </cell>
          <cell r="E1105" t="str">
            <v>Indigenous Medicine and HarbalPractice</v>
          </cell>
          <cell r="F1105" t="str">
            <v>Local Training</v>
          </cell>
          <cell r="K1105">
            <v>1000000</v>
          </cell>
          <cell r="L1105">
            <v>0</v>
          </cell>
          <cell r="M1105">
            <v>0</v>
          </cell>
          <cell r="N1105">
            <v>0</v>
          </cell>
          <cell r="O1105">
            <v>1290000</v>
          </cell>
          <cell r="P1105">
            <v>0</v>
          </cell>
          <cell r="Q1105">
            <v>510000</v>
          </cell>
          <cell r="R1105">
            <v>0</v>
          </cell>
          <cell r="S1105">
            <v>0</v>
          </cell>
          <cell r="T1105">
            <v>1800000</v>
          </cell>
          <cell r="U1105">
            <v>225000</v>
          </cell>
          <cell r="V1105">
            <v>225000</v>
          </cell>
          <cell r="W1105">
            <v>225000</v>
          </cell>
          <cell r="X1105">
            <v>225000</v>
          </cell>
          <cell r="Y1105">
            <v>2700000</v>
          </cell>
          <cell r="Z1105">
            <v>-800000</v>
          </cell>
          <cell r="AA1105">
            <v>-200000</v>
          </cell>
          <cell r="AB1105">
            <v>-1700000</v>
          </cell>
          <cell r="AC1105">
            <v>3024000</v>
          </cell>
          <cell r="AD1105">
            <v>3175200</v>
          </cell>
          <cell r="AE1105">
            <v>3333960</v>
          </cell>
          <cell r="AF1105">
            <v>9533160</v>
          </cell>
        </row>
        <row r="1106">
          <cell r="A1106">
            <v>21001002</v>
          </cell>
          <cell r="C1106">
            <v>21001002</v>
          </cell>
          <cell r="D1106">
            <v>22020605</v>
          </cell>
          <cell r="E1106" t="str">
            <v>Indigenous Medicine and HarbalPractice</v>
          </cell>
          <cell r="F1106" t="str">
            <v>Clearing and Fumigation Services</v>
          </cell>
          <cell r="K1106">
            <v>1000000</v>
          </cell>
        </row>
        <row r="1107">
          <cell r="A1107">
            <v>21001002</v>
          </cell>
          <cell r="B1107" t="str">
            <v>21001002/22020801</v>
          </cell>
          <cell r="C1107">
            <v>21001002</v>
          </cell>
          <cell r="D1107">
            <v>22020801</v>
          </cell>
          <cell r="E1107" t="str">
            <v>Indigenous Medicine and HarbalPractice</v>
          </cell>
          <cell r="F1107" t="str">
            <v>Motor Vehicle Fuel Cost</v>
          </cell>
          <cell r="K1107">
            <v>5000000</v>
          </cell>
          <cell r="L1107">
            <v>217500</v>
          </cell>
          <cell r="M1107">
            <v>217500</v>
          </cell>
          <cell r="N1107">
            <v>217500</v>
          </cell>
          <cell r="O1107">
            <v>217500</v>
          </cell>
          <cell r="P1107">
            <v>1117500</v>
          </cell>
          <cell r="Q1107">
            <v>12500</v>
          </cell>
          <cell r="R1107">
            <v>0</v>
          </cell>
          <cell r="S1107">
            <v>0</v>
          </cell>
          <cell r="T1107">
            <v>2000000</v>
          </cell>
          <cell r="U1107">
            <v>250000</v>
          </cell>
          <cell r="V1107">
            <v>250000</v>
          </cell>
          <cell r="W1107">
            <v>250000</v>
          </cell>
          <cell r="X1107">
            <v>250000</v>
          </cell>
          <cell r="Y1107">
            <v>3000000</v>
          </cell>
          <cell r="Z1107">
            <v>3000000</v>
          </cell>
          <cell r="AA1107">
            <v>750000</v>
          </cell>
          <cell r="AB1107">
            <v>2000000</v>
          </cell>
          <cell r="AC1107">
            <v>3360000</v>
          </cell>
          <cell r="AD1107">
            <v>3528000</v>
          </cell>
          <cell r="AE1107">
            <v>3704400</v>
          </cell>
          <cell r="AF1107">
            <v>10592400</v>
          </cell>
        </row>
        <row r="1108">
          <cell r="A1108">
            <v>21001002</v>
          </cell>
          <cell r="B1108" t="str">
            <v>21001002/22020802</v>
          </cell>
          <cell r="C1108">
            <v>21001002</v>
          </cell>
          <cell r="D1108">
            <v>22020802</v>
          </cell>
          <cell r="E1108" t="str">
            <v>Indigenous Medicine and HarbalPractice</v>
          </cell>
          <cell r="F1108" t="str">
            <v>Other Transport Equipt Fuel Cost</v>
          </cell>
          <cell r="K1108">
            <v>1000000</v>
          </cell>
          <cell r="L1108">
            <v>0</v>
          </cell>
          <cell r="M1108">
            <v>0</v>
          </cell>
          <cell r="N1108">
            <v>0</v>
          </cell>
          <cell r="O1108">
            <v>0</v>
          </cell>
          <cell r="P1108">
            <v>900000</v>
          </cell>
          <cell r="Q1108">
            <v>100000</v>
          </cell>
          <cell r="R1108">
            <v>0</v>
          </cell>
          <cell r="S1108">
            <v>0</v>
          </cell>
          <cell r="T1108">
            <v>1000000</v>
          </cell>
          <cell r="U1108">
            <v>125000</v>
          </cell>
          <cell r="V1108">
            <v>125000</v>
          </cell>
          <cell r="W1108">
            <v>125000</v>
          </cell>
          <cell r="X1108">
            <v>125000</v>
          </cell>
          <cell r="Y1108">
            <v>1500000</v>
          </cell>
          <cell r="Z1108">
            <v>0</v>
          </cell>
          <cell r="AA1108">
            <v>0</v>
          </cell>
          <cell r="AB1108">
            <v>-500000</v>
          </cell>
          <cell r="AC1108">
            <v>1680000</v>
          </cell>
          <cell r="AD1108">
            <v>1764000</v>
          </cell>
          <cell r="AE1108">
            <v>1852200</v>
          </cell>
          <cell r="AF1108">
            <v>5296200</v>
          </cell>
        </row>
        <row r="1109">
          <cell r="A1109">
            <v>21001002</v>
          </cell>
          <cell r="B1109" t="str">
            <v>21001002/22020803</v>
          </cell>
          <cell r="C1109">
            <v>21001002</v>
          </cell>
          <cell r="D1109">
            <v>22020803</v>
          </cell>
          <cell r="E1109" t="str">
            <v>Indigenous Medicine and HarbalPractice</v>
          </cell>
          <cell r="F1109" t="str">
            <v>Plant/Generator fuel cost</v>
          </cell>
          <cell r="K1109">
            <v>300000</v>
          </cell>
          <cell r="L1109">
            <v>0</v>
          </cell>
          <cell r="M1109">
            <v>0</v>
          </cell>
          <cell r="N1109">
            <v>0</v>
          </cell>
          <cell r="O1109">
            <v>0</v>
          </cell>
          <cell r="P1109">
            <v>0</v>
          </cell>
          <cell r="Q1109">
            <v>200000</v>
          </cell>
          <cell r="R1109">
            <v>0</v>
          </cell>
          <cell r="S1109">
            <v>0</v>
          </cell>
          <cell r="T1109">
            <v>200000</v>
          </cell>
          <cell r="U1109">
            <v>25000</v>
          </cell>
          <cell r="V1109">
            <v>25000</v>
          </cell>
          <cell r="W1109">
            <v>25000</v>
          </cell>
          <cell r="X1109">
            <v>25000</v>
          </cell>
          <cell r="Y1109">
            <v>300000</v>
          </cell>
          <cell r="Z1109">
            <v>100000</v>
          </cell>
          <cell r="AA1109">
            <v>25000</v>
          </cell>
          <cell r="AB1109">
            <v>0</v>
          </cell>
          <cell r="AC1109">
            <v>336000</v>
          </cell>
          <cell r="AD1109">
            <v>352800</v>
          </cell>
          <cell r="AE1109">
            <v>370440</v>
          </cell>
          <cell r="AF1109">
            <v>1059240</v>
          </cell>
        </row>
        <row r="1110">
          <cell r="A1110">
            <v>21001002</v>
          </cell>
          <cell r="B1110" t="str">
            <v>21001002/22020901</v>
          </cell>
          <cell r="C1110">
            <v>21001002</v>
          </cell>
          <cell r="D1110">
            <v>22020901</v>
          </cell>
          <cell r="E1110" t="str">
            <v>Indigenous Medicine and HarbalPractice</v>
          </cell>
          <cell r="F1110" t="str">
            <v>Bank Charges (other than interest)</v>
          </cell>
          <cell r="K1110">
            <v>500000</v>
          </cell>
          <cell r="L1110">
            <v>24</v>
          </cell>
          <cell r="M1110">
            <v>24</v>
          </cell>
          <cell r="N1110">
            <v>2000</v>
          </cell>
          <cell r="O1110">
            <v>0</v>
          </cell>
          <cell r="P1110">
            <v>24</v>
          </cell>
          <cell r="Q1110">
            <v>18000</v>
          </cell>
          <cell r="R1110">
            <v>0</v>
          </cell>
          <cell r="S1110">
            <v>0</v>
          </cell>
          <cell r="T1110">
            <v>20072</v>
          </cell>
          <cell r="U1110">
            <v>2509</v>
          </cell>
          <cell r="V1110">
            <v>2509</v>
          </cell>
          <cell r="W1110">
            <v>2509</v>
          </cell>
          <cell r="X1110">
            <v>2509</v>
          </cell>
          <cell r="Y1110">
            <v>30108</v>
          </cell>
          <cell r="Z1110">
            <v>479928</v>
          </cell>
          <cell r="AA1110">
            <v>119982</v>
          </cell>
          <cell r="AB1110">
            <v>469892</v>
          </cell>
          <cell r="AC1110">
            <v>33720.959999999999</v>
          </cell>
          <cell r="AD1110">
            <v>35407.008000000002</v>
          </cell>
          <cell r="AE1110">
            <v>37177.358400000005</v>
          </cell>
          <cell r="AF1110">
            <v>106305.32639999999</v>
          </cell>
        </row>
        <row r="1111">
          <cell r="A1111">
            <v>21001002</v>
          </cell>
          <cell r="B1111" t="str">
            <v>21001002/22021001</v>
          </cell>
          <cell r="C1111">
            <v>21001002</v>
          </cell>
          <cell r="D1111">
            <v>22021001</v>
          </cell>
          <cell r="E1111" t="str">
            <v>Indigenous Medicine and HarbalPractice</v>
          </cell>
          <cell r="F1111" t="str">
            <v>Refreshment and Meals</v>
          </cell>
          <cell r="K1111">
            <v>2300000</v>
          </cell>
          <cell r="L1111">
            <v>0</v>
          </cell>
          <cell r="M1111">
            <v>1299000</v>
          </cell>
          <cell r="N1111">
            <v>0</v>
          </cell>
          <cell r="O1111">
            <v>0</v>
          </cell>
          <cell r="P1111">
            <v>401000</v>
          </cell>
          <cell r="Q1111">
            <v>300000</v>
          </cell>
          <cell r="R1111">
            <v>0</v>
          </cell>
          <cell r="S1111">
            <v>0</v>
          </cell>
          <cell r="T1111">
            <v>2000000</v>
          </cell>
          <cell r="U1111">
            <v>250000</v>
          </cell>
          <cell r="V1111">
            <v>250000</v>
          </cell>
          <cell r="W1111">
            <v>250000</v>
          </cell>
          <cell r="X1111">
            <v>250000</v>
          </cell>
          <cell r="Y1111">
            <v>3000000</v>
          </cell>
          <cell r="Z1111">
            <v>300000</v>
          </cell>
          <cell r="AA1111">
            <v>75000</v>
          </cell>
          <cell r="AB1111">
            <v>-700000</v>
          </cell>
          <cell r="AC1111">
            <v>3360000</v>
          </cell>
          <cell r="AD1111">
            <v>3528000</v>
          </cell>
          <cell r="AE1111">
            <v>3704400</v>
          </cell>
          <cell r="AF1111">
            <v>10592400</v>
          </cell>
        </row>
        <row r="1112">
          <cell r="A1112">
            <v>21001002</v>
          </cell>
          <cell r="B1112" t="str">
            <v>21001002/22021002</v>
          </cell>
          <cell r="C1112">
            <v>21001002</v>
          </cell>
          <cell r="D1112">
            <v>22021002</v>
          </cell>
          <cell r="E1112" t="str">
            <v>Indigenous Medicine and HarbalPractice</v>
          </cell>
          <cell r="F1112" t="str">
            <v>Honararium &amp; Sitting Allowance</v>
          </cell>
          <cell r="K1112">
            <v>2200000</v>
          </cell>
          <cell r="L1112">
            <v>1614000</v>
          </cell>
          <cell r="M1112">
            <v>0</v>
          </cell>
          <cell r="N1112">
            <v>0</v>
          </cell>
          <cell r="O1112">
            <v>1074780</v>
          </cell>
          <cell r="P1112">
            <v>0</v>
          </cell>
          <cell r="Q1112">
            <v>11220</v>
          </cell>
          <cell r="R1112">
            <v>0</v>
          </cell>
          <cell r="S1112">
            <v>0</v>
          </cell>
          <cell r="T1112">
            <v>2700000</v>
          </cell>
          <cell r="U1112">
            <v>337500</v>
          </cell>
          <cell r="V1112">
            <v>337500</v>
          </cell>
          <cell r="W1112">
            <v>337500</v>
          </cell>
          <cell r="X1112">
            <v>337500</v>
          </cell>
          <cell r="Y1112">
            <v>4050000</v>
          </cell>
          <cell r="Z1112">
            <v>-500000</v>
          </cell>
          <cell r="AA1112">
            <v>-125000</v>
          </cell>
          <cell r="AB1112">
            <v>-1850000</v>
          </cell>
          <cell r="AC1112">
            <v>4536000</v>
          </cell>
          <cell r="AD1112">
            <v>4762800</v>
          </cell>
          <cell r="AE1112">
            <v>5000940</v>
          </cell>
          <cell r="AF1112">
            <v>14299740</v>
          </cell>
        </row>
        <row r="1113">
          <cell r="A1113">
            <v>21001002</v>
          </cell>
          <cell r="B1113" t="str">
            <v>21001002/22021003</v>
          </cell>
          <cell r="C1113">
            <v>21001002</v>
          </cell>
          <cell r="D1113">
            <v>22021003</v>
          </cell>
          <cell r="E1113" t="str">
            <v>Indigenous Medicine and HarbalPractice</v>
          </cell>
          <cell r="F1113" t="str">
            <v>Publicity &amp; Advertisement</v>
          </cell>
          <cell r="K1113">
            <v>2000000</v>
          </cell>
          <cell r="L1113">
            <v>0</v>
          </cell>
          <cell r="M1113">
            <v>1290000</v>
          </cell>
          <cell r="N1113">
            <v>0</v>
          </cell>
          <cell r="O1113">
            <v>0</v>
          </cell>
          <cell r="P1113">
            <v>0</v>
          </cell>
          <cell r="Q1113">
            <v>710000</v>
          </cell>
          <cell r="R1113">
            <v>0</v>
          </cell>
          <cell r="S1113">
            <v>0</v>
          </cell>
          <cell r="T1113">
            <v>2000000</v>
          </cell>
          <cell r="U1113">
            <v>250000</v>
          </cell>
          <cell r="V1113">
            <v>250000</v>
          </cell>
          <cell r="W1113">
            <v>250000</v>
          </cell>
          <cell r="X1113">
            <v>250000</v>
          </cell>
          <cell r="Y1113">
            <v>3000000</v>
          </cell>
          <cell r="Z1113">
            <v>0</v>
          </cell>
          <cell r="AA1113">
            <v>0</v>
          </cell>
          <cell r="AB1113">
            <v>-1000000</v>
          </cell>
          <cell r="AC1113">
            <v>3360000</v>
          </cell>
          <cell r="AD1113">
            <v>3528000</v>
          </cell>
          <cell r="AE1113">
            <v>3704400</v>
          </cell>
          <cell r="AF1113">
            <v>10592400</v>
          </cell>
        </row>
        <row r="1114">
          <cell r="A1114">
            <v>21001002</v>
          </cell>
          <cell r="C1114">
            <v>21001002</v>
          </cell>
          <cell r="D1114">
            <v>22021004</v>
          </cell>
          <cell r="E1114" t="str">
            <v>Indigenous Medicine and HarbalPractice</v>
          </cell>
          <cell r="F1114" t="str">
            <v>Medical Expences</v>
          </cell>
          <cell r="K1114">
            <v>1000000</v>
          </cell>
        </row>
        <row r="1115">
          <cell r="A1115">
            <v>21001002</v>
          </cell>
          <cell r="B1115" t="str">
            <v>21001002/22021007</v>
          </cell>
          <cell r="C1115">
            <v>21001002</v>
          </cell>
          <cell r="D1115">
            <v>22021007</v>
          </cell>
          <cell r="E1115" t="str">
            <v>Indigenous Medicine and HarbalPractice</v>
          </cell>
          <cell r="F1115" t="str">
            <v>Welfare Packages</v>
          </cell>
          <cell r="K1115">
            <v>1500000</v>
          </cell>
          <cell r="L1115">
            <v>1290000</v>
          </cell>
          <cell r="M1115">
            <v>0</v>
          </cell>
          <cell r="N1115">
            <v>0</v>
          </cell>
          <cell r="O1115">
            <v>0</v>
          </cell>
          <cell r="P1115">
            <v>0</v>
          </cell>
          <cell r="Q1115">
            <v>510000</v>
          </cell>
          <cell r="R1115">
            <v>0</v>
          </cell>
          <cell r="S1115">
            <v>0</v>
          </cell>
          <cell r="T1115">
            <v>1800000</v>
          </cell>
          <cell r="U1115">
            <v>225000</v>
          </cell>
          <cell r="V1115">
            <v>225000</v>
          </cell>
          <cell r="W1115">
            <v>225000</v>
          </cell>
          <cell r="X1115">
            <v>225000</v>
          </cell>
          <cell r="Y1115">
            <v>2700000</v>
          </cell>
          <cell r="Z1115">
            <v>-300000</v>
          </cell>
          <cell r="AA1115">
            <v>-75000</v>
          </cell>
          <cell r="AB1115">
            <v>-1200000</v>
          </cell>
          <cell r="AC1115">
            <v>3024000</v>
          </cell>
          <cell r="AD1115">
            <v>3175200</v>
          </cell>
          <cell r="AE1115">
            <v>3333960</v>
          </cell>
          <cell r="AF1115">
            <v>9533160</v>
          </cell>
        </row>
        <row r="1116">
          <cell r="A1116">
            <v>21001002</v>
          </cell>
          <cell r="B1116" t="str">
            <v>21001002/22021008</v>
          </cell>
          <cell r="C1116">
            <v>21001002</v>
          </cell>
          <cell r="D1116">
            <v>22021008</v>
          </cell>
          <cell r="E1116" t="str">
            <v>Indigenous Medicine and HarbalPractice</v>
          </cell>
          <cell r="F1116" t="str">
            <v>Subscription to Professional Bodies</v>
          </cell>
          <cell r="K1116">
            <v>800000</v>
          </cell>
          <cell r="L1116">
            <v>0</v>
          </cell>
          <cell r="M1116">
            <v>0</v>
          </cell>
          <cell r="N1116">
            <v>1290000</v>
          </cell>
          <cell r="O1116">
            <v>364820</v>
          </cell>
          <cell r="P1116">
            <v>0</v>
          </cell>
          <cell r="Q1116">
            <v>145180</v>
          </cell>
          <cell r="R1116">
            <v>0</v>
          </cell>
          <cell r="S1116">
            <v>0</v>
          </cell>
          <cell r="T1116">
            <v>1800000</v>
          </cell>
          <cell r="U1116">
            <v>225000</v>
          </cell>
          <cell r="V1116">
            <v>225000</v>
          </cell>
          <cell r="W1116">
            <v>225000</v>
          </cell>
          <cell r="X1116">
            <v>225000</v>
          </cell>
          <cell r="Y1116">
            <v>2700000</v>
          </cell>
          <cell r="Z1116">
            <v>-1000000</v>
          </cell>
          <cell r="AA1116">
            <v>-250000</v>
          </cell>
          <cell r="AB1116">
            <v>-1900000</v>
          </cell>
          <cell r="AC1116">
            <v>3024000</v>
          </cell>
          <cell r="AD1116">
            <v>3175200</v>
          </cell>
          <cell r="AE1116">
            <v>3333960</v>
          </cell>
          <cell r="AF1116">
            <v>9533160</v>
          </cell>
        </row>
        <row r="1117">
          <cell r="A1117">
            <v>21001002</v>
          </cell>
          <cell r="B1117" t="str">
            <v>21001002/22021014</v>
          </cell>
          <cell r="C1117">
            <v>21001002</v>
          </cell>
          <cell r="D1117">
            <v>22021014</v>
          </cell>
          <cell r="E1117" t="str">
            <v>Indigenous Medicine and HarbalPractice</v>
          </cell>
          <cell r="F1117" t="str">
            <v>Budget Preparation &amp; Defense</v>
          </cell>
          <cell r="K1117">
            <v>200000</v>
          </cell>
          <cell r="L1117">
            <v>0</v>
          </cell>
          <cell r="M1117">
            <v>0</v>
          </cell>
          <cell r="N1117">
            <v>0</v>
          </cell>
          <cell r="O1117">
            <v>0</v>
          </cell>
          <cell r="P1117">
            <v>0</v>
          </cell>
          <cell r="Q1117">
            <v>300000</v>
          </cell>
          <cell r="R1117">
            <v>0</v>
          </cell>
          <cell r="S1117">
            <v>0</v>
          </cell>
          <cell r="T1117">
            <v>300000</v>
          </cell>
          <cell r="U1117">
            <v>37500</v>
          </cell>
          <cell r="V1117">
            <v>37500</v>
          </cell>
          <cell r="W1117">
            <v>37500</v>
          </cell>
          <cell r="X1117">
            <v>37500</v>
          </cell>
          <cell r="Y1117">
            <v>450000</v>
          </cell>
          <cell r="Z1117">
            <v>-100000</v>
          </cell>
          <cell r="AA1117">
            <v>-25000</v>
          </cell>
          <cell r="AB1117">
            <v>-250000</v>
          </cell>
          <cell r="AC1117">
            <v>504000</v>
          </cell>
          <cell r="AD1117">
            <v>529200</v>
          </cell>
          <cell r="AE1117">
            <v>555660</v>
          </cell>
          <cell r="AF1117">
            <v>1588860</v>
          </cell>
        </row>
        <row r="1118">
          <cell r="A1118">
            <v>0</v>
          </cell>
          <cell r="B1118" t="str">
            <v>/</v>
          </cell>
          <cell r="K1118">
            <v>30000000</v>
          </cell>
          <cell r="L1118">
            <v>5000024</v>
          </cell>
          <cell r="M1118">
            <v>5000024</v>
          </cell>
          <cell r="N1118">
            <v>5000000</v>
          </cell>
          <cell r="O1118">
            <v>5000000</v>
          </cell>
          <cell r="P1118">
            <v>5000024</v>
          </cell>
          <cell r="Q1118">
            <v>5000000</v>
          </cell>
          <cell r="R1118">
            <v>0</v>
          </cell>
          <cell r="S1118">
            <v>0</v>
          </cell>
          <cell r="T1118">
            <v>30000072</v>
          </cell>
          <cell r="U1118">
            <v>3750009</v>
          </cell>
          <cell r="V1118">
            <v>3750009</v>
          </cell>
          <cell r="W1118">
            <v>3750009</v>
          </cell>
          <cell r="X1118">
            <v>3750009</v>
          </cell>
          <cell r="Y1118">
            <v>45000108</v>
          </cell>
          <cell r="Z1118">
            <v>-6000072</v>
          </cell>
          <cell r="AA1118">
            <v>-1500018</v>
          </cell>
          <cell r="AB1118">
            <v>-21000108</v>
          </cell>
          <cell r="AC1118">
            <v>50400120.960000001</v>
          </cell>
          <cell r="AD1118">
            <v>52920127.008000001</v>
          </cell>
          <cell r="AE1118">
            <v>55566133.358400002</v>
          </cell>
          <cell r="AF1118">
            <v>158886381.32639998</v>
          </cell>
        </row>
        <row r="1119">
          <cell r="A1119">
            <v>0</v>
          </cell>
          <cell r="B1119" t="str">
            <v>/</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row>
        <row r="1120">
          <cell r="A1120">
            <v>21002001</v>
          </cell>
          <cell r="B1120" t="str">
            <v>21002001/22020101</v>
          </cell>
          <cell r="C1120">
            <v>21002001</v>
          </cell>
          <cell r="D1120">
            <v>22020101</v>
          </cell>
          <cell r="E1120" t="str">
            <v>Anambra State Health Insurance Agency</v>
          </cell>
          <cell r="F1120" t="str">
            <v>Local Travel and Transport -Training</v>
          </cell>
          <cell r="K1120">
            <v>3022455</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3022455</v>
          </cell>
          <cell r="AA1120">
            <v>755613.75</v>
          </cell>
          <cell r="AB1120">
            <v>3022455</v>
          </cell>
          <cell r="AC1120">
            <v>0</v>
          </cell>
          <cell r="AD1120">
            <v>0</v>
          </cell>
          <cell r="AE1120">
            <v>0</v>
          </cell>
          <cell r="AF1120">
            <v>0</v>
          </cell>
        </row>
        <row r="1121">
          <cell r="A1121">
            <v>21002001</v>
          </cell>
          <cell r="B1121" t="str">
            <v>21002001/22020102</v>
          </cell>
          <cell r="C1121">
            <v>21002001</v>
          </cell>
          <cell r="D1121">
            <v>22020102</v>
          </cell>
          <cell r="E1121" t="str">
            <v>Anambra State Health Insurance Agency</v>
          </cell>
          <cell r="F1121" t="str">
            <v>Local Travel &amp; Transport- others</v>
          </cell>
          <cell r="K1121">
            <v>1017170</v>
          </cell>
          <cell r="L1121">
            <v>0</v>
          </cell>
          <cell r="M1121">
            <v>304000</v>
          </cell>
          <cell r="N1121">
            <v>0</v>
          </cell>
          <cell r="O1121">
            <v>0</v>
          </cell>
          <cell r="P1121">
            <v>0</v>
          </cell>
          <cell r="Q1121">
            <v>0</v>
          </cell>
          <cell r="R1121">
            <v>0</v>
          </cell>
          <cell r="S1121">
            <v>0</v>
          </cell>
          <cell r="T1121">
            <v>304000</v>
          </cell>
          <cell r="U1121">
            <v>38000</v>
          </cell>
          <cell r="V1121">
            <v>38000</v>
          </cell>
          <cell r="W1121">
            <v>38000</v>
          </cell>
          <cell r="X1121">
            <v>38000</v>
          </cell>
          <cell r="Y1121">
            <v>456000</v>
          </cell>
          <cell r="Z1121">
            <v>713170</v>
          </cell>
          <cell r="AA1121">
            <v>178292.5</v>
          </cell>
          <cell r="AB1121">
            <v>561170</v>
          </cell>
          <cell r="AC1121">
            <v>510720</v>
          </cell>
          <cell r="AD1121">
            <v>536256</v>
          </cell>
          <cell r="AE1121">
            <v>563068.80000000005</v>
          </cell>
          <cell r="AF1121">
            <v>1610044.8</v>
          </cell>
        </row>
        <row r="1122">
          <cell r="A1122">
            <v>21002001</v>
          </cell>
          <cell r="B1122" t="str">
            <v>21002001/22020103</v>
          </cell>
          <cell r="C1122">
            <v>21002001</v>
          </cell>
          <cell r="D1122">
            <v>22020103</v>
          </cell>
          <cell r="E1122" t="str">
            <v>Anambra State Health Insurance Agency</v>
          </cell>
          <cell r="F1122" t="str">
            <v>International Transport &amp; Travels Training</v>
          </cell>
          <cell r="K1122">
            <v>9400000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9400000</v>
          </cell>
          <cell r="AA1122">
            <v>2350000</v>
          </cell>
          <cell r="AB1122">
            <v>9400000</v>
          </cell>
          <cell r="AC1122">
            <v>0</v>
          </cell>
          <cell r="AD1122">
            <v>0</v>
          </cell>
          <cell r="AE1122">
            <v>0</v>
          </cell>
          <cell r="AF1122">
            <v>0</v>
          </cell>
        </row>
        <row r="1123">
          <cell r="A1123">
            <v>21002001</v>
          </cell>
          <cell r="B1123" t="str">
            <v>21002001/22020104</v>
          </cell>
          <cell r="C1123">
            <v>21002001</v>
          </cell>
          <cell r="D1123">
            <v>22020104</v>
          </cell>
          <cell r="E1123" t="str">
            <v>Anambra State Health Insurance Agency</v>
          </cell>
          <cell r="F1123" t="str">
            <v>International Transport &amp;Travels others.</v>
          </cell>
          <cell r="K1123">
            <v>21968369</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21968369</v>
          </cell>
          <cell r="AA1123">
            <v>5492092.25</v>
          </cell>
          <cell r="AB1123">
            <v>21968369</v>
          </cell>
          <cell r="AC1123">
            <v>0</v>
          </cell>
          <cell r="AD1123">
            <v>0</v>
          </cell>
          <cell r="AE1123">
            <v>0</v>
          </cell>
          <cell r="AF1123">
            <v>0</v>
          </cell>
        </row>
        <row r="1124">
          <cell r="A1124">
            <v>21002001</v>
          </cell>
          <cell r="B1124" t="str">
            <v>21002001/22020201</v>
          </cell>
          <cell r="C1124">
            <v>21002001</v>
          </cell>
          <cell r="D1124">
            <v>22020201</v>
          </cell>
          <cell r="E1124" t="str">
            <v>Anambra State Health Insurance Agency</v>
          </cell>
          <cell r="F1124" t="str">
            <v>Electricity Charges</v>
          </cell>
          <cell r="K1124">
            <v>2080000</v>
          </cell>
          <cell r="L1124">
            <v>0</v>
          </cell>
          <cell r="M1124">
            <v>3500</v>
          </cell>
          <cell r="N1124">
            <v>0</v>
          </cell>
          <cell r="O1124">
            <v>0</v>
          </cell>
          <cell r="P1124">
            <v>0</v>
          </cell>
          <cell r="Q1124">
            <v>3500</v>
          </cell>
          <cell r="R1124">
            <v>2000</v>
          </cell>
          <cell r="S1124">
            <v>7000</v>
          </cell>
          <cell r="T1124">
            <v>16000</v>
          </cell>
          <cell r="U1124">
            <v>2000</v>
          </cell>
          <cell r="V1124">
            <v>2000</v>
          </cell>
          <cell r="W1124">
            <v>2000</v>
          </cell>
          <cell r="X1124">
            <v>2000</v>
          </cell>
          <cell r="Y1124">
            <v>24000</v>
          </cell>
          <cell r="Z1124">
            <v>2064000</v>
          </cell>
          <cell r="AA1124">
            <v>516000</v>
          </cell>
          <cell r="AB1124">
            <v>2056000</v>
          </cell>
          <cell r="AC1124">
            <v>26880</v>
          </cell>
          <cell r="AD1124">
            <v>28224</v>
          </cell>
          <cell r="AE1124">
            <v>29635.200000000001</v>
          </cell>
          <cell r="AF1124">
            <v>84739.199999999997</v>
          </cell>
        </row>
        <row r="1125">
          <cell r="A1125">
            <v>21002001</v>
          </cell>
          <cell r="B1125" t="str">
            <v>21002001/22020202</v>
          </cell>
          <cell r="C1125">
            <v>21002001</v>
          </cell>
          <cell r="D1125">
            <v>22020202</v>
          </cell>
          <cell r="E1125" t="str">
            <v>Anambra State Health Insurance Agency</v>
          </cell>
          <cell r="F1125" t="str">
            <v>Telephone Charges</v>
          </cell>
          <cell r="K1125">
            <v>1243572</v>
          </cell>
          <cell r="L1125">
            <v>0</v>
          </cell>
          <cell r="M1125">
            <v>1000</v>
          </cell>
          <cell r="N1125">
            <v>16000</v>
          </cell>
          <cell r="O1125">
            <v>2500</v>
          </cell>
          <cell r="P1125">
            <v>14500</v>
          </cell>
          <cell r="Q1125">
            <v>10000</v>
          </cell>
          <cell r="R1125">
            <v>22000</v>
          </cell>
          <cell r="S1125">
            <v>98500</v>
          </cell>
          <cell r="T1125">
            <v>164500</v>
          </cell>
          <cell r="U1125">
            <v>20562.5</v>
          </cell>
          <cell r="V1125">
            <v>20562.5</v>
          </cell>
          <cell r="W1125">
            <v>20562.5</v>
          </cell>
          <cell r="X1125">
            <v>20562.5</v>
          </cell>
          <cell r="Y1125">
            <v>246750</v>
          </cell>
          <cell r="Z1125">
            <v>1079072</v>
          </cell>
          <cell r="AA1125">
            <v>269768</v>
          </cell>
          <cell r="AB1125">
            <v>996822</v>
          </cell>
          <cell r="AC1125">
            <v>276360</v>
          </cell>
          <cell r="AD1125">
            <v>290178</v>
          </cell>
          <cell r="AE1125">
            <v>304686.90000000002</v>
          </cell>
          <cell r="AF1125">
            <v>871224.9</v>
          </cell>
        </row>
        <row r="1126">
          <cell r="A1126">
            <v>21002001</v>
          </cell>
          <cell r="B1126" t="str">
            <v>21002001/22020203</v>
          </cell>
          <cell r="C1126">
            <v>21002001</v>
          </cell>
          <cell r="D1126">
            <v>22020203</v>
          </cell>
          <cell r="E1126" t="str">
            <v>Anambra State Health Insurance Agency</v>
          </cell>
          <cell r="F1126" t="str">
            <v>Internet Access charge</v>
          </cell>
          <cell r="K1126">
            <v>525001</v>
          </cell>
          <cell r="L1126">
            <v>0</v>
          </cell>
          <cell r="M1126">
            <v>89000</v>
          </cell>
          <cell r="N1126">
            <v>92000</v>
          </cell>
          <cell r="O1126">
            <v>10000</v>
          </cell>
          <cell r="P1126">
            <v>127000</v>
          </cell>
          <cell r="Q1126">
            <v>97700</v>
          </cell>
          <cell r="R1126">
            <v>101200</v>
          </cell>
          <cell r="S1126">
            <v>6565</v>
          </cell>
          <cell r="T1126">
            <v>523465</v>
          </cell>
          <cell r="U1126">
            <v>65433.125</v>
          </cell>
          <cell r="V1126">
            <v>65433.125</v>
          </cell>
          <cell r="W1126">
            <v>65433.125</v>
          </cell>
          <cell r="X1126">
            <v>65433.125</v>
          </cell>
          <cell r="Y1126">
            <v>785197.5</v>
          </cell>
          <cell r="Z1126">
            <v>1536</v>
          </cell>
          <cell r="AA1126">
            <v>384</v>
          </cell>
          <cell r="AB1126">
            <v>-260196.5</v>
          </cell>
          <cell r="AC1126">
            <v>879421.2</v>
          </cell>
          <cell r="AD1126">
            <v>923392.26</v>
          </cell>
          <cell r="AE1126">
            <v>969561.87300000002</v>
          </cell>
          <cell r="AF1126">
            <v>2772375.3330000001</v>
          </cell>
        </row>
        <row r="1127">
          <cell r="A1127">
            <v>21002001</v>
          </cell>
          <cell r="B1127" t="str">
            <v>21002001/22020205</v>
          </cell>
          <cell r="C1127">
            <v>21002001</v>
          </cell>
          <cell r="D1127">
            <v>22020205</v>
          </cell>
          <cell r="E1127" t="str">
            <v>Anambra State Health Insurance Agency</v>
          </cell>
          <cell r="F1127" t="str">
            <v>Water Rate</v>
          </cell>
          <cell r="K1127">
            <v>1410000</v>
          </cell>
          <cell r="L1127">
            <v>0</v>
          </cell>
          <cell r="M1127">
            <v>22000</v>
          </cell>
          <cell r="N1127">
            <v>37200</v>
          </cell>
          <cell r="O1127">
            <v>2000</v>
          </cell>
          <cell r="P1127">
            <v>24000</v>
          </cell>
          <cell r="Q1127">
            <v>24000</v>
          </cell>
          <cell r="R1127">
            <v>12000</v>
          </cell>
          <cell r="S1127">
            <v>26000</v>
          </cell>
          <cell r="T1127">
            <v>147200</v>
          </cell>
          <cell r="U1127">
            <v>18400</v>
          </cell>
          <cell r="V1127">
            <v>18400</v>
          </cell>
          <cell r="W1127">
            <v>18400</v>
          </cell>
          <cell r="X1127">
            <v>18400</v>
          </cell>
          <cell r="Y1127">
            <v>220800</v>
          </cell>
          <cell r="Z1127">
            <v>1262800</v>
          </cell>
          <cell r="AA1127">
            <v>315700</v>
          </cell>
          <cell r="AB1127">
            <v>1189200</v>
          </cell>
          <cell r="AC1127">
            <v>247296</v>
          </cell>
          <cell r="AD1127">
            <v>259660.79999999999</v>
          </cell>
          <cell r="AE1127">
            <v>272643.83999999997</v>
          </cell>
          <cell r="AF1127">
            <v>779600.6399999999</v>
          </cell>
        </row>
        <row r="1128">
          <cell r="A1128">
            <v>21002001</v>
          </cell>
          <cell r="B1128" t="str">
            <v>21002001/22020208</v>
          </cell>
          <cell r="C1128">
            <v>21002001</v>
          </cell>
          <cell r="D1128">
            <v>22020208</v>
          </cell>
          <cell r="E1128" t="str">
            <v>Anambra State Health Insurance Agency</v>
          </cell>
          <cell r="F1128" t="str">
            <v>Software Charge</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row>
        <row r="1129">
          <cell r="A1129">
            <v>21002001</v>
          </cell>
          <cell r="B1129" t="str">
            <v>21002001/22020301</v>
          </cell>
          <cell r="C1129">
            <v>21002001</v>
          </cell>
          <cell r="D1129">
            <v>22020301</v>
          </cell>
          <cell r="E1129" t="str">
            <v>Anambra State Health Insurance Agency</v>
          </cell>
          <cell r="F1129" t="str">
            <v>Office Stationary/Computer consumable</v>
          </cell>
          <cell r="K1129">
            <v>412000</v>
          </cell>
          <cell r="L1129">
            <v>0</v>
          </cell>
          <cell r="M1129">
            <v>7000</v>
          </cell>
          <cell r="N1129">
            <v>87500</v>
          </cell>
          <cell r="O1129">
            <v>0</v>
          </cell>
          <cell r="P1129">
            <v>79000</v>
          </cell>
          <cell r="Q1129">
            <v>103000</v>
          </cell>
          <cell r="R1129">
            <v>110000</v>
          </cell>
          <cell r="S1129">
            <v>0</v>
          </cell>
          <cell r="T1129">
            <v>386500</v>
          </cell>
          <cell r="U1129">
            <v>48312.5</v>
          </cell>
          <cell r="V1129">
            <v>48312.5</v>
          </cell>
          <cell r="W1129">
            <v>48312.5</v>
          </cell>
          <cell r="X1129">
            <v>48312.5</v>
          </cell>
          <cell r="Y1129">
            <v>579750</v>
          </cell>
          <cell r="Z1129">
            <v>25500</v>
          </cell>
          <cell r="AA1129">
            <v>6375</v>
          </cell>
          <cell r="AB1129">
            <v>-167750</v>
          </cell>
          <cell r="AC1129">
            <v>649320</v>
          </cell>
          <cell r="AD1129">
            <v>681786</v>
          </cell>
          <cell r="AE1129">
            <v>715875.3</v>
          </cell>
          <cell r="AF1129">
            <v>2046981.3</v>
          </cell>
        </row>
        <row r="1130">
          <cell r="A1130">
            <v>21002001</v>
          </cell>
          <cell r="B1130" t="str">
            <v>21002001/22020303</v>
          </cell>
          <cell r="C1130">
            <v>21002001</v>
          </cell>
          <cell r="D1130">
            <v>22020303</v>
          </cell>
          <cell r="E1130" t="str">
            <v>Anambra State Health Insurance Agency</v>
          </cell>
          <cell r="F1130" t="str">
            <v>Newspaper</v>
          </cell>
          <cell r="K1130">
            <v>1050000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1050000</v>
          </cell>
          <cell r="AA1130">
            <v>262500</v>
          </cell>
          <cell r="AB1130">
            <v>1050000</v>
          </cell>
          <cell r="AC1130">
            <v>0</v>
          </cell>
          <cell r="AD1130">
            <v>0</v>
          </cell>
          <cell r="AE1130">
            <v>0</v>
          </cell>
          <cell r="AF1130">
            <v>0</v>
          </cell>
        </row>
        <row r="1131">
          <cell r="A1131">
            <v>21002001</v>
          </cell>
          <cell r="B1131" t="str">
            <v>21002001/22020304</v>
          </cell>
          <cell r="C1131">
            <v>21002001</v>
          </cell>
          <cell r="D1131">
            <v>22020304</v>
          </cell>
          <cell r="E1131" t="str">
            <v>Anambra State Health Insurance Agency</v>
          </cell>
          <cell r="F1131" t="str">
            <v>Magazine and Periodicals</v>
          </cell>
          <cell r="K1131">
            <v>1704002</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1704002</v>
          </cell>
          <cell r="AA1131">
            <v>426000.5</v>
          </cell>
          <cell r="AB1131">
            <v>1704002</v>
          </cell>
          <cell r="AC1131">
            <v>0</v>
          </cell>
          <cell r="AD1131">
            <v>0</v>
          </cell>
          <cell r="AE1131">
            <v>0</v>
          </cell>
          <cell r="AF1131">
            <v>0</v>
          </cell>
        </row>
        <row r="1132">
          <cell r="A1132">
            <v>21002001</v>
          </cell>
          <cell r="B1132" t="str">
            <v>21002001/22020305</v>
          </cell>
          <cell r="C1132">
            <v>21002001</v>
          </cell>
          <cell r="D1132">
            <v>22020305</v>
          </cell>
          <cell r="E1132" t="str">
            <v>Anambra State Health Insurance Agency</v>
          </cell>
          <cell r="F1132" t="str">
            <v>Printing of non security document</v>
          </cell>
          <cell r="K1132">
            <v>292155</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292155</v>
          </cell>
          <cell r="AA1132">
            <v>73038.75</v>
          </cell>
          <cell r="AB1132">
            <v>292155</v>
          </cell>
          <cell r="AC1132">
            <v>0</v>
          </cell>
          <cell r="AD1132">
            <v>0</v>
          </cell>
          <cell r="AE1132">
            <v>0</v>
          </cell>
          <cell r="AF1132">
            <v>0</v>
          </cell>
        </row>
        <row r="1133">
          <cell r="A1133">
            <v>21002001</v>
          </cell>
          <cell r="B1133" t="str">
            <v>21002001/22020306</v>
          </cell>
          <cell r="C1133">
            <v>21002001</v>
          </cell>
          <cell r="D1133">
            <v>22020306</v>
          </cell>
          <cell r="E1133" t="str">
            <v>Anambra State Health Insurance Agency</v>
          </cell>
          <cell r="F1133" t="str">
            <v>Printing of Security Document</v>
          </cell>
          <cell r="K1133">
            <v>3405000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3405000</v>
          </cell>
          <cell r="AA1133">
            <v>851250</v>
          </cell>
          <cell r="AB1133">
            <v>3405000</v>
          </cell>
          <cell r="AC1133">
            <v>0</v>
          </cell>
          <cell r="AD1133">
            <v>0</v>
          </cell>
          <cell r="AE1133">
            <v>0</v>
          </cell>
          <cell r="AF1133">
            <v>0</v>
          </cell>
        </row>
        <row r="1134">
          <cell r="A1134">
            <v>21002001</v>
          </cell>
          <cell r="B1134" t="str">
            <v>21002001/22020307</v>
          </cell>
          <cell r="C1134">
            <v>21002001</v>
          </cell>
          <cell r="D1134">
            <v>22020307</v>
          </cell>
          <cell r="E1134" t="str">
            <v>Anambra State Health Insurance Agency</v>
          </cell>
          <cell r="F1134" t="str">
            <v>Drugs and Medical Supplies</v>
          </cell>
          <cell r="K1134">
            <v>1260000</v>
          </cell>
          <cell r="L1134">
            <v>0</v>
          </cell>
          <cell r="M1134">
            <v>0</v>
          </cell>
          <cell r="N1134">
            <v>0</v>
          </cell>
          <cell r="O1134">
            <v>0</v>
          </cell>
          <cell r="P1134">
            <v>0</v>
          </cell>
          <cell r="Q1134">
            <v>13000</v>
          </cell>
          <cell r="R1134">
            <v>85000</v>
          </cell>
          <cell r="S1134">
            <v>7900</v>
          </cell>
          <cell r="T1134">
            <v>105900</v>
          </cell>
          <cell r="U1134">
            <v>13237.5</v>
          </cell>
          <cell r="V1134">
            <v>13237.5</v>
          </cell>
          <cell r="W1134">
            <v>13237.5</v>
          </cell>
          <cell r="X1134">
            <v>13237.5</v>
          </cell>
          <cell r="Y1134">
            <v>158850</v>
          </cell>
          <cell r="Z1134">
            <v>1154100</v>
          </cell>
          <cell r="AA1134">
            <v>288525</v>
          </cell>
          <cell r="AB1134">
            <v>1101150</v>
          </cell>
          <cell r="AC1134">
            <v>177912</v>
          </cell>
          <cell r="AD1134">
            <v>186807.6</v>
          </cell>
          <cell r="AE1134">
            <v>196147.98</v>
          </cell>
          <cell r="AF1134">
            <v>560867.57999999996</v>
          </cell>
        </row>
        <row r="1135">
          <cell r="A1135">
            <v>21002001</v>
          </cell>
          <cell r="B1135" t="str">
            <v>21002001/22020309</v>
          </cell>
          <cell r="C1135">
            <v>21002001</v>
          </cell>
          <cell r="D1135">
            <v>22020309</v>
          </cell>
          <cell r="E1135" t="str">
            <v>Anambra State Health Insurance Agency</v>
          </cell>
          <cell r="F1135" t="str">
            <v>Uniforms &amp; other Clothing</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row>
        <row r="1136">
          <cell r="A1136">
            <v>21002001</v>
          </cell>
          <cell r="B1136" t="str">
            <v>21002001/22020401</v>
          </cell>
          <cell r="C1136">
            <v>21002001</v>
          </cell>
          <cell r="D1136">
            <v>22020401</v>
          </cell>
          <cell r="E1136" t="str">
            <v>Anambra State Health Insurance Agency</v>
          </cell>
          <cell r="F1136" t="str">
            <v>Maintanance of Motor  vehicle and Transport Equipment</v>
          </cell>
          <cell r="K1136">
            <v>743789</v>
          </cell>
          <cell r="L1136">
            <v>0</v>
          </cell>
          <cell r="M1136">
            <v>26000</v>
          </cell>
          <cell r="N1136">
            <v>68000</v>
          </cell>
          <cell r="O1136">
            <v>1000</v>
          </cell>
          <cell r="P1136">
            <v>124000</v>
          </cell>
          <cell r="Q1136">
            <v>65000</v>
          </cell>
          <cell r="R1136">
            <v>35000</v>
          </cell>
          <cell r="S1136">
            <v>13000</v>
          </cell>
          <cell r="T1136">
            <v>332000</v>
          </cell>
          <cell r="U1136">
            <v>41500</v>
          </cell>
          <cell r="V1136">
            <v>41500</v>
          </cell>
          <cell r="W1136">
            <v>41500</v>
          </cell>
          <cell r="X1136">
            <v>41500</v>
          </cell>
          <cell r="Y1136">
            <v>498000</v>
          </cell>
          <cell r="Z1136">
            <v>411789</v>
          </cell>
          <cell r="AA1136">
            <v>102947.25</v>
          </cell>
          <cell r="AB1136">
            <v>245789</v>
          </cell>
          <cell r="AC1136">
            <v>557760</v>
          </cell>
          <cell r="AD1136">
            <v>585648</v>
          </cell>
          <cell r="AE1136">
            <v>614930.4</v>
          </cell>
          <cell r="AF1136">
            <v>1758338.4</v>
          </cell>
        </row>
        <row r="1137">
          <cell r="A1137">
            <v>21002001</v>
          </cell>
          <cell r="B1137" t="str">
            <v>21002001/22020402</v>
          </cell>
          <cell r="C1137">
            <v>21002001</v>
          </cell>
          <cell r="D1137">
            <v>22020402</v>
          </cell>
          <cell r="E1137" t="str">
            <v>Anambra State Health Insurance Agency</v>
          </cell>
          <cell r="F1137" t="str">
            <v>Maintanance of office Furniture</v>
          </cell>
          <cell r="K1137">
            <v>3690000</v>
          </cell>
          <cell r="L1137">
            <v>0</v>
          </cell>
          <cell r="M1137">
            <v>0</v>
          </cell>
          <cell r="N1137">
            <v>0</v>
          </cell>
          <cell r="O1137">
            <v>0</v>
          </cell>
          <cell r="P1137">
            <v>0</v>
          </cell>
          <cell r="Q1137">
            <v>64000</v>
          </cell>
          <cell r="R1137">
            <v>2000</v>
          </cell>
          <cell r="S1137">
            <v>0</v>
          </cell>
          <cell r="T1137">
            <v>66000</v>
          </cell>
          <cell r="U1137">
            <v>8250</v>
          </cell>
          <cell r="V1137">
            <v>8250</v>
          </cell>
          <cell r="W1137">
            <v>8250</v>
          </cell>
          <cell r="X1137">
            <v>8250</v>
          </cell>
          <cell r="Y1137">
            <v>99000</v>
          </cell>
          <cell r="Z1137">
            <v>3624000</v>
          </cell>
          <cell r="AA1137">
            <v>906000</v>
          </cell>
          <cell r="AB1137">
            <v>3591000</v>
          </cell>
          <cell r="AC1137">
            <v>110880</v>
          </cell>
          <cell r="AD1137">
            <v>116424</v>
          </cell>
          <cell r="AE1137">
            <v>122245.2</v>
          </cell>
          <cell r="AF1137">
            <v>349549.2</v>
          </cell>
        </row>
        <row r="1138">
          <cell r="A1138">
            <v>21002001</v>
          </cell>
          <cell r="B1138" t="str">
            <v>21002001/22020404</v>
          </cell>
          <cell r="C1138">
            <v>21002001</v>
          </cell>
          <cell r="D1138">
            <v>22020404</v>
          </cell>
          <cell r="E1138" t="str">
            <v>Anambra State Health Insurance Agency</v>
          </cell>
          <cell r="F1138" t="str">
            <v xml:space="preserve">Maintenance of Office /IT Equipment </v>
          </cell>
          <cell r="K1138">
            <v>2124400</v>
          </cell>
          <cell r="L1138">
            <v>0</v>
          </cell>
          <cell r="M1138">
            <v>2000</v>
          </cell>
          <cell r="N1138">
            <v>1000</v>
          </cell>
          <cell r="O1138">
            <v>0</v>
          </cell>
          <cell r="P1138">
            <v>58000</v>
          </cell>
          <cell r="Q1138">
            <v>15300</v>
          </cell>
          <cell r="R1138">
            <v>4500</v>
          </cell>
          <cell r="S1138">
            <v>74700</v>
          </cell>
          <cell r="T1138">
            <v>155500</v>
          </cell>
          <cell r="U1138">
            <v>19437.5</v>
          </cell>
          <cell r="V1138">
            <v>19437.5</v>
          </cell>
          <cell r="W1138">
            <v>19437.5</v>
          </cell>
          <cell r="X1138">
            <v>19437.5</v>
          </cell>
          <cell r="Y1138">
            <v>233250</v>
          </cell>
          <cell r="Z1138">
            <v>1968900</v>
          </cell>
          <cell r="AA1138">
            <v>492225</v>
          </cell>
          <cell r="AB1138">
            <v>1891150</v>
          </cell>
          <cell r="AC1138">
            <v>261240</v>
          </cell>
          <cell r="AD1138">
            <v>274302</v>
          </cell>
          <cell r="AE1138">
            <v>288017.09999999998</v>
          </cell>
          <cell r="AF1138">
            <v>823559.1</v>
          </cell>
        </row>
        <row r="1139">
          <cell r="A1139">
            <v>21002001</v>
          </cell>
          <cell r="B1139" t="str">
            <v>21002001/22020403</v>
          </cell>
          <cell r="C1139">
            <v>21002001</v>
          </cell>
          <cell r="D1139">
            <v>22020403</v>
          </cell>
          <cell r="E1139" t="str">
            <v>Anambra State Health Insurance Agency</v>
          </cell>
          <cell r="F1139" t="str">
            <v>Maintenance of office Building Residential</v>
          </cell>
          <cell r="K1139">
            <v>32238</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32238</v>
          </cell>
          <cell r="AA1139">
            <v>8059.5</v>
          </cell>
          <cell r="AB1139">
            <v>32238</v>
          </cell>
          <cell r="AC1139">
            <v>0</v>
          </cell>
          <cell r="AD1139">
            <v>0</v>
          </cell>
          <cell r="AE1139">
            <v>0</v>
          </cell>
          <cell r="AF1139">
            <v>0</v>
          </cell>
        </row>
        <row r="1140">
          <cell r="A1140">
            <v>21002001</v>
          </cell>
          <cell r="B1140" t="str">
            <v>21002001/22020405</v>
          </cell>
          <cell r="C1140">
            <v>21002001</v>
          </cell>
          <cell r="D1140">
            <v>22020405</v>
          </cell>
          <cell r="E1140" t="str">
            <v>Anambra State Health Insurance Agency</v>
          </cell>
          <cell r="F1140" t="str">
            <v>Maintenance of Plants and Generators</v>
          </cell>
          <cell r="K1140">
            <v>9214000</v>
          </cell>
          <cell r="M1140">
            <v>139700</v>
          </cell>
          <cell r="N1140">
            <v>265950</v>
          </cell>
          <cell r="O1140">
            <v>117000</v>
          </cell>
          <cell r="P1140">
            <v>407800</v>
          </cell>
          <cell r="Q1140">
            <v>231050</v>
          </cell>
          <cell r="R1140">
            <v>593500</v>
          </cell>
          <cell r="S1140">
            <v>769935</v>
          </cell>
          <cell r="T1140">
            <v>2524935</v>
          </cell>
          <cell r="U1140">
            <v>315616.875</v>
          </cell>
          <cell r="V1140">
            <v>315616.875</v>
          </cell>
          <cell r="W1140">
            <v>315616.875</v>
          </cell>
          <cell r="X1140">
            <v>315616.875</v>
          </cell>
          <cell r="Y1140">
            <v>3787402.5</v>
          </cell>
          <cell r="Z1140">
            <v>6689065</v>
          </cell>
          <cell r="AA1140">
            <v>1672266.25</v>
          </cell>
          <cell r="AB1140">
            <v>5426597.5</v>
          </cell>
          <cell r="AC1140">
            <v>4241890.8</v>
          </cell>
          <cell r="AD1140">
            <v>4453985.34</v>
          </cell>
          <cell r="AE1140">
            <v>4676684.6069999998</v>
          </cell>
          <cell r="AF1140">
            <v>13372560.747000001</v>
          </cell>
        </row>
        <row r="1141">
          <cell r="A1141">
            <v>21002001</v>
          </cell>
          <cell r="B1141" t="str">
            <v>21002001/22020406</v>
          </cell>
          <cell r="C1141">
            <v>21002001</v>
          </cell>
          <cell r="D1141">
            <v>22020406</v>
          </cell>
          <cell r="E1141" t="str">
            <v>Anambra State Health Insurance Agency</v>
          </cell>
          <cell r="F1141" t="str">
            <v>Upkeep of Government Organisation</v>
          </cell>
          <cell r="K1141">
            <v>23644532</v>
          </cell>
          <cell r="L1141">
            <v>0</v>
          </cell>
          <cell r="M1141">
            <v>0</v>
          </cell>
          <cell r="N1141">
            <v>770500</v>
          </cell>
          <cell r="O1141">
            <v>792000</v>
          </cell>
          <cell r="P1141">
            <v>1139500</v>
          </cell>
          <cell r="Q1141">
            <v>911000</v>
          </cell>
          <cell r="R1141">
            <v>781000</v>
          </cell>
          <cell r="S1141">
            <v>976000</v>
          </cell>
          <cell r="T1141">
            <v>5370000</v>
          </cell>
          <cell r="U1141">
            <v>671250</v>
          </cell>
          <cell r="V1141">
            <v>671250</v>
          </cell>
          <cell r="W1141">
            <v>671250</v>
          </cell>
          <cell r="X1141">
            <v>671250</v>
          </cell>
          <cell r="Y1141">
            <v>8055000</v>
          </cell>
          <cell r="Z1141">
            <v>18274532</v>
          </cell>
          <cell r="AA1141">
            <v>4568633</v>
          </cell>
          <cell r="AB1141">
            <v>15589532</v>
          </cell>
          <cell r="AC1141">
            <v>9021600</v>
          </cell>
          <cell r="AD1141">
            <v>9472680</v>
          </cell>
          <cell r="AE1141">
            <v>9946314</v>
          </cell>
          <cell r="AF1141">
            <v>28440594</v>
          </cell>
        </row>
        <row r="1142">
          <cell r="A1142">
            <v>21002001</v>
          </cell>
          <cell r="B1142" t="str">
            <v>21002001/22020411</v>
          </cell>
          <cell r="C1142">
            <v>21002001</v>
          </cell>
          <cell r="D1142">
            <v>22020411</v>
          </cell>
          <cell r="E1142" t="str">
            <v>Anambra State Health Insurance Agency</v>
          </cell>
          <cell r="F1142" t="str">
            <v>maintenance of Communication Equipment</v>
          </cell>
          <cell r="K1142">
            <v>623460</v>
          </cell>
          <cell r="L1142">
            <v>0</v>
          </cell>
          <cell r="M1142">
            <v>0</v>
          </cell>
          <cell r="N1142">
            <v>0</v>
          </cell>
          <cell r="O1142">
            <v>0</v>
          </cell>
          <cell r="P1142">
            <v>0</v>
          </cell>
          <cell r="Q1142">
            <v>0</v>
          </cell>
          <cell r="R1142">
            <v>25000</v>
          </cell>
          <cell r="S1142">
            <v>55000</v>
          </cell>
          <cell r="T1142">
            <v>80000</v>
          </cell>
          <cell r="U1142">
            <v>10000</v>
          </cell>
          <cell r="V1142">
            <v>10000</v>
          </cell>
          <cell r="W1142">
            <v>10000</v>
          </cell>
          <cell r="X1142">
            <v>10000</v>
          </cell>
          <cell r="Y1142">
            <v>120000</v>
          </cell>
          <cell r="Z1142">
            <v>543460</v>
          </cell>
          <cell r="AA1142">
            <v>135865</v>
          </cell>
          <cell r="AB1142">
            <v>503460</v>
          </cell>
          <cell r="AC1142">
            <v>134400</v>
          </cell>
          <cell r="AD1142">
            <v>141120</v>
          </cell>
          <cell r="AE1142">
            <v>148176</v>
          </cell>
          <cell r="AF1142">
            <v>423696</v>
          </cell>
        </row>
        <row r="1143">
          <cell r="A1143">
            <v>21002001</v>
          </cell>
          <cell r="B1143" t="str">
            <v>21002001/22020501</v>
          </cell>
          <cell r="C1143">
            <v>21002001</v>
          </cell>
          <cell r="D1143">
            <v>22020501</v>
          </cell>
          <cell r="E1143" t="str">
            <v>Anambra State Health Insurance Agency</v>
          </cell>
          <cell r="F1143" t="str">
            <v>Local Training</v>
          </cell>
          <cell r="K1143">
            <v>6110003</v>
          </cell>
          <cell r="L1143">
            <v>0</v>
          </cell>
          <cell r="M1143">
            <v>0</v>
          </cell>
          <cell r="N1143">
            <v>430000</v>
          </cell>
          <cell r="O1143">
            <v>0</v>
          </cell>
          <cell r="P1143">
            <v>0</v>
          </cell>
          <cell r="Q1143">
            <v>0</v>
          </cell>
          <cell r="R1143">
            <v>0</v>
          </cell>
          <cell r="S1143">
            <v>0</v>
          </cell>
          <cell r="T1143">
            <v>430000</v>
          </cell>
          <cell r="U1143">
            <v>53750</v>
          </cell>
          <cell r="V1143">
            <v>53750</v>
          </cell>
          <cell r="W1143">
            <v>53750</v>
          </cell>
          <cell r="X1143">
            <v>53750</v>
          </cell>
          <cell r="Y1143">
            <v>645000</v>
          </cell>
          <cell r="Z1143">
            <v>5680003</v>
          </cell>
          <cell r="AA1143">
            <v>1420000.75</v>
          </cell>
          <cell r="AB1143">
            <v>5465003</v>
          </cell>
          <cell r="AC1143">
            <v>722400</v>
          </cell>
          <cell r="AD1143">
            <v>758520</v>
          </cell>
          <cell r="AE1143">
            <v>796446</v>
          </cell>
          <cell r="AF1143">
            <v>2277366</v>
          </cell>
        </row>
        <row r="1144">
          <cell r="A1144">
            <v>21002001</v>
          </cell>
          <cell r="B1144" t="str">
            <v>21002001/22020601</v>
          </cell>
          <cell r="C1144">
            <v>21002001</v>
          </cell>
          <cell r="D1144">
            <v>22020601</v>
          </cell>
          <cell r="E1144" t="str">
            <v>Anambra State Health Insurance Agency</v>
          </cell>
          <cell r="F1144" t="str">
            <v>security Services</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row>
        <row r="1145">
          <cell r="A1145">
            <v>21002001</v>
          </cell>
          <cell r="B1145" t="str">
            <v>21002001/22020602</v>
          </cell>
          <cell r="C1145">
            <v>21002001</v>
          </cell>
          <cell r="D1145">
            <v>22020602</v>
          </cell>
          <cell r="E1145" t="str">
            <v>Anambra State Health Insurance Agency</v>
          </cell>
          <cell r="F1145" t="str">
            <v>Office Rent</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row>
        <row r="1146">
          <cell r="A1146">
            <v>21002001</v>
          </cell>
          <cell r="B1146" t="str">
            <v>21002001/22020605</v>
          </cell>
          <cell r="C1146">
            <v>21002001</v>
          </cell>
          <cell r="D1146">
            <v>22020605</v>
          </cell>
          <cell r="E1146" t="str">
            <v>Anambra State Health Insurance Agency</v>
          </cell>
          <cell r="F1146" t="str">
            <v>Cleaning &amp; Fumgation Services</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row>
        <row r="1147">
          <cell r="A1147">
            <v>21002001</v>
          </cell>
          <cell r="B1147" t="str">
            <v>21002001/22020708</v>
          </cell>
          <cell r="C1147">
            <v>21002001</v>
          </cell>
          <cell r="D1147">
            <v>22020708</v>
          </cell>
          <cell r="E1147" t="str">
            <v>Anambra State Health Insurance Agency</v>
          </cell>
          <cell r="F1147" t="str">
            <v>Medical Consulting</v>
          </cell>
          <cell r="K1147">
            <v>292155</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292155</v>
          </cell>
          <cell r="AA1147">
            <v>73038.75</v>
          </cell>
          <cell r="AB1147">
            <v>292155</v>
          </cell>
          <cell r="AC1147">
            <v>0</v>
          </cell>
          <cell r="AD1147">
            <v>0</v>
          </cell>
          <cell r="AE1147">
            <v>0</v>
          </cell>
          <cell r="AF1147">
            <v>0</v>
          </cell>
        </row>
        <row r="1148">
          <cell r="A1148">
            <v>21002001</v>
          </cell>
          <cell r="B1148" t="str">
            <v>21002001/22020801</v>
          </cell>
          <cell r="C1148">
            <v>21002001</v>
          </cell>
          <cell r="D1148">
            <v>22020801</v>
          </cell>
          <cell r="E1148" t="str">
            <v>Anambra State Health Insurance Agency</v>
          </cell>
          <cell r="F1148" t="str">
            <v>Motor Veh. Fuel cost</v>
          </cell>
          <cell r="K1148">
            <v>1410000</v>
          </cell>
          <cell r="L1148">
            <v>0</v>
          </cell>
          <cell r="M1148">
            <v>89000</v>
          </cell>
          <cell r="N1148">
            <v>176000</v>
          </cell>
          <cell r="O1148">
            <v>15500</v>
          </cell>
          <cell r="P1148">
            <v>144600</v>
          </cell>
          <cell r="Q1148">
            <v>147750</v>
          </cell>
          <cell r="R1148">
            <v>245700</v>
          </cell>
          <cell r="S1148">
            <v>334000</v>
          </cell>
          <cell r="T1148">
            <v>1152550</v>
          </cell>
          <cell r="U1148">
            <v>144068.75</v>
          </cell>
          <cell r="V1148">
            <v>144068.75</v>
          </cell>
          <cell r="W1148">
            <v>144068.75</v>
          </cell>
          <cell r="X1148">
            <v>144068.75</v>
          </cell>
          <cell r="Y1148">
            <v>1728825</v>
          </cell>
          <cell r="Z1148">
            <v>257450</v>
          </cell>
          <cell r="AA1148">
            <v>64362.5</v>
          </cell>
          <cell r="AB1148">
            <v>-318825</v>
          </cell>
          <cell r="AC1148">
            <v>1936284</v>
          </cell>
          <cell r="AD1148">
            <v>2033098.2</v>
          </cell>
          <cell r="AE1148">
            <v>2134753.11</v>
          </cell>
          <cell r="AF1148">
            <v>6104135.3100000005</v>
          </cell>
        </row>
        <row r="1149">
          <cell r="A1149">
            <v>21002001</v>
          </cell>
          <cell r="B1149" t="str">
            <v>21002001/22020802</v>
          </cell>
          <cell r="C1149">
            <v>21002001</v>
          </cell>
          <cell r="D1149">
            <v>22020802</v>
          </cell>
          <cell r="E1149" t="str">
            <v>Anambra State Health Insurance Agency</v>
          </cell>
          <cell r="F1149" t="str">
            <v>Other transport Equipment fuel cost</v>
          </cell>
          <cell r="K1149">
            <v>6345000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6345000</v>
          </cell>
          <cell r="AA1149">
            <v>1586250</v>
          </cell>
          <cell r="AB1149">
            <v>6345000</v>
          </cell>
          <cell r="AC1149">
            <v>0</v>
          </cell>
          <cell r="AD1149">
            <v>0</v>
          </cell>
          <cell r="AE1149">
            <v>0</v>
          </cell>
          <cell r="AF1149">
            <v>0</v>
          </cell>
        </row>
        <row r="1150">
          <cell r="A1150">
            <v>21002001</v>
          </cell>
          <cell r="B1150" t="str">
            <v>21002001/22020803</v>
          </cell>
          <cell r="C1150">
            <v>21002001</v>
          </cell>
          <cell r="D1150">
            <v>22020803</v>
          </cell>
          <cell r="E1150" t="str">
            <v>Anambra State Health Insurance Agency</v>
          </cell>
          <cell r="F1150" t="str">
            <v>Generator Fuel cost</v>
          </cell>
          <cell r="K1150">
            <v>150000</v>
          </cell>
          <cell r="L1150">
            <v>0</v>
          </cell>
          <cell r="M1150">
            <v>123500</v>
          </cell>
          <cell r="N1150">
            <v>0</v>
          </cell>
          <cell r="O1150">
            <v>0</v>
          </cell>
          <cell r="P1150">
            <v>0</v>
          </cell>
          <cell r="Q1150">
            <v>0</v>
          </cell>
          <cell r="R1150">
            <v>0</v>
          </cell>
          <cell r="S1150">
            <v>0</v>
          </cell>
          <cell r="T1150">
            <v>123500</v>
          </cell>
          <cell r="U1150">
            <v>15437.5</v>
          </cell>
          <cell r="V1150">
            <v>15437.5</v>
          </cell>
          <cell r="W1150">
            <v>15437.5</v>
          </cell>
          <cell r="X1150">
            <v>15437.5</v>
          </cell>
          <cell r="Y1150">
            <v>185250</v>
          </cell>
          <cell r="Z1150">
            <v>26500</v>
          </cell>
          <cell r="AA1150">
            <v>6625</v>
          </cell>
          <cell r="AB1150">
            <v>-35250</v>
          </cell>
          <cell r="AC1150">
            <v>207480</v>
          </cell>
          <cell r="AD1150">
            <v>217854</v>
          </cell>
          <cell r="AE1150">
            <v>228746.7</v>
          </cell>
          <cell r="AF1150">
            <v>654080.69999999995</v>
          </cell>
        </row>
        <row r="1151">
          <cell r="A1151">
            <v>21002001</v>
          </cell>
          <cell r="B1151" t="str">
            <v>21002001/22020901</v>
          </cell>
          <cell r="C1151">
            <v>21002001</v>
          </cell>
          <cell r="D1151">
            <v>22020901</v>
          </cell>
          <cell r="E1151" t="str">
            <v>Anambra State Health Insurance Agency</v>
          </cell>
          <cell r="F1151" t="str">
            <v>Bank Charges</v>
          </cell>
          <cell r="K1151">
            <v>412000</v>
          </cell>
          <cell r="L1151">
            <v>0</v>
          </cell>
          <cell r="M1151">
            <v>1071.73</v>
          </cell>
          <cell r="N1151">
            <v>1039.01</v>
          </cell>
          <cell r="O1151">
            <v>954.99</v>
          </cell>
          <cell r="P1151">
            <v>3682.74</v>
          </cell>
          <cell r="Q1151">
            <v>24</v>
          </cell>
          <cell r="R1151">
            <v>749.37</v>
          </cell>
          <cell r="S1151">
            <v>753.49</v>
          </cell>
          <cell r="T1151">
            <v>8275.33</v>
          </cell>
          <cell r="U1151">
            <v>1034.41625</v>
          </cell>
          <cell r="V1151">
            <v>1034.41625</v>
          </cell>
          <cell r="W1151">
            <v>1034.41625</v>
          </cell>
          <cell r="X1151">
            <v>1034.41625</v>
          </cell>
          <cell r="Y1151">
            <v>12412.995000000001</v>
          </cell>
          <cell r="Z1151">
            <v>403724.67</v>
          </cell>
          <cell r="AA1151">
            <v>100931.1675</v>
          </cell>
          <cell r="AB1151">
            <v>399587.005</v>
          </cell>
          <cell r="AC1151">
            <v>13902.554400000001</v>
          </cell>
          <cell r="AD1151">
            <v>14597.682120000001</v>
          </cell>
          <cell r="AE1151">
            <v>15327.566226000001</v>
          </cell>
          <cell r="AF1151">
            <v>43827.802746000001</v>
          </cell>
        </row>
        <row r="1152">
          <cell r="A1152">
            <v>21002001</v>
          </cell>
          <cell r="B1152" t="str">
            <v>21002001/22021001</v>
          </cell>
          <cell r="C1152">
            <v>21002001</v>
          </cell>
          <cell r="D1152">
            <v>22021001</v>
          </cell>
          <cell r="E1152" t="str">
            <v>Anambra State Health Insurance Agency</v>
          </cell>
          <cell r="F1152" t="str">
            <v>Refreshment &amp; Meal</v>
          </cell>
          <cell r="K1152">
            <v>5016000</v>
          </cell>
          <cell r="L1152">
            <v>0</v>
          </cell>
          <cell r="M1152">
            <v>101800</v>
          </cell>
          <cell r="N1152">
            <v>177850</v>
          </cell>
          <cell r="O1152">
            <v>0</v>
          </cell>
          <cell r="P1152">
            <v>31600</v>
          </cell>
          <cell r="Q1152">
            <v>22200</v>
          </cell>
          <cell r="R1152">
            <v>26100</v>
          </cell>
          <cell r="S1152">
            <v>31900</v>
          </cell>
          <cell r="T1152">
            <v>391450</v>
          </cell>
          <cell r="U1152">
            <v>48931.25</v>
          </cell>
          <cell r="V1152">
            <v>48931.25</v>
          </cell>
          <cell r="W1152">
            <v>48931.25</v>
          </cell>
          <cell r="X1152">
            <v>48931.25</v>
          </cell>
          <cell r="Y1152">
            <v>587175</v>
          </cell>
          <cell r="Z1152">
            <v>4624550</v>
          </cell>
          <cell r="AA1152">
            <v>1156137.5</v>
          </cell>
          <cell r="AB1152">
            <v>4428825</v>
          </cell>
          <cell r="AC1152">
            <v>657636</v>
          </cell>
          <cell r="AD1152">
            <v>690517.8</v>
          </cell>
          <cell r="AE1152">
            <v>725043.69000000006</v>
          </cell>
          <cell r="AF1152">
            <v>2073197.4900000002</v>
          </cell>
        </row>
        <row r="1153">
          <cell r="A1153">
            <v>21002001</v>
          </cell>
          <cell r="B1153" t="str">
            <v>21002001/22021002</v>
          </cell>
          <cell r="C1153">
            <v>21002001</v>
          </cell>
          <cell r="D1153">
            <v>22021002</v>
          </cell>
          <cell r="E1153" t="str">
            <v>Anambra State Health Insurance Agency</v>
          </cell>
          <cell r="F1153" t="str">
            <v>Hononarium &amp; Sitting allowance</v>
          </cell>
          <cell r="K1153">
            <v>1050000</v>
          </cell>
          <cell r="L1153">
            <v>0</v>
          </cell>
          <cell r="M1153">
            <v>21000</v>
          </cell>
          <cell r="N1153">
            <v>25000</v>
          </cell>
          <cell r="O1153">
            <v>0</v>
          </cell>
          <cell r="P1153">
            <v>15000</v>
          </cell>
          <cell r="Q1153">
            <v>15000</v>
          </cell>
          <cell r="R1153">
            <v>20000</v>
          </cell>
          <cell r="S1153">
            <v>15000</v>
          </cell>
          <cell r="T1153">
            <v>111000</v>
          </cell>
          <cell r="U1153">
            <v>13875</v>
          </cell>
          <cell r="V1153">
            <v>13875</v>
          </cell>
          <cell r="W1153">
            <v>13875</v>
          </cell>
          <cell r="X1153">
            <v>13875</v>
          </cell>
          <cell r="Y1153">
            <v>166500</v>
          </cell>
          <cell r="Z1153">
            <v>939000</v>
          </cell>
          <cell r="AA1153">
            <v>234750</v>
          </cell>
          <cell r="AB1153">
            <v>883500</v>
          </cell>
          <cell r="AC1153">
            <v>186480</v>
          </cell>
          <cell r="AD1153">
            <v>195804</v>
          </cell>
          <cell r="AE1153">
            <v>205594.2</v>
          </cell>
          <cell r="AF1153">
            <v>587878.19999999995</v>
          </cell>
        </row>
        <row r="1154">
          <cell r="A1154">
            <v>21002001</v>
          </cell>
          <cell r="B1154" t="str">
            <v>21002001/22021003</v>
          </cell>
          <cell r="C1154">
            <v>21002001</v>
          </cell>
          <cell r="D1154">
            <v>22021003</v>
          </cell>
          <cell r="E1154" t="str">
            <v>Anambra State Health Insurance Agency</v>
          </cell>
          <cell r="F1154" t="str">
            <v xml:space="preserve"> Pubilcity &amp; Advertisment</v>
          </cell>
          <cell r="K1154">
            <v>1704002</v>
          </cell>
          <cell r="L1154">
            <v>0</v>
          </cell>
          <cell r="M1154">
            <v>0</v>
          </cell>
          <cell r="N1154">
            <v>0</v>
          </cell>
          <cell r="O1154">
            <v>0</v>
          </cell>
          <cell r="P1154">
            <v>0</v>
          </cell>
          <cell r="Q1154">
            <v>27000</v>
          </cell>
          <cell r="R1154">
            <v>6000</v>
          </cell>
          <cell r="S1154">
            <v>0</v>
          </cell>
          <cell r="T1154">
            <v>33000</v>
          </cell>
          <cell r="U1154">
            <v>4125</v>
          </cell>
          <cell r="V1154">
            <v>4125</v>
          </cell>
          <cell r="W1154">
            <v>4125</v>
          </cell>
          <cell r="X1154">
            <v>4125</v>
          </cell>
          <cell r="Y1154">
            <v>49500</v>
          </cell>
          <cell r="Z1154">
            <v>1671002</v>
          </cell>
          <cell r="AA1154">
            <v>417750.5</v>
          </cell>
          <cell r="AB1154">
            <v>1654502</v>
          </cell>
          <cell r="AC1154">
            <v>55440</v>
          </cell>
          <cell r="AD1154">
            <v>58212</v>
          </cell>
          <cell r="AE1154">
            <v>61122.6</v>
          </cell>
          <cell r="AF1154">
            <v>174774.6</v>
          </cell>
        </row>
        <row r="1155">
          <cell r="A1155">
            <v>21002001</v>
          </cell>
          <cell r="B1155" t="str">
            <v>21002001/22021006</v>
          </cell>
          <cell r="C1155">
            <v>21002001</v>
          </cell>
          <cell r="D1155">
            <v>22021006</v>
          </cell>
          <cell r="E1155" t="str">
            <v>Anambra State Health Insurance Agency</v>
          </cell>
          <cell r="F1155" t="str">
            <v>postage and courier services</v>
          </cell>
          <cell r="K1155">
            <v>3405000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3405000</v>
          </cell>
          <cell r="AA1155">
            <v>851250</v>
          </cell>
          <cell r="AB1155">
            <v>3405000</v>
          </cell>
          <cell r="AC1155">
            <v>0</v>
          </cell>
          <cell r="AD1155">
            <v>0</v>
          </cell>
          <cell r="AE1155">
            <v>0</v>
          </cell>
          <cell r="AF1155">
            <v>0</v>
          </cell>
        </row>
        <row r="1156">
          <cell r="A1156">
            <v>21002001</v>
          </cell>
          <cell r="B1156" t="str">
            <v>21002001/22021007</v>
          </cell>
          <cell r="C1156">
            <v>21002001</v>
          </cell>
          <cell r="D1156">
            <v>22021007</v>
          </cell>
          <cell r="E1156" t="str">
            <v>Anambra State Health Insurance Agency</v>
          </cell>
          <cell r="F1156" t="str">
            <v>Welfare Packages</v>
          </cell>
          <cell r="K1156">
            <v>1260000</v>
          </cell>
          <cell r="L1156">
            <v>0</v>
          </cell>
          <cell r="M1156">
            <v>857500</v>
          </cell>
          <cell r="N1156">
            <v>60500</v>
          </cell>
          <cell r="O1156">
            <v>0</v>
          </cell>
          <cell r="P1156">
            <v>0</v>
          </cell>
          <cell r="Q1156">
            <v>0</v>
          </cell>
          <cell r="R1156">
            <v>206500</v>
          </cell>
          <cell r="S1156">
            <v>10500</v>
          </cell>
          <cell r="T1156">
            <v>1135000</v>
          </cell>
          <cell r="U1156">
            <v>141875</v>
          </cell>
          <cell r="V1156">
            <v>141875</v>
          </cell>
          <cell r="W1156">
            <v>141875</v>
          </cell>
          <cell r="X1156">
            <v>141875</v>
          </cell>
          <cell r="Y1156">
            <v>1702500</v>
          </cell>
          <cell r="Z1156">
            <v>125000</v>
          </cell>
          <cell r="AA1156">
            <v>31250</v>
          </cell>
          <cell r="AB1156">
            <v>-442500</v>
          </cell>
          <cell r="AC1156">
            <v>1906800</v>
          </cell>
          <cell r="AD1156">
            <v>2002140</v>
          </cell>
          <cell r="AE1156">
            <v>2102247</v>
          </cell>
          <cell r="AF1156">
            <v>6011187</v>
          </cell>
        </row>
        <row r="1157">
          <cell r="A1157">
            <v>21002001</v>
          </cell>
          <cell r="B1157" t="str">
            <v>21002001/22021008</v>
          </cell>
          <cell r="C1157">
            <v>21002001</v>
          </cell>
          <cell r="D1157">
            <v>22021008</v>
          </cell>
          <cell r="E1157" t="str">
            <v>Anambra State Health Insurance Agency</v>
          </cell>
          <cell r="F1157" t="str">
            <v>Subscription to Professional Bodies</v>
          </cell>
          <cell r="K1157">
            <v>3983697</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3983697</v>
          </cell>
          <cell r="AA1157">
            <v>995924.25</v>
          </cell>
          <cell r="AB1157">
            <v>3983697</v>
          </cell>
          <cell r="AC1157">
            <v>0</v>
          </cell>
          <cell r="AD1157">
            <v>0</v>
          </cell>
          <cell r="AE1157">
            <v>0</v>
          </cell>
          <cell r="AF1157">
            <v>0</v>
          </cell>
        </row>
        <row r="1158">
          <cell r="A1158">
            <v>21002001</v>
          </cell>
          <cell r="B1158" t="str">
            <v>21002001/22021013</v>
          </cell>
          <cell r="C1158">
            <v>21002001</v>
          </cell>
          <cell r="D1158">
            <v>22021013</v>
          </cell>
          <cell r="E1158" t="str">
            <v>Anambra State Health Insurance Agency</v>
          </cell>
          <cell r="F1158" t="str">
            <v>Budget Preparation/Defence Expenses</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row>
        <row r="1159">
          <cell r="A1159">
            <v>21002001</v>
          </cell>
          <cell r="B1159" t="str">
            <v>21002001/22021021</v>
          </cell>
          <cell r="C1159">
            <v>21002001</v>
          </cell>
          <cell r="D1159">
            <v>22021021</v>
          </cell>
          <cell r="E1159" t="str">
            <v>Anambra State Health Insurance Agency</v>
          </cell>
          <cell r="F1159" t="str">
            <v>Special Days/Celebration</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row>
        <row r="1160">
          <cell r="A1160">
            <v>0</v>
          </cell>
          <cell r="B1160" t="str">
            <v>/</v>
          </cell>
          <cell r="K1160">
            <v>120000000</v>
          </cell>
          <cell r="L1160">
            <v>0</v>
          </cell>
          <cell r="M1160">
            <v>1788071.73</v>
          </cell>
          <cell r="N1160">
            <v>2208539.0099999998</v>
          </cell>
          <cell r="O1160">
            <v>940954.99</v>
          </cell>
          <cell r="P1160">
            <v>2168682.7400000002</v>
          </cell>
          <cell r="Q1160">
            <v>1749524</v>
          </cell>
          <cell r="R1160">
            <v>2278249.37</v>
          </cell>
          <cell r="S1160">
            <v>2426753.4900000002</v>
          </cell>
          <cell r="T1160">
            <v>13560775.33</v>
          </cell>
          <cell r="U1160">
            <v>1695096.91625</v>
          </cell>
          <cell r="V1160">
            <v>1695096.91625</v>
          </cell>
          <cell r="W1160">
            <v>1695096.91625</v>
          </cell>
          <cell r="X1160">
            <v>1695096.91625</v>
          </cell>
          <cell r="Y1160">
            <v>20341162.995000005</v>
          </cell>
          <cell r="Z1160">
            <v>106439224.67</v>
          </cell>
          <cell r="AA1160">
            <v>26609806.1675</v>
          </cell>
          <cell r="AB1160">
            <v>99658837.004999995</v>
          </cell>
          <cell r="AC1160">
            <v>22782102.554400004</v>
          </cell>
          <cell r="AD1160">
            <v>23921207.682120003</v>
          </cell>
          <cell r="AE1160">
            <v>25117268.066226002</v>
          </cell>
          <cell r="AF1160">
            <v>71820578.302746013</v>
          </cell>
        </row>
        <row r="1161">
          <cell r="A1161">
            <v>0</v>
          </cell>
          <cell r="B1161" t="str">
            <v>/</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row>
        <row r="1162">
          <cell r="A1162">
            <v>0</v>
          </cell>
          <cell r="B1162" t="str">
            <v>/</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row>
        <row r="1163">
          <cell r="A1163">
            <v>0</v>
          </cell>
          <cell r="B1163" t="str">
            <v>/</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row>
        <row r="1164">
          <cell r="A1164">
            <v>0</v>
          </cell>
          <cell r="B1164" t="str">
            <v>/</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row>
        <row r="1165">
          <cell r="A1165">
            <v>0</v>
          </cell>
          <cell r="B1165" t="str">
            <v>/</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row>
        <row r="1166">
          <cell r="A1166">
            <v>0</v>
          </cell>
          <cell r="B1166" t="str">
            <v>/</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row>
        <row r="1167">
          <cell r="A1167">
            <v>0</v>
          </cell>
          <cell r="B1167" t="str">
            <v>/</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row>
        <row r="1168">
          <cell r="A1168">
            <v>0</v>
          </cell>
          <cell r="B1168" t="str">
            <v>/</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row>
        <row r="1169">
          <cell r="A1169">
            <v>0</v>
          </cell>
          <cell r="B1169" t="str">
            <v>/</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row>
        <row r="1170">
          <cell r="A1170">
            <v>0</v>
          </cell>
          <cell r="B1170" t="str">
            <v>/</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row>
        <row r="1171">
          <cell r="A1171">
            <v>0</v>
          </cell>
          <cell r="B1171" t="str">
            <v>/</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row>
        <row r="1172">
          <cell r="A1172">
            <v>0</v>
          </cell>
          <cell r="B1172" t="str">
            <v>/</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row>
        <row r="1173">
          <cell r="A1173">
            <v>0</v>
          </cell>
          <cell r="B1173" t="str">
            <v>/</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row>
        <row r="1174">
          <cell r="A1174">
            <v>0</v>
          </cell>
          <cell r="B1174" t="str">
            <v>/</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row>
        <row r="1175">
          <cell r="A1175">
            <v>0</v>
          </cell>
          <cell r="B1175" t="str">
            <v>/</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row>
        <row r="1176">
          <cell r="A1176">
            <v>0</v>
          </cell>
          <cell r="B1176" t="str">
            <v>/</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row>
        <row r="1177">
          <cell r="A1177">
            <v>0</v>
          </cell>
          <cell r="B1177" t="str">
            <v>/</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row>
        <row r="1178">
          <cell r="A1178">
            <v>0</v>
          </cell>
          <cell r="B1178" t="str">
            <v>/</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row>
        <row r="1179">
          <cell r="A1179">
            <v>0</v>
          </cell>
          <cell r="B1179" t="str">
            <v>/</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row>
        <row r="1180">
          <cell r="A1180">
            <v>0</v>
          </cell>
          <cell r="B1180" t="str">
            <v>/</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row>
        <row r="1181">
          <cell r="A1181">
            <v>0</v>
          </cell>
          <cell r="B1181" t="str">
            <v>/</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row>
        <row r="1182">
          <cell r="A1182">
            <v>0</v>
          </cell>
          <cell r="B1182" t="str">
            <v>/</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row>
        <row r="1183">
          <cell r="A1183">
            <v>0</v>
          </cell>
          <cell r="B1183" t="str">
            <v>/</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row>
        <row r="1184">
          <cell r="A1184">
            <v>0</v>
          </cell>
          <cell r="B1184" t="str">
            <v>/</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row>
        <row r="1185">
          <cell r="A1185">
            <v>0</v>
          </cell>
          <cell r="B1185" t="str">
            <v>/</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row>
        <row r="1186">
          <cell r="A1186">
            <v>0</v>
          </cell>
          <cell r="B1186" t="str">
            <v>/</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row>
        <row r="1187">
          <cell r="A1187">
            <v>0</v>
          </cell>
          <cell r="B1187" t="str">
            <v>/</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row>
        <row r="1188">
          <cell r="A1188">
            <v>0</v>
          </cell>
          <cell r="B1188" t="str">
            <v>/</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row>
        <row r="1189">
          <cell r="A1189">
            <v>0</v>
          </cell>
          <cell r="B1189" t="str">
            <v>/</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row>
        <row r="1190">
          <cell r="A1190">
            <v>0</v>
          </cell>
          <cell r="B1190" t="str">
            <v>/</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row>
        <row r="1191">
          <cell r="A1191">
            <v>0</v>
          </cell>
          <cell r="B1191" t="str">
            <v>/</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row>
        <row r="1192">
          <cell r="A1192">
            <v>0</v>
          </cell>
          <cell r="B1192" t="str">
            <v>/</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row>
        <row r="1193">
          <cell r="A1193">
            <v>0</v>
          </cell>
          <cell r="B1193" t="str">
            <v>/</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row>
        <row r="1194">
          <cell r="A1194">
            <v>0</v>
          </cell>
          <cell r="B1194" t="str">
            <v>/</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row>
        <row r="1195">
          <cell r="A1195">
            <v>0</v>
          </cell>
          <cell r="B1195" t="str">
            <v>/</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row>
        <row r="1196">
          <cell r="A1196">
            <v>0</v>
          </cell>
          <cell r="B1196" t="str">
            <v>/</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row>
        <row r="1197">
          <cell r="A1197">
            <v>0</v>
          </cell>
          <cell r="B1197" t="str">
            <v>/</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row>
        <row r="1198">
          <cell r="A1198">
            <v>0</v>
          </cell>
          <cell r="B1198" t="str">
            <v>/</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row>
        <row r="1199">
          <cell r="A1199">
            <v>0</v>
          </cell>
          <cell r="B1199" t="str">
            <v>/</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row>
        <row r="1200">
          <cell r="A1200">
            <v>0</v>
          </cell>
          <cell r="B1200" t="str">
            <v>/</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row>
        <row r="1201">
          <cell r="A1201">
            <v>0</v>
          </cell>
          <cell r="B1201" t="str">
            <v>/</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row>
        <row r="1202">
          <cell r="A1202">
            <v>0</v>
          </cell>
          <cell r="B1202" t="str">
            <v>/</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row>
        <row r="1203">
          <cell r="A1203">
            <v>0</v>
          </cell>
          <cell r="B1203" t="str">
            <v>/</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row>
        <row r="1204">
          <cell r="A1204">
            <v>0</v>
          </cell>
          <cell r="B1204" t="str">
            <v>/</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row>
        <row r="1205">
          <cell r="A1205">
            <v>0</v>
          </cell>
          <cell r="B1205" t="str">
            <v>/</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row>
        <row r="1206">
          <cell r="A1206">
            <v>0</v>
          </cell>
          <cell r="B1206" t="str">
            <v>/</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row>
        <row r="1207">
          <cell r="A1207">
            <v>0</v>
          </cell>
          <cell r="B1207" t="str">
            <v>/</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row>
        <row r="1208">
          <cell r="A1208">
            <v>0</v>
          </cell>
          <cell r="B1208" t="str">
            <v>/</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row>
        <row r="1209">
          <cell r="A1209">
            <v>0</v>
          </cell>
          <cell r="B1209" t="str">
            <v>/</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row>
        <row r="1210">
          <cell r="A1210">
            <v>0</v>
          </cell>
          <cell r="B1210" t="str">
            <v>/</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row>
        <row r="1211">
          <cell r="A1211">
            <v>0</v>
          </cell>
          <cell r="B1211" t="str">
            <v>/</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row>
        <row r="1212">
          <cell r="A1212">
            <v>0</v>
          </cell>
          <cell r="B1212" t="str">
            <v>/</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row>
        <row r="1213">
          <cell r="A1213">
            <v>0</v>
          </cell>
          <cell r="B1213" t="str">
            <v>/</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row>
        <row r="1214">
          <cell r="A1214">
            <v>0</v>
          </cell>
          <cell r="B1214" t="str">
            <v>/</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row>
        <row r="1215">
          <cell r="A1215">
            <v>0</v>
          </cell>
          <cell r="B1215" t="str">
            <v>/</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row>
        <row r="1216">
          <cell r="A1216">
            <v>0</v>
          </cell>
          <cell r="B1216" t="str">
            <v>/</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row>
        <row r="1217">
          <cell r="A1217">
            <v>0</v>
          </cell>
          <cell r="B1217" t="str">
            <v>/</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row>
        <row r="1218">
          <cell r="A1218">
            <v>0</v>
          </cell>
          <cell r="B1218" t="str">
            <v>/</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row>
        <row r="1219">
          <cell r="A1219">
            <v>0</v>
          </cell>
          <cell r="B1219" t="str">
            <v>/</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row>
        <row r="1220">
          <cell r="A1220">
            <v>0</v>
          </cell>
          <cell r="B1220" t="str">
            <v>/</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row>
        <row r="1221">
          <cell r="A1221">
            <v>0</v>
          </cell>
          <cell r="B1221" t="str">
            <v>/</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row>
        <row r="1222">
          <cell r="A1222">
            <v>0</v>
          </cell>
          <cell r="B1222" t="str">
            <v>/</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row>
        <row r="1223">
          <cell r="A1223">
            <v>0</v>
          </cell>
          <cell r="B1223" t="str">
            <v>/</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row>
        <row r="1224">
          <cell r="A1224">
            <v>0</v>
          </cell>
          <cell r="B1224" t="str">
            <v>/</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row>
        <row r="1225">
          <cell r="A1225">
            <v>0</v>
          </cell>
          <cell r="B1225" t="str">
            <v>/</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row>
        <row r="1226">
          <cell r="A1226">
            <v>0</v>
          </cell>
          <cell r="B1226" t="str">
            <v>/</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row>
        <row r="1227">
          <cell r="A1227">
            <v>0</v>
          </cell>
          <cell r="B1227" t="str">
            <v>/</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row>
        <row r="1228">
          <cell r="A1228">
            <v>0</v>
          </cell>
          <cell r="B1228" t="str">
            <v>/</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row>
        <row r="1229">
          <cell r="A1229">
            <v>0</v>
          </cell>
          <cell r="B1229" t="str">
            <v>/</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row>
        <row r="1230">
          <cell r="A1230">
            <v>0</v>
          </cell>
          <cell r="B1230" t="str">
            <v>/</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row>
        <row r="1231">
          <cell r="A1231">
            <v>0</v>
          </cell>
          <cell r="B1231" t="str">
            <v>/</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row>
        <row r="1232">
          <cell r="A1232">
            <v>0</v>
          </cell>
          <cell r="B1232" t="str">
            <v>/</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row>
        <row r="1233">
          <cell r="A1233">
            <v>0</v>
          </cell>
          <cell r="B1233" t="str">
            <v>/</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row>
        <row r="1234">
          <cell r="A1234">
            <v>0</v>
          </cell>
          <cell r="B1234" t="str">
            <v>/</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row>
        <row r="1235">
          <cell r="A1235">
            <v>0</v>
          </cell>
          <cell r="B1235" t="str">
            <v>/</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row>
        <row r="1236">
          <cell r="A1236">
            <v>0</v>
          </cell>
          <cell r="B1236" t="str">
            <v>/</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row>
        <row r="1237">
          <cell r="A1237">
            <v>0</v>
          </cell>
          <cell r="B1237" t="str">
            <v>/</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row>
        <row r="1238">
          <cell r="A1238">
            <v>0</v>
          </cell>
          <cell r="B1238" t="str">
            <v>/</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row>
        <row r="1239">
          <cell r="A1239">
            <v>0</v>
          </cell>
          <cell r="B1239" t="str">
            <v>/</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row>
        <row r="1240">
          <cell r="A1240">
            <v>0</v>
          </cell>
          <cell r="B1240" t="str">
            <v>/</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row>
        <row r="1241">
          <cell r="A1241">
            <v>0</v>
          </cell>
          <cell r="B1241" t="str">
            <v>/</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row>
        <row r="1242">
          <cell r="A1242">
            <v>0</v>
          </cell>
          <cell r="B1242" t="str">
            <v>/</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row>
        <row r="1243">
          <cell r="A1243">
            <v>0</v>
          </cell>
          <cell r="B1243" t="str">
            <v>/</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row>
        <row r="1244">
          <cell r="A1244">
            <v>0</v>
          </cell>
          <cell r="B1244" t="str">
            <v>/</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row>
        <row r="1245">
          <cell r="A1245">
            <v>0</v>
          </cell>
          <cell r="B1245" t="str">
            <v>/</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row>
        <row r="1246">
          <cell r="A1246">
            <v>0</v>
          </cell>
          <cell r="B1246" t="str">
            <v>/</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row>
        <row r="1247">
          <cell r="A1247">
            <v>0</v>
          </cell>
          <cell r="B1247" t="str">
            <v>/</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row>
        <row r="1248">
          <cell r="A1248">
            <v>0</v>
          </cell>
          <cell r="B1248" t="str">
            <v>/</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row>
        <row r="1249">
          <cell r="A1249">
            <v>0</v>
          </cell>
          <cell r="B1249" t="str">
            <v>/</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row>
        <row r="1250">
          <cell r="A1250">
            <v>0</v>
          </cell>
          <cell r="B1250" t="str">
            <v>/</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row>
        <row r="1251">
          <cell r="A1251">
            <v>0</v>
          </cell>
          <cell r="B1251" t="str">
            <v>/</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row>
        <row r="1252">
          <cell r="A1252">
            <v>0</v>
          </cell>
          <cell r="B1252" t="str">
            <v>/</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row>
        <row r="1253">
          <cell r="A1253">
            <v>0</v>
          </cell>
          <cell r="B1253" t="str">
            <v>/</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row>
        <row r="1254">
          <cell r="A1254">
            <v>0</v>
          </cell>
          <cell r="B1254" t="str">
            <v>/</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row>
        <row r="1255">
          <cell r="A1255">
            <v>0</v>
          </cell>
          <cell r="B1255" t="str">
            <v>/</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row>
        <row r="1256">
          <cell r="A1256">
            <v>0</v>
          </cell>
          <cell r="B1256" t="str">
            <v>/</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row>
        <row r="1257">
          <cell r="A1257">
            <v>0</v>
          </cell>
          <cell r="B1257" t="str">
            <v>/</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row>
        <row r="1258">
          <cell r="A1258">
            <v>0</v>
          </cell>
          <cell r="B1258" t="str">
            <v>/</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row>
        <row r="1259">
          <cell r="A1259">
            <v>0</v>
          </cell>
          <cell r="B1259" t="str">
            <v>/</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row>
        <row r="1260">
          <cell r="A1260">
            <v>0</v>
          </cell>
          <cell r="B1260" t="str">
            <v>/</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row>
        <row r="1261">
          <cell r="A1261">
            <v>0</v>
          </cell>
          <cell r="B1261" t="str">
            <v>/</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row>
        <row r="1262">
          <cell r="A1262">
            <v>0</v>
          </cell>
          <cell r="B1262" t="str">
            <v>/</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row>
        <row r="1263">
          <cell r="A1263">
            <v>0</v>
          </cell>
          <cell r="B1263" t="str">
            <v>/</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row>
        <row r="1264">
          <cell r="A1264">
            <v>0</v>
          </cell>
          <cell r="B1264" t="str">
            <v>/</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row>
        <row r="1265">
          <cell r="A1265">
            <v>0</v>
          </cell>
          <cell r="B1265" t="str">
            <v>/</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row>
        <row r="1266">
          <cell r="A1266">
            <v>0</v>
          </cell>
          <cell r="B1266" t="str">
            <v>/</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row>
        <row r="1267">
          <cell r="A1267">
            <v>0</v>
          </cell>
          <cell r="B1267" t="str">
            <v>/</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row>
        <row r="1268">
          <cell r="A1268">
            <v>0</v>
          </cell>
          <cell r="B1268" t="str">
            <v>/</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row>
        <row r="1269">
          <cell r="A1269">
            <v>0</v>
          </cell>
          <cell r="B1269" t="str">
            <v>/</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row>
        <row r="1270">
          <cell r="A1270">
            <v>0</v>
          </cell>
          <cell r="B1270" t="str">
            <v>/</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row>
        <row r="1271">
          <cell r="A1271">
            <v>0</v>
          </cell>
          <cell r="B1271" t="str">
            <v>/</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row>
        <row r="1272">
          <cell r="A1272">
            <v>0</v>
          </cell>
          <cell r="B1272" t="str">
            <v>/</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row>
        <row r="1273">
          <cell r="A1273">
            <v>0</v>
          </cell>
          <cell r="B1273" t="str">
            <v>/</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row>
        <row r="1274">
          <cell r="A1274">
            <v>0</v>
          </cell>
          <cell r="B1274" t="str">
            <v>/</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row>
        <row r="1275">
          <cell r="A1275">
            <v>0</v>
          </cell>
          <cell r="B1275" t="str">
            <v>/</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row>
        <row r="1276">
          <cell r="A1276">
            <v>0</v>
          </cell>
          <cell r="B1276" t="str">
            <v>/</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row>
        <row r="1277">
          <cell r="A1277">
            <v>0</v>
          </cell>
          <cell r="B1277" t="str">
            <v>/</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row>
        <row r="1278">
          <cell r="A1278">
            <v>0</v>
          </cell>
          <cell r="B1278" t="str">
            <v>/</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row>
        <row r="1279">
          <cell r="A1279">
            <v>0</v>
          </cell>
          <cell r="B1279" t="str">
            <v>/</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row>
        <row r="1280">
          <cell r="A1280">
            <v>0</v>
          </cell>
          <cell r="B1280" t="str">
            <v>/</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row>
        <row r="1281">
          <cell r="A1281">
            <v>0</v>
          </cell>
          <cell r="B1281" t="str">
            <v>/</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row>
        <row r="1282">
          <cell r="A1282">
            <v>0</v>
          </cell>
          <cell r="B1282" t="str">
            <v>/</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row>
        <row r="1283">
          <cell r="A1283">
            <v>0</v>
          </cell>
          <cell r="B1283" t="str">
            <v>/</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row>
        <row r="1284">
          <cell r="A1284">
            <v>0</v>
          </cell>
          <cell r="B1284" t="str">
            <v>/</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row>
        <row r="1285">
          <cell r="A1285">
            <v>0</v>
          </cell>
          <cell r="B1285" t="str">
            <v>/</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row>
        <row r="1286">
          <cell r="A1286">
            <v>0</v>
          </cell>
          <cell r="B1286" t="str">
            <v>/</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row>
        <row r="1287">
          <cell r="A1287">
            <v>0</v>
          </cell>
          <cell r="B1287" t="str">
            <v>/</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row>
        <row r="1288">
          <cell r="A1288">
            <v>0</v>
          </cell>
          <cell r="B1288" t="str">
            <v>/</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row>
        <row r="1289">
          <cell r="A1289">
            <v>0</v>
          </cell>
          <cell r="B1289" t="str">
            <v>/</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row>
        <row r="1290">
          <cell r="A1290">
            <v>0</v>
          </cell>
          <cell r="B1290" t="str">
            <v>/</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row>
        <row r="1291">
          <cell r="A1291">
            <v>0</v>
          </cell>
          <cell r="B1291" t="str">
            <v>/</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row>
        <row r="1292">
          <cell r="A1292">
            <v>0</v>
          </cell>
          <cell r="B1292" t="str">
            <v>/</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row>
        <row r="1293">
          <cell r="A1293">
            <v>0</v>
          </cell>
          <cell r="B1293" t="str">
            <v>/</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row>
        <row r="1294">
          <cell r="A1294">
            <v>0</v>
          </cell>
          <cell r="B1294" t="str">
            <v>/</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row>
        <row r="1295">
          <cell r="A1295">
            <v>0</v>
          </cell>
          <cell r="B1295" t="str">
            <v>/</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row>
        <row r="1296">
          <cell r="A1296">
            <v>0</v>
          </cell>
          <cell r="B1296" t="str">
            <v>/</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row>
        <row r="1297">
          <cell r="A1297">
            <v>0</v>
          </cell>
          <cell r="B1297" t="str">
            <v>/</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row>
        <row r="1298">
          <cell r="A1298">
            <v>0</v>
          </cell>
          <cell r="B1298" t="str">
            <v>/</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row>
        <row r="1299">
          <cell r="A1299">
            <v>0</v>
          </cell>
          <cell r="B1299" t="str">
            <v>/</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row>
        <row r="1300">
          <cell r="A1300">
            <v>0</v>
          </cell>
          <cell r="B1300" t="str">
            <v>/</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row>
        <row r="1301">
          <cell r="A1301">
            <v>0</v>
          </cell>
          <cell r="B1301" t="str">
            <v>/</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row>
        <row r="1302">
          <cell r="A1302">
            <v>0</v>
          </cell>
          <cell r="B1302" t="str">
            <v>/</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row>
        <row r="1303">
          <cell r="A1303">
            <v>0</v>
          </cell>
          <cell r="B1303" t="str">
            <v>/</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row>
        <row r="1304">
          <cell r="A1304">
            <v>0</v>
          </cell>
          <cell r="B1304" t="str">
            <v>/</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row>
        <row r="1305">
          <cell r="A1305">
            <v>0</v>
          </cell>
          <cell r="B1305" t="str">
            <v>/</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row>
        <row r="1306">
          <cell r="A1306">
            <v>0</v>
          </cell>
          <cell r="B1306" t="str">
            <v>/</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row>
        <row r="1307">
          <cell r="A1307">
            <v>0</v>
          </cell>
          <cell r="B1307" t="str">
            <v>/</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row>
        <row r="1308">
          <cell r="A1308">
            <v>0</v>
          </cell>
          <cell r="B1308" t="str">
            <v>/</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row>
        <row r="1309">
          <cell r="A1309">
            <v>0</v>
          </cell>
          <cell r="B1309" t="str">
            <v>/</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row>
        <row r="1310">
          <cell r="A1310">
            <v>0</v>
          </cell>
          <cell r="B1310" t="str">
            <v>/</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row>
        <row r="1311">
          <cell r="A1311">
            <v>0</v>
          </cell>
          <cell r="B1311" t="str">
            <v>/</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row>
        <row r="1312">
          <cell r="A1312">
            <v>0</v>
          </cell>
          <cell r="B1312" t="str">
            <v>/</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row>
        <row r="1313">
          <cell r="A1313">
            <v>0</v>
          </cell>
          <cell r="B1313" t="str">
            <v>/</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row>
        <row r="1314">
          <cell r="A1314">
            <v>0</v>
          </cell>
          <cell r="B1314" t="str">
            <v>/</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row>
        <row r="1315">
          <cell r="A1315">
            <v>0</v>
          </cell>
          <cell r="B1315" t="str">
            <v>/</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row>
        <row r="1316">
          <cell r="A1316">
            <v>0</v>
          </cell>
          <cell r="B1316" t="str">
            <v>/</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row>
        <row r="1317">
          <cell r="A1317">
            <v>0</v>
          </cell>
          <cell r="B1317" t="str">
            <v>/</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row>
        <row r="1318">
          <cell r="A1318">
            <v>0</v>
          </cell>
          <cell r="B1318" t="str">
            <v>/</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row>
        <row r="1319">
          <cell r="A1319">
            <v>0</v>
          </cell>
          <cell r="B1319" t="str">
            <v>/</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row>
        <row r="1320">
          <cell r="A1320">
            <v>0</v>
          </cell>
          <cell r="B1320" t="str">
            <v>/</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row>
        <row r="1321">
          <cell r="A1321">
            <v>0</v>
          </cell>
          <cell r="B1321" t="str">
            <v>/</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row>
        <row r="1322">
          <cell r="A1322">
            <v>0</v>
          </cell>
          <cell r="B1322" t="str">
            <v>/</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row>
        <row r="1323">
          <cell r="A1323">
            <v>0</v>
          </cell>
          <cell r="B1323" t="str">
            <v>/</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row>
        <row r="1324">
          <cell r="A1324">
            <v>0</v>
          </cell>
          <cell r="B1324" t="str">
            <v>/</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row>
        <row r="1325">
          <cell r="A1325">
            <v>0</v>
          </cell>
          <cell r="B1325" t="str">
            <v>/</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row>
        <row r="1326">
          <cell r="A1326">
            <v>0</v>
          </cell>
          <cell r="B1326" t="str">
            <v>/</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row>
        <row r="1327">
          <cell r="A1327">
            <v>0</v>
          </cell>
          <cell r="B1327" t="str">
            <v>/</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row>
        <row r="1328">
          <cell r="A1328">
            <v>0</v>
          </cell>
          <cell r="B1328" t="str">
            <v>/</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row>
        <row r="1329">
          <cell r="A1329">
            <v>0</v>
          </cell>
          <cell r="B1329" t="str">
            <v>/</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row>
        <row r="1330">
          <cell r="A1330">
            <v>0</v>
          </cell>
          <cell r="B1330" t="str">
            <v>/</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row>
        <row r="1331">
          <cell r="A1331">
            <v>0</v>
          </cell>
          <cell r="B1331" t="str">
            <v>/</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row>
        <row r="1332">
          <cell r="A1332">
            <v>0</v>
          </cell>
          <cell r="B1332" t="str">
            <v>/</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row>
        <row r="1333">
          <cell r="A1333">
            <v>0</v>
          </cell>
          <cell r="B1333" t="str">
            <v>/</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row>
        <row r="1334">
          <cell r="A1334">
            <v>0</v>
          </cell>
          <cell r="B1334" t="str">
            <v>/</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row>
        <row r="1335">
          <cell r="A1335">
            <v>0</v>
          </cell>
          <cell r="B1335" t="str">
            <v>/</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row>
        <row r="1336">
          <cell r="A1336">
            <v>0</v>
          </cell>
          <cell r="B1336" t="str">
            <v>/</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row>
        <row r="1337">
          <cell r="A1337">
            <v>0</v>
          </cell>
          <cell r="B1337" t="str">
            <v>/</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row>
        <row r="1338">
          <cell r="A1338">
            <v>0</v>
          </cell>
          <cell r="B1338" t="str">
            <v>/</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row>
        <row r="1339">
          <cell r="A1339">
            <v>0</v>
          </cell>
          <cell r="B1339" t="str">
            <v>/</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row>
        <row r="1340">
          <cell r="A1340">
            <v>0</v>
          </cell>
          <cell r="B1340" t="str">
            <v>/</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row>
        <row r="1341">
          <cell r="A1341">
            <v>0</v>
          </cell>
          <cell r="B1341" t="str">
            <v>/</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row>
        <row r="1342">
          <cell r="A1342">
            <v>0</v>
          </cell>
          <cell r="B1342" t="str">
            <v>/</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row>
        <row r="1343">
          <cell r="A1343">
            <v>0</v>
          </cell>
          <cell r="B1343" t="str">
            <v>/</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row>
        <row r="1344">
          <cell r="A1344">
            <v>0</v>
          </cell>
          <cell r="B1344" t="str">
            <v>/</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row>
        <row r="1345">
          <cell r="A1345">
            <v>0</v>
          </cell>
          <cell r="B1345" t="str">
            <v>/</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row>
        <row r="1346">
          <cell r="A1346">
            <v>0</v>
          </cell>
          <cell r="B1346" t="str">
            <v>/</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row>
        <row r="1347">
          <cell r="A1347">
            <v>0</v>
          </cell>
          <cell r="B1347" t="str">
            <v>/</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row>
        <row r="1348">
          <cell r="A1348">
            <v>0</v>
          </cell>
          <cell r="B1348" t="str">
            <v>/</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row>
        <row r="1349">
          <cell r="A1349">
            <v>0</v>
          </cell>
          <cell r="B1349" t="str">
            <v>/</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row>
        <row r="1350">
          <cell r="A1350">
            <v>0</v>
          </cell>
          <cell r="B1350" t="str">
            <v>/</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row>
        <row r="1351">
          <cell r="A1351">
            <v>0</v>
          </cell>
          <cell r="B1351" t="str">
            <v>/</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row>
        <row r="1352">
          <cell r="A1352">
            <v>0</v>
          </cell>
          <cell r="B1352" t="str">
            <v>/</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row>
        <row r="1353">
          <cell r="A1353">
            <v>0</v>
          </cell>
          <cell r="B1353" t="str">
            <v>/</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row>
        <row r="1354">
          <cell r="A1354">
            <v>0</v>
          </cell>
          <cell r="B1354" t="str">
            <v>/</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row>
        <row r="1355">
          <cell r="A1355">
            <v>0</v>
          </cell>
          <cell r="B1355" t="str">
            <v>/</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row>
        <row r="1356">
          <cell r="A1356">
            <v>0</v>
          </cell>
          <cell r="B1356" t="str">
            <v>/</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row>
        <row r="1357">
          <cell r="B1357" t="str">
            <v>/</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row>
        <row r="1358">
          <cell r="B1358" t="str">
            <v>/</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row>
        <row r="1359">
          <cell r="B1359" t="str">
            <v>/</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row>
        <row r="1360">
          <cell r="B1360" t="str">
            <v>/</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row>
        <row r="1361">
          <cell r="B1361" t="str">
            <v>/</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row>
        <row r="1362">
          <cell r="B1362" t="str">
            <v>/</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row>
        <row r="1363">
          <cell r="B1363" t="str">
            <v>/</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row>
        <row r="1364">
          <cell r="B1364" t="str">
            <v>/</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row>
        <row r="1365">
          <cell r="B1365" t="str">
            <v>/</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row>
        <row r="1366">
          <cell r="B1366" t="str">
            <v>/</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row>
        <row r="1367">
          <cell r="B1367" t="str">
            <v>/</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row>
        <row r="1368">
          <cell r="B1368" t="str">
            <v>/</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row>
        <row r="1369">
          <cell r="B1369" t="str">
            <v>/</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row>
        <row r="1370">
          <cell r="B1370" t="str">
            <v>/</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row>
        <row r="1371">
          <cell r="B1371" t="str">
            <v>/</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row>
        <row r="1372">
          <cell r="B1372" t="str">
            <v>/</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row>
        <row r="1373">
          <cell r="B1373" t="str">
            <v>/</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row>
        <row r="1374">
          <cell r="B1374" t="str">
            <v>/</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row>
        <row r="1375">
          <cell r="B1375" t="str">
            <v>/</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row>
        <row r="1376">
          <cell r="B1376" t="str">
            <v>/</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row>
        <row r="1377">
          <cell r="B1377" t="str">
            <v>/</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row>
        <row r="1378">
          <cell r="B1378" t="str">
            <v>/</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row>
        <row r="1379">
          <cell r="B1379" t="str">
            <v>/</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row>
        <row r="1380">
          <cell r="B1380" t="str">
            <v>/</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row>
        <row r="1381">
          <cell r="B1381" t="str">
            <v>/</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row>
        <row r="1382">
          <cell r="B1382" t="str">
            <v>/</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row>
        <row r="1383">
          <cell r="B1383" t="str">
            <v>/</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row>
        <row r="1384">
          <cell r="B1384" t="str">
            <v>/</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row>
        <row r="1385">
          <cell r="B1385" t="str">
            <v>/</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row>
        <row r="1386">
          <cell r="B1386" t="str">
            <v>/</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row>
        <row r="1387">
          <cell r="B1387" t="str">
            <v>/</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row>
        <row r="1388">
          <cell r="B1388" t="str">
            <v>/</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row>
        <row r="1389">
          <cell r="B1389" t="str">
            <v>/</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row>
        <row r="1390">
          <cell r="B1390" t="str">
            <v>/</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row>
        <row r="1391">
          <cell r="B1391" t="str">
            <v>/</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row>
        <row r="1392">
          <cell r="B1392" t="str">
            <v>/</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row>
        <row r="1393">
          <cell r="B1393" t="str">
            <v>/</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row>
        <row r="1394">
          <cell r="B1394" t="str">
            <v>/</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row>
        <row r="1395">
          <cell r="B1395" t="str">
            <v>/</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row>
        <row r="1396">
          <cell r="B1396" t="str">
            <v>/</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row>
        <row r="1397">
          <cell r="B1397" t="str">
            <v>/</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row>
        <row r="1398">
          <cell r="B1398" t="str">
            <v>/</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row>
        <row r="1399">
          <cell r="B1399" t="str">
            <v>/</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row>
        <row r="1400">
          <cell r="B1400" t="str">
            <v>/</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row>
        <row r="1401">
          <cell r="B1401" t="str">
            <v>/</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row>
        <row r="1402">
          <cell r="B1402" t="str">
            <v>/</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row>
        <row r="1403">
          <cell r="B1403" t="str">
            <v>/</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row>
        <row r="1404">
          <cell r="B1404" t="str">
            <v>/</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row>
        <row r="1405">
          <cell r="B1405" t="str">
            <v>/</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row>
        <row r="1406">
          <cell r="B1406" t="str">
            <v>/</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row>
        <row r="1407">
          <cell r="B1407" t="str">
            <v>/</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row>
        <row r="1408">
          <cell r="B1408" t="str">
            <v>/</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row>
        <row r="1409">
          <cell r="B1409" t="str">
            <v>/</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row>
        <row r="1410">
          <cell r="B1410" t="str">
            <v>/</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row>
        <row r="1411">
          <cell r="B1411" t="str">
            <v>/</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row>
        <row r="1412">
          <cell r="B1412" t="str">
            <v>/</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row>
        <row r="1413">
          <cell r="B1413" t="str">
            <v>/</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row>
        <row r="1414">
          <cell r="B1414" t="str">
            <v>/</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row>
        <row r="1415">
          <cell r="B1415" t="str">
            <v>/</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row>
        <row r="1416">
          <cell r="B1416" t="str">
            <v>/</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row>
        <row r="1417">
          <cell r="B1417" t="str">
            <v>/</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row>
        <row r="1418">
          <cell r="B1418" t="str">
            <v>/</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row>
        <row r="1419">
          <cell r="B1419" t="str">
            <v>/</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row>
        <row r="1420">
          <cell r="B1420" t="str">
            <v>/</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row>
        <row r="1421">
          <cell r="B1421" t="str">
            <v>/</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row>
        <row r="1422">
          <cell r="B1422" t="str">
            <v>/</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row>
        <row r="1423">
          <cell r="B1423" t="str">
            <v>/</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row>
        <row r="1424">
          <cell r="B1424" t="str">
            <v>/</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row>
        <row r="1425">
          <cell r="B1425" t="str">
            <v>/</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row>
        <row r="1426">
          <cell r="B1426" t="str">
            <v>/</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row>
        <row r="1427">
          <cell r="B1427" t="str">
            <v>/</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row>
        <row r="1428">
          <cell r="B1428" t="str">
            <v>/</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row>
        <row r="1429">
          <cell r="B1429" t="str">
            <v>/</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row>
        <row r="1430">
          <cell r="B1430" t="str">
            <v>/</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row>
        <row r="1431">
          <cell r="B1431" t="str">
            <v>/</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row>
        <row r="1432">
          <cell r="B1432" t="str">
            <v>/</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row>
        <row r="1433">
          <cell r="B1433" t="str">
            <v>/</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row>
        <row r="1434">
          <cell r="B1434" t="str">
            <v>/</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row>
        <row r="1435">
          <cell r="B1435" t="str">
            <v>/</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row>
        <row r="1436">
          <cell r="B1436" t="str">
            <v>/</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row>
        <row r="1437">
          <cell r="B1437" t="str">
            <v>/</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row>
        <row r="1438">
          <cell r="B1438" t="str">
            <v>/</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row>
        <row r="1439">
          <cell r="B1439" t="str">
            <v>/</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row>
        <row r="1440">
          <cell r="B1440" t="str">
            <v>/</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row>
        <row r="1441">
          <cell r="B1441" t="str">
            <v>/</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row>
        <row r="1442">
          <cell r="B1442" t="str">
            <v>/</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row>
        <row r="1443">
          <cell r="B1443" t="str">
            <v>/</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row>
        <row r="1444">
          <cell r="B1444" t="str">
            <v>/</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row>
        <row r="1445">
          <cell r="B1445" t="str">
            <v>/</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row>
        <row r="1446">
          <cell r="B1446" t="str">
            <v>/</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row>
        <row r="1447">
          <cell r="B1447" t="str">
            <v>/</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row>
        <row r="1448">
          <cell r="B1448" t="str">
            <v>/</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row>
        <row r="1449">
          <cell r="B1449" t="str">
            <v>/</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row>
        <row r="1450">
          <cell r="B1450" t="str">
            <v>/</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row>
        <row r="1451">
          <cell r="B1451" t="str">
            <v>/</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row>
        <row r="1452">
          <cell r="B1452" t="str">
            <v>/</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row>
        <row r="1453">
          <cell r="B1453" t="str">
            <v>/</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row>
        <row r="1454">
          <cell r="B1454" t="str">
            <v>/</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row>
        <row r="1455">
          <cell r="B1455" t="str">
            <v>/</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row>
        <row r="1456">
          <cell r="B1456" t="str">
            <v>/</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row>
        <row r="1457">
          <cell r="B1457" t="str">
            <v>/</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row>
        <row r="1458">
          <cell r="B1458" t="str">
            <v>/</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row>
        <row r="1459">
          <cell r="B1459" t="str">
            <v>/</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row>
        <row r="1460">
          <cell r="B1460" t="str">
            <v>/</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row>
        <row r="1461">
          <cell r="B1461" t="str">
            <v>/</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row>
        <row r="1462">
          <cell r="B1462" t="str">
            <v>/</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row>
        <row r="1463">
          <cell r="B1463" t="str">
            <v>/</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row>
        <row r="1464">
          <cell r="B1464" t="str">
            <v>/</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row>
        <row r="1465">
          <cell r="B1465" t="str">
            <v>/</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row>
        <row r="1466">
          <cell r="B1466" t="str">
            <v>/</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row>
        <row r="1467">
          <cell r="B1467" t="str">
            <v>/</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row>
        <row r="1468">
          <cell r="B1468" t="str">
            <v>/</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row>
        <row r="1469">
          <cell r="B1469" t="str">
            <v>/</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row>
        <row r="1470">
          <cell r="B1470" t="str">
            <v>/</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row>
        <row r="1471">
          <cell r="B1471" t="str">
            <v>/</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row>
        <row r="1472">
          <cell r="B1472" t="str">
            <v>/</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row>
        <row r="1473">
          <cell r="B1473" t="str">
            <v>/</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row>
        <row r="1474">
          <cell r="B1474" t="str">
            <v>/</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row>
        <row r="1475">
          <cell r="B1475" t="str">
            <v>/</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row>
        <row r="1476">
          <cell r="B1476" t="str">
            <v>/</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row>
        <row r="1477">
          <cell r="B1477" t="str">
            <v>/</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row>
        <row r="1478">
          <cell r="B1478" t="str">
            <v>/</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row>
        <row r="1479">
          <cell r="B1479" t="str">
            <v>/</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row>
        <row r="1480">
          <cell r="B1480" t="str">
            <v>/</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row>
        <row r="1481">
          <cell r="B1481" t="str">
            <v>/</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row>
        <row r="1482">
          <cell r="B1482" t="str">
            <v>/</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row>
        <row r="1483">
          <cell r="B1483" t="str">
            <v>/</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row>
        <row r="1484">
          <cell r="B1484" t="str">
            <v>/</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row>
        <row r="1485">
          <cell r="B1485" t="str">
            <v>/</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row>
        <row r="1486">
          <cell r="B1486" t="str">
            <v>/</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row>
        <row r="1487">
          <cell r="B1487" t="str">
            <v>/</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row>
        <row r="1488">
          <cell r="B1488" t="str">
            <v>/</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row>
        <row r="1489">
          <cell r="B1489" t="str">
            <v>/</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row>
        <row r="1490">
          <cell r="B1490" t="str">
            <v>/</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row>
        <row r="1491">
          <cell r="B1491" t="str">
            <v>/</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row>
        <row r="1492">
          <cell r="B1492" t="str">
            <v>/</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row>
        <row r="1493">
          <cell r="B1493" t="str">
            <v>/</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row>
        <row r="1494">
          <cell r="B1494" t="str">
            <v>/</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row>
        <row r="1495">
          <cell r="B1495" t="str">
            <v>/</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row>
        <row r="1496">
          <cell r="B1496" t="str">
            <v>/</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row>
        <row r="1497">
          <cell r="B1497" t="str">
            <v>/</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row>
        <row r="1498">
          <cell r="B1498" t="str">
            <v>/</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row>
        <row r="1499">
          <cell r="B1499" t="str">
            <v>/</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row>
        <row r="1500">
          <cell r="B1500" t="str">
            <v>/</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row>
        <row r="1501">
          <cell r="B1501" t="str">
            <v>/</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row>
        <row r="1502">
          <cell r="B1502" t="str">
            <v>/</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row>
        <row r="1503">
          <cell r="B1503" t="str">
            <v>/</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row>
        <row r="1504">
          <cell r="B1504" t="str">
            <v>/</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row>
        <row r="1505">
          <cell r="B1505" t="str">
            <v>/</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row>
        <row r="1506">
          <cell r="B1506" t="str">
            <v>/</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row>
        <row r="1507">
          <cell r="B1507" t="str">
            <v>/</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row>
        <row r="1508">
          <cell r="B1508" t="str">
            <v>/</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row>
        <row r="1509">
          <cell r="B1509" t="str">
            <v>/</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row>
        <row r="1510">
          <cell r="B1510" t="str">
            <v>/</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row>
        <row r="1511">
          <cell r="B1511" t="str">
            <v>/</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row>
        <row r="1512">
          <cell r="B1512" t="str">
            <v>/</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row>
        <row r="1513">
          <cell r="B1513" t="str">
            <v>/</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row>
        <row r="1514">
          <cell r="B1514" t="str">
            <v>/</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row>
        <row r="1515">
          <cell r="B1515" t="str">
            <v>/</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row>
        <row r="1516">
          <cell r="B1516" t="str">
            <v>/</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row>
        <row r="1517">
          <cell r="B1517" t="str">
            <v>/</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row>
        <row r="1518">
          <cell r="B1518" t="str">
            <v>/</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row>
        <row r="1519">
          <cell r="B1519" t="str">
            <v>/</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row>
        <row r="1520">
          <cell r="B1520" t="str">
            <v>/</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row>
        <row r="1521">
          <cell r="B1521" t="str">
            <v>/</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row>
        <row r="1522">
          <cell r="B1522" t="str">
            <v>/</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row>
        <row r="1523">
          <cell r="B1523" t="str">
            <v>/</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row>
        <row r="1524">
          <cell r="B1524" t="str">
            <v>/</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row>
        <row r="1525">
          <cell r="B1525" t="str">
            <v>/</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row>
        <row r="1526">
          <cell r="B1526" t="str">
            <v>/</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row>
        <row r="1527">
          <cell r="B1527" t="str">
            <v>/</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row>
        <row r="1528">
          <cell r="B1528" t="str">
            <v>/</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row>
        <row r="1529">
          <cell r="B1529" t="str">
            <v>/</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row>
        <row r="1530">
          <cell r="B1530" t="str">
            <v>/</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row>
        <row r="1531">
          <cell r="B1531" t="str">
            <v>/</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row>
        <row r="1532">
          <cell r="B1532" t="str">
            <v>/</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row>
        <row r="1533">
          <cell r="B1533" t="str">
            <v>/</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row>
        <row r="1534">
          <cell r="B1534" t="str">
            <v>/</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row>
        <row r="1535">
          <cell r="B1535" t="str">
            <v>/</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row>
        <row r="1536">
          <cell r="B1536" t="str">
            <v>/</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row>
        <row r="1537">
          <cell r="B1537" t="str">
            <v>/</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row>
        <row r="1538">
          <cell r="B1538" t="str">
            <v>/</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row>
        <row r="1539">
          <cell r="B1539" t="str">
            <v>/</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row>
        <row r="1540">
          <cell r="B1540" t="str">
            <v>/</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row>
        <row r="1541">
          <cell r="B1541" t="str">
            <v>/</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row>
        <row r="1542">
          <cell r="B1542" t="str">
            <v>/</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row>
        <row r="1543">
          <cell r="B1543" t="str">
            <v>/</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row>
        <row r="1544">
          <cell r="B1544" t="str">
            <v>/</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row>
        <row r="1545">
          <cell r="B1545" t="str">
            <v>/</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row>
        <row r="1546">
          <cell r="B1546" t="str">
            <v>/</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row>
        <row r="1547">
          <cell r="B1547" t="str">
            <v>/</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row>
        <row r="1548">
          <cell r="B1548" t="str">
            <v>/</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row>
        <row r="1549">
          <cell r="B1549" t="str">
            <v>/</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row>
        <row r="1550">
          <cell r="B1550" t="str">
            <v>/</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row>
        <row r="1551">
          <cell r="B1551" t="str">
            <v>/</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row>
        <row r="1552">
          <cell r="B1552" t="str">
            <v>/</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row>
        <row r="1553">
          <cell r="B1553" t="str">
            <v>/</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row>
        <row r="1554">
          <cell r="B1554" t="str">
            <v>/</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row>
        <row r="1555">
          <cell r="B1555" t="str">
            <v>/</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row>
        <row r="1556">
          <cell r="B1556" t="str">
            <v>/</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row>
        <row r="1557">
          <cell r="B1557" t="str">
            <v>/</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row>
        <row r="1558">
          <cell r="B1558" t="str">
            <v>/</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row>
        <row r="1559">
          <cell r="B1559" t="str">
            <v>/</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row>
        <row r="1560">
          <cell r="B1560" t="str">
            <v>/</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row>
        <row r="1561">
          <cell r="B1561" t="str">
            <v>/</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row>
        <row r="1562">
          <cell r="B1562" t="str">
            <v>/</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row>
        <row r="1563">
          <cell r="B1563" t="str">
            <v>/</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row>
        <row r="1564">
          <cell r="B1564" t="str">
            <v>/</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R"/>
      <sheetName val="IGR Actuals by JC"/>
      <sheetName val="Personnel "/>
      <sheetName val="Over head"/>
      <sheetName val="Detailed IGR by Org by Sector"/>
      <sheetName val="Detailed Recurrent Exp (2)"/>
      <sheetName val="Detailed Recurrent Exp"/>
      <sheetName val="CRF Charges"/>
      <sheetName val="Summary of RecExp"/>
      <sheetName val="2020 SRA Actuals"/>
      <sheetName val="Summary of IGR By Sector"/>
      <sheetName val="Detailed Capital Receipt"/>
      <sheetName val="Summary by Program"/>
      <sheetName val="Detail CAPEX "/>
      <sheetName val="Detail CAPEX  (2)"/>
      <sheetName val="Detailed Capital Exp"/>
      <sheetName val="Summary of Capex"/>
      <sheetName val="Detailed Capital Exp (2)"/>
      <sheetName val="Comp of Transf from CRF toCDF"/>
      <sheetName val="Consolidated Budget Summary"/>
    </sheetNames>
    <definedNames>
      <definedName name="_xlnm.Print_Area" sheetId="14"/>
    </definedNames>
    <sheetDataSet>
      <sheetData sheetId="0">
        <row r="1">
          <cell r="A1" t="str">
            <v>DETAILED 2021 BUDGET SUBMISSION FOR RECURRENT REVENUE</v>
          </cell>
        </row>
      </sheetData>
      <sheetData sheetId="1">
        <row r="1">
          <cell r="B1" t="str">
            <v>Item Descriptions</v>
          </cell>
        </row>
      </sheetData>
      <sheetData sheetId="2">
        <row r="1">
          <cell r="A1" t="str">
            <v xml:space="preserve">DETAILED 2021 BUDGET SUBMISSION FOR PERSONNEL EXPENDITURE </v>
          </cell>
        </row>
      </sheetData>
      <sheetData sheetId="3">
        <row r="3">
          <cell r="C3" t="str">
            <v xml:space="preserve">Org.Code                                                          </v>
          </cell>
        </row>
      </sheetData>
      <sheetData sheetId="4">
        <row r="4">
          <cell r="B4" t="str">
            <v>Item Descriptions</v>
          </cell>
        </row>
      </sheetData>
      <sheetData sheetId="5">
        <row r="1">
          <cell r="A1" t="str">
            <v>REVISED  ESTIMATES OF ANAMBRA STATE GOVERNMENT OF NIGERIA, 2020</v>
          </cell>
        </row>
      </sheetData>
      <sheetData sheetId="6">
        <row r="1">
          <cell r="A1" t="str">
            <v>REVISED  ESTIMATES OF ANAMBRA STATE GOVERNMENT OF NIGERIA, 2020</v>
          </cell>
        </row>
      </sheetData>
      <sheetData sheetId="7">
        <row r="1">
          <cell r="A1" t="str">
            <v>ESTIMATES OF ANAMBRA STATE GOVERNMENT OF NIGERIA, 2021</v>
          </cell>
        </row>
      </sheetData>
      <sheetData sheetId="8">
        <row r="1">
          <cell r="A1" t="str">
            <v>REVISED ESTIMATES OF ANAMBRA STATE GOVERNMENT OF NIGERIA, 2020</v>
          </cell>
        </row>
      </sheetData>
      <sheetData sheetId="9">
        <row r="1">
          <cell r="A1" t="str">
            <v>FAAC ALLOCATIONS 2020</v>
          </cell>
        </row>
      </sheetData>
      <sheetData sheetId="10">
        <row r="1">
          <cell r="A1" t="str">
            <v>REVISED ESTIMATES OF ANAMBRA STATE GOVERNMENT OF NIGERIA, 2020</v>
          </cell>
        </row>
      </sheetData>
      <sheetData sheetId="11">
        <row r="1">
          <cell r="A1" t="str">
            <v>REVISED ESTIMATES OF ANAMBRA STATE GOVERNMENT OF NIGERIA, 2020</v>
          </cell>
        </row>
      </sheetData>
      <sheetData sheetId="12">
        <row r="1">
          <cell r="A1" t="str">
            <v>REVISED ESTIMATES OF ANAMBRA STATE GOVERNMENT OF NIGERIA, 2020</v>
          </cell>
        </row>
      </sheetData>
      <sheetData sheetId="13">
        <row r="1">
          <cell r="A1" t="str">
            <v xml:space="preserve">GOVERNMENT OF ANAMBRA STATE </v>
          </cell>
        </row>
      </sheetData>
      <sheetData sheetId="14">
        <row r="1">
          <cell r="B1" t="str">
            <v xml:space="preserve">GOVERNMENT OF ANAMBRA STATE </v>
          </cell>
        </row>
      </sheetData>
      <sheetData sheetId="15">
        <row r="1">
          <cell r="D1" t="str">
            <v>REVISED ESTIMATES OF ANAMBRA STATE GOVERNMENT OF NIGERIA, 2020</v>
          </cell>
        </row>
      </sheetData>
      <sheetData sheetId="16">
        <row r="1">
          <cell r="A1" t="str">
            <v>REVISED ESTIMATES OF ANAMBRA STATE GOVERNMENT OF NIGERIA, 2020</v>
          </cell>
        </row>
      </sheetData>
      <sheetData sheetId="17">
        <row r="1">
          <cell r="B1" t="str">
            <v>REVISED ESTIMATES OF ANAMBRA STATE GOVERNMENT OF NIGERIA, 2020</v>
          </cell>
        </row>
      </sheetData>
      <sheetData sheetId="18">
        <row r="2">
          <cell r="A2" t="str">
            <v>COMPUTATION OF TRANSFER FROM CRF TO CDF</v>
          </cell>
        </row>
      </sheetData>
      <sheetData sheetId="19">
        <row r="1">
          <cell r="B1" t="str">
            <v>CONSOLIDATED BUDGET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view="pageBreakPreview" zoomScale="60" workbookViewId="0">
      <pane ySplit="5" topLeftCell="A6" activePane="bottomLeft" state="frozen"/>
      <selection pane="bottomLeft" activeCell="G59" sqref="G59"/>
    </sheetView>
  </sheetViews>
  <sheetFormatPr defaultRowHeight="15" x14ac:dyDescent="0.25"/>
  <cols>
    <col min="1" max="1" width="79.85546875" bestFit="1" customWidth="1"/>
    <col min="2" max="2" width="23.42578125" bestFit="1" customWidth="1"/>
    <col min="3" max="3" width="24.85546875" bestFit="1" customWidth="1"/>
    <col min="4" max="4" width="21.5703125" bestFit="1" customWidth="1"/>
    <col min="5" max="6" width="25.140625" style="274" bestFit="1" customWidth="1"/>
    <col min="7" max="7" width="22.5703125" style="419" customWidth="1"/>
    <col min="8" max="9" width="21.42578125" bestFit="1" customWidth="1"/>
    <col min="10" max="10" width="24.140625" customWidth="1"/>
  </cols>
  <sheetData>
    <row r="1" spans="1:10" ht="18.75" x14ac:dyDescent="0.3">
      <c r="A1" s="439" t="s">
        <v>2739</v>
      </c>
      <c r="B1" s="439"/>
      <c r="C1" s="439"/>
      <c r="D1" s="439"/>
      <c r="E1" s="439"/>
      <c r="F1" s="439"/>
      <c r="G1" s="439"/>
      <c r="H1" s="439"/>
      <c r="I1" s="439"/>
      <c r="J1" s="439"/>
    </row>
    <row r="2" spans="1:10" s="127" customFormat="1" ht="18.75" x14ac:dyDescent="0.3">
      <c r="A2" s="440" t="s">
        <v>108</v>
      </c>
      <c r="B2" s="441"/>
      <c r="C2" s="441"/>
      <c r="D2" s="441"/>
      <c r="E2" s="441"/>
      <c r="F2" s="441"/>
      <c r="G2" s="441"/>
      <c r="H2" s="441"/>
      <c r="I2" s="441"/>
      <c r="J2" s="442"/>
    </row>
    <row r="3" spans="1:10" s="127" customFormat="1" ht="37.5" x14ac:dyDescent="0.3">
      <c r="A3" s="25"/>
      <c r="B3" s="53" t="s">
        <v>109</v>
      </c>
      <c r="C3" s="53" t="s">
        <v>109</v>
      </c>
      <c r="D3" s="53" t="s">
        <v>110</v>
      </c>
      <c r="E3" s="264" t="s">
        <v>111</v>
      </c>
      <c r="F3" s="264" t="s">
        <v>112</v>
      </c>
      <c r="G3" s="411" t="s">
        <v>113</v>
      </c>
      <c r="H3" s="53" t="s">
        <v>113</v>
      </c>
      <c r="I3" s="53" t="s">
        <v>113</v>
      </c>
      <c r="J3" s="53" t="s">
        <v>114</v>
      </c>
    </row>
    <row r="4" spans="1:10" s="262" customFormat="1" ht="18.75" x14ac:dyDescent="0.3">
      <c r="A4" s="259"/>
      <c r="B4" s="260">
        <v>2019</v>
      </c>
      <c r="C4" s="260">
        <v>2020</v>
      </c>
      <c r="D4" s="260">
        <v>2020</v>
      </c>
      <c r="E4" s="265">
        <v>2020</v>
      </c>
      <c r="F4" s="265">
        <v>2020</v>
      </c>
      <c r="G4" s="412">
        <v>2021</v>
      </c>
      <c r="H4" s="260">
        <v>2022</v>
      </c>
      <c r="I4" s="260">
        <v>2023</v>
      </c>
      <c r="J4" s="261" t="s">
        <v>115</v>
      </c>
    </row>
    <row r="5" spans="1:10" ht="18.75" x14ac:dyDescent="0.3">
      <c r="A5" s="5"/>
      <c r="B5" s="45" t="s">
        <v>116</v>
      </c>
      <c r="C5" s="45" t="s">
        <v>116</v>
      </c>
      <c r="D5" s="45" t="s">
        <v>116</v>
      </c>
      <c r="E5" s="266" t="s">
        <v>116</v>
      </c>
      <c r="F5" s="266"/>
      <c r="G5" s="413" t="s">
        <v>116</v>
      </c>
      <c r="H5" s="45" t="s">
        <v>116</v>
      </c>
      <c r="I5" s="45" t="s">
        <v>116</v>
      </c>
      <c r="J5" s="45" t="s">
        <v>116</v>
      </c>
    </row>
    <row r="6" spans="1:10" ht="18.75" x14ac:dyDescent="0.3">
      <c r="A6" s="5"/>
      <c r="B6" s="45"/>
      <c r="C6" s="45"/>
      <c r="D6" s="45"/>
      <c r="E6" s="266"/>
      <c r="F6" s="266"/>
      <c r="G6" s="413"/>
      <c r="H6" s="45"/>
      <c r="I6" s="45"/>
      <c r="J6" s="45"/>
    </row>
    <row r="7" spans="1:10" ht="18.75" x14ac:dyDescent="0.3">
      <c r="A7" s="5" t="s">
        <v>117</v>
      </c>
      <c r="B7" s="47">
        <v>9971291471</v>
      </c>
      <c r="C7" s="47">
        <v>15601651810</v>
      </c>
      <c r="D7" s="47">
        <v>15601651810</v>
      </c>
      <c r="E7" s="267">
        <v>15601651810</v>
      </c>
      <c r="F7" s="268"/>
      <c r="G7" s="414">
        <v>9701761810</v>
      </c>
      <c r="H7" s="271">
        <v>15601651810</v>
      </c>
      <c r="I7" s="271">
        <v>15601651810</v>
      </c>
      <c r="J7" s="32">
        <f>SUM(G7:I7)</f>
        <v>40905065430</v>
      </c>
    </row>
    <row r="8" spans="1:10" ht="18.75" x14ac:dyDescent="0.3">
      <c r="A8" s="5" t="s">
        <v>118</v>
      </c>
      <c r="B8" s="48"/>
      <c r="C8" s="2"/>
      <c r="D8" s="48"/>
      <c r="E8" s="268"/>
      <c r="F8" s="268"/>
      <c r="G8" s="415"/>
      <c r="H8" s="2"/>
      <c r="I8" s="2"/>
      <c r="J8" s="28"/>
    </row>
    <row r="9" spans="1:10" ht="18.75" x14ac:dyDescent="0.3">
      <c r="A9" s="5" t="s">
        <v>119</v>
      </c>
      <c r="B9" s="47">
        <v>40941126331</v>
      </c>
      <c r="C9" s="47">
        <v>15221152661</v>
      </c>
      <c r="D9" s="47">
        <v>43766685075</v>
      </c>
      <c r="E9" s="267">
        <v>31869609410</v>
      </c>
      <c r="F9" s="268"/>
      <c r="G9" s="414">
        <f>'Comp of Transf from CRF toCDF'!H9</f>
        <v>46788538969</v>
      </c>
      <c r="H9" s="47">
        <f>G9+5%*G9</f>
        <v>49127965917.449997</v>
      </c>
      <c r="I9" s="47">
        <f>H9+5%*H9</f>
        <v>51584364213.322495</v>
      </c>
      <c r="J9" s="32">
        <f>SUM(G9:I9)</f>
        <v>147500869099.77249</v>
      </c>
    </row>
    <row r="10" spans="1:10" ht="18.75" x14ac:dyDescent="0.3">
      <c r="A10" s="5" t="s">
        <v>120</v>
      </c>
      <c r="B10" s="47">
        <v>13524817905</v>
      </c>
      <c r="C10" s="47">
        <v>16189567355</v>
      </c>
      <c r="D10" s="47">
        <v>15590174277</v>
      </c>
      <c r="E10" s="267">
        <v>18000000000</v>
      </c>
      <c r="F10" s="268"/>
      <c r="G10" s="414">
        <f>'Comp of Transf from CRF toCDF'!H10</f>
        <v>20889262031</v>
      </c>
      <c r="H10" s="47">
        <f t="shared" ref="H10:I10" si="0">G10+5%*G10</f>
        <v>21933725132.549999</v>
      </c>
      <c r="I10" s="47">
        <f t="shared" si="0"/>
        <v>23030411389.177498</v>
      </c>
      <c r="J10" s="32">
        <f t="shared" ref="J10:J14" si="1">SUM(G10:I10)</f>
        <v>65853398552.727501</v>
      </c>
    </row>
    <row r="11" spans="1:10" ht="18.75" x14ac:dyDescent="0.3">
      <c r="A11" s="5" t="s">
        <v>121</v>
      </c>
      <c r="B11" s="47">
        <v>2313731893</v>
      </c>
      <c r="C11" s="47">
        <v>3723412173</v>
      </c>
      <c r="D11" s="47">
        <v>1604354199</v>
      </c>
      <c r="E11" s="267">
        <v>2500000000</v>
      </c>
      <c r="F11" s="268"/>
      <c r="G11" s="414">
        <f>'Comp of Transf from CRF toCDF'!H32</f>
        <v>10973864598</v>
      </c>
      <c r="H11" s="47">
        <f t="shared" ref="H11:I11" si="2">G11+5%*G11</f>
        <v>11522557827.9</v>
      </c>
      <c r="I11" s="47">
        <f t="shared" si="2"/>
        <v>12098685719.295</v>
      </c>
      <c r="J11" s="32">
        <f t="shared" si="1"/>
        <v>34595108145.195</v>
      </c>
    </row>
    <row r="12" spans="1:10" ht="18.75" x14ac:dyDescent="0.3">
      <c r="A12" s="5" t="s">
        <v>122</v>
      </c>
      <c r="B12" s="47">
        <v>25183562697</v>
      </c>
      <c r="C12" s="47">
        <v>6980436054</v>
      </c>
      <c r="D12" s="47">
        <v>30000000000</v>
      </c>
      <c r="E12" s="267">
        <v>27000000000</v>
      </c>
      <c r="F12" s="268"/>
      <c r="G12" s="414">
        <f>'Comp of Transf from CRF toCDF'!H8</f>
        <v>36577873041</v>
      </c>
      <c r="H12" s="47">
        <f t="shared" ref="H12:I12" si="3">G12+5%*G12</f>
        <v>38406766693.050003</v>
      </c>
      <c r="I12" s="47">
        <f t="shared" si="3"/>
        <v>40327105027.702499</v>
      </c>
      <c r="J12" s="32">
        <f t="shared" si="1"/>
        <v>115311744761.7525</v>
      </c>
    </row>
    <row r="13" spans="1:10" ht="18.75" x14ac:dyDescent="0.3">
      <c r="A13" s="5" t="s">
        <v>123</v>
      </c>
      <c r="B13" s="49" t="s">
        <v>124</v>
      </c>
      <c r="C13" s="47">
        <v>20000</v>
      </c>
      <c r="D13" s="47">
        <v>3565364972</v>
      </c>
      <c r="E13" s="267">
        <v>5000000000</v>
      </c>
      <c r="F13" s="268"/>
      <c r="G13" s="414">
        <f>'Comp of Transf from CRF toCDF'!H30</f>
        <v>5000000000</v>
      </c>
      <c r="H13" s="47">
        <f t="shared" ref="H13:I13" si="4">G13+5%*G13</f>
        <v>5250000000</v>
      </c>
      <c r="I13" s="47">
        <f t="shared" si="4"/>
        <v>5512500000</v>
      </c>
      <c r="J13" s="32">
        <f t="shared" si="1"/>
        <v>15762500000</v>
      </c>
    </row>
    <row r="14" spans="1:10" ht="18.75" x14ac:dyDescent="0.3">
      <c r="A14" s="5" t="s">
        <v>125</v>
      </c>
      <c r="B14" s="47">
        <v>1057714269</v>
      </c>
      <c r="C14" s="49" t="s">
        <v>124</v>
      </c>
      <c r="D14" s="47">
        <v>13400000000</v>
      </c>
      <c r="E14" s="267">
        <v>5000000000</v>
      </c>
      <c r="F14" s="268"/>
      <c r="G14" s="414">
        <f>'Comp of Transf from CRF toCDF'!H31</f>
        <v>5000000000</v>
      </c>
      <c r="H14" s="47">
        <f t="shared" ref="H14:I14" si="5">G14+5%*G14</f>
        <v>5250000000</v>
      </c>
      <c r="I14" s="47">
        <f t="shared" si="5"/>
        <v>5512500000</v>
      </c>
      <c r="J14" s="32">
        <f t="shared" si="1"/>
        <v>15762500000</v>
      </c>
    </row>
    <row r="15" spans="1:10" ht="18.75" x14ac:dyDescent="0.3">
      <c r="A15" s="5" t="s">
        <v>126</v>
      </c>
      <c r="B15" s="47">
        <v>20831044079</v>
      </c>
      <c r="C15" s="49" t="s">
        <v>124</v>
      </c>
      <c r="D15" s="47">
        <v>13034635028</v>
      </c>
      <c r="E15" s="269" t="s">
        <v>124</v>
      </c>
      <c r="F15" s="268"/>
      <c r="G15" s="414"/>
      <c r="H15" s="49"/>
      <c r="I15" s="49"/>
      <c r="J15" s="28"/>
    </row>
    <row r="16" spans="1:10" ht="18.75" x14ac:dyDescent="0.3">
      <c r="A16" s="5" t="s">
        <v>127</v>
      </c>
      <c r="B16" s="47">
        <f>SUM(B9:B15)</f>
        <v>103851997174</v>
      </c>
      <c r="C16" s="47">
        <f t="shared" ref="C16:J16" si="6">SUM(C9:C15)</f>
        <v>42114588243</v>
      </c>
      <c r="D16" s="47">
        <f t="shared" si="6"/>
        <v>120961213551</v>
      </c>
      <c r="E16" s="267">
        <f t="shared" si="6"/>
        <v>89369609410</v>
      </c>
      <c r="F16" s="267">
        <f t="shared" si="6"/>
        <v>0</v>
      </c>
      <c r="G16" s="414">
        <f t="shared" si="6"/>
        <v>125229538639</v>
      </c>
      <c r="H16" s="47">
        <f t="shared" si="6"/>
        <v>131491015570.95</v>
      </c>
      <c r="I16" s="47">
        <f t="shared" si="6"/>
        <v>138065566349.4975</v>
      </c>
      <c r="J16" s="47">
        <f t="shared" si="6"/>
        <v>394786120559.44751</v>
      </c>
    </row>
    <row r="17" spans="1:10" ht="18.75" x14ac:dyDescent="0.3">
      <c r="A17" s="5"/>
      <c r="B17" s="48"/>
      <c r="C17" s="48"/>
      <c r="D17" s="48"/>
      <c r="E17" s="268"/>
      <c r="F17" s="268"/>
      <c r="G17" s="415"/>
      <c r="H17" s="48"/>
      <c r="I17" s="48"/>
      <c r="J17" s="28"/>
    </row>
    <row r="18" spans="1:10" ht="18.75" x14ac:dyDescent="0.3">
      <c r="A18" s="50" t="s">
        <v>128</v>
      </c>
      <c r="B18" s="47">
        <f>B7+B16</f>
        <v>113823288645</v>
      </c>
      <c r="C18" s="47">
        <f t="shared" ref="C18:J18" si="7">C7+C16</f>
        <v>57716240053</v>
      </c>
      <c r="D18" s="47">
        <f t="shared" si="7"/>
        <v>136562865361</v>
      </c>
      <c r="E18" s="267">
        <f t="shared" si="7"/>
        <v>104971261220</v>
      </c>
      <c r="F18" s="267">
        <f t="shared" si="7"/>
        <v>0</v>
      </c>
      <c r="G18" s="414">
        <f t="shared" si="7"/>
        <v>134931300449</v>
      </c>
      <c r="H18" s="47">
        <f t="shared" si="7"/>
        <v>147092667380.95001</v>
      </c>
      <c r="I18" s="47">
        <f t="shared" si="7"/>
        <v>153667218159.4975</v>
      </c>
      <c r="J18" s="47">
        <f t="shared" si="7"/>
        <v>435691185989.44751</v>
      </c>
    </row>
    <row r="19" spans="1:10" ht="18.75" x14ac:dyDescent="0.3">
      <c r="A19" s="5"/>
      <c r="B19" s="48"/>
      <c r="C19" s="48"/>
      <c r="D19" s="48"/>
      <c r="E19" s="268"/>
      <c r="F19" s="268"/>
      <c r="G19" s="415"/>
      <c r="H19" s="48"/>
      <c r="I19" s="48"/>
      <c r="J19" s="28"/>
    </row>
    <row r="20" spans="1:10" ht="18.75" x14ac:dyDescent="0.3">
      <c r="A20" s="5" t="s">
        <v>129</v>
      </c>
      <c r="B20" s="48"/>
      <c r="C20" s="48"/>
      <c r="D20" s="48"/>
      <c r="E20" s="268"/>
      <c r="F20" s="268"/>
      <c r="G20" s="415"/>
      <c r="H20" s="48"/>
      <c r="I20" s="48"/>
      <c r="J20" s="28"/>
    </row>
    <row r="21" spans="1:10" ht="18.75" x14ac:dyDescent="0.3">
      <c r="A21" s="5" t="s">
        <v>130</v>
      </c>
      <c r="B21" s="47">
        <v>14969316706</v>
      </c>
      <c r="C21" s="47">
        <v>6005695017</v>
      </c>
      <c r="D21" s="47">
        <v>22850163185</v>
      </c>
      <c r="E21" s="267">
        <v>17426842720</v>
      </c>
      <c r="F21" s="267">
        <v>7190238275</v>
      </c>
      <c r="G21" s="414">
        <f>'Comp of Transf from CRF toCDF'!H15</f>
        <v>17651074756</v>
      </c>
      <c r="H21" s="47">
        <f>G21+5%*G21</f>
        <v>18533628493.799999</v>
      </c>
      <c r="I21" s="47">
        <f>H21+5%*H21</f>
        <v>19460309918.489998</v>
      </c>
      <c r="J21" s="47">
        <f t="shared" ref="J21:J25" si="8">J10+J19</f>
        <v>65853398552.727501</v>
      </c>
    </row>
    <row r="22" spans="1:10" ht="18.75" x14ac:dyDescent="0.3">
      <c r="A22" s="5" t="s">
        <v>131</v>
      </c>
      <c r="B22" s="47">
        <v>11645452621</v>
      </c>
      <c r="C22" s="47">
        <v>2848868892</v>
      </c>
      <c r="D22" s="47">
        <v>10252128113</v>
      </c>
      <c r="E22" s="267">
        <v>8376168093</v>
      </c>
      <c r="F22" s="269" t="s">
        <v>124</v>
      </c>
      <c r="G22" s="414">
        <f>'Comp of Transf from CRF toCDF'!H16</f>
        <v>12790647402</v>
      </c>
      <c r="H22" s="47">
        <f t="shared" ref="H22:I22" si="9">G22+5%*G22</f>
        <v>13430179772.1</v>
      </c>
      <c r="I22" s="47">
        <f t="shared" si="9"/>
        <v>14101688760.705</v>
      </c>
      <c r="J22" s="47">
        <f t="shared" si="8"/>
        <v>34595108145.195</v>
      </c>
    </row>
    <row r="23" spans="1:10" ht="18.75" x14ac:dyDescent="0.3">
      <c r="A23" s="5" t="s">
        <v>132</v>
      </c>
      <c r="B23" s="47">
        <v>23550642802</v>
      </c>
      <c r="C23" s="47">
        <v>3195081267</v>
      </c>
      <c r="D23" s="47">
        <v>22315157496</v>
      </c>
      <c r="E23" s="267">
        <v>21261810709</v>
      </c>
      <c r="F23" s="269" t="s">
        <v>124</v>
      </c>
      <c r="G23" s="414">
        <f>'Comp of Transf from CRF toCDF'!H17</f>
        <v>22871860452.994999</v>
      </c>
      <c r="H23" s="47">
        <f t="shared" ref="H23:I23" si="10">G23+5%*G23</f>
        <v>24015453475.644749</v>
      </c>
      <c r="I23" s="47">
        <f t="shared" si="10"/>
        <v>25216226149.426987</v>
      </c>
      <c r="J23" s="47">
        <f t="shared" si="8"/>
        <v>181165143314.48001</v>
      </c>
    </row>
    <row r="24" spans="1:10" ht="18.75" x14ac:dyDescent="0.3">
      <c r="A24" s="5" t="s">
        <v>133</v>
      </c>
      <c r="B24" s="47">
        <v>618316630</v>
      </c>
      <c r="C24" s="49" t="s">
        <v>124</v>
      </c>
      <c r="D24" s="47">
        <v>710906881</v>
      </c>
      <c r="E24" s="267">
        <v>646925262</v>
      </c>
      <c r="F24" s="269" t="s">
        <v>124</v>
      </c>
      <c r="G24" s="414">
        <f>'Comp of Transf from CRF toCDF'!H18</f>
        <v>945516298.36400008</v>
      </c>
      <c r="H24" s="47">
        <f t="shared" ref="H24:I24" si="11">G24+5%*G24</f>
        <v>992792113.2822001</v>
      </c>
      <c r="I24" s="47">
        <f t="shared" si="11"/>
        <v>1042431718.94631</v>
      </c>
      <c r="J24" s="47">
        <f t="shared" si="8"/>
        <v>50357608145.195</v>
      </c>
    </row>
    <row r="25" spans="1:10" ht="18.75" x14ac:dyDescent="0.3">
      <c r="A25" s="5" t="s">
        <v>134</v>
      </c>
      <c r="B25" s="47">
        <v>1852587051</v>
      </c>
      <c r="C25" s="47">
        <v>177717419</v>
      </c>
      <c r="D25" s="47">
        <v>1072460639</v>
      </c>
      <c r="E25" s="267">
        <v>952637856</v>
      </c>
      <c r="F25" s="269" t="s">
        <v>124</v>
      </c>
      <c r="G25" s="414">
        <f>'Comp of Transf from CRF toCDF'!H19</f>
        <v>2506986388.29</v>
      </c>
      <c r="H25" s="47">
        <f t="shared" ref="H25:I25" si="12">G25+5%*G25</f>
        <v>2632335707.7045002</v>
      </c>
      <c r="I25" s="47">
        <f t="shared" si="12"/>
        <v>2763952493.089725</v>
      </c>
      <c r="J25" s="47">
        <f t="shared" si="8"/>
        <v>196927643314.48001</v>
      </c>
    </row>
    <row r="26" spans="1:10" ht="18.75" x14ac:dyDescent="0.3">
      <c r="A26" s="5" t="s">
        <v>135</v>
      </c>
      <c r="B26" s="47">
        <v>2914913630</v>
      </c>
      <c r="C26" s="47">
        <v>1391544321</v>
      </c>
      <c r="D26" s="47">
        <v>1571923600</v>
      </c>
      <c r="E26" s="267">
        <v>500079318</v>
      </c>
      <c r="F26" s="269" t="s">
        <v>124</v>
      </c>
      <c r="G26" s="414"/>
      <c r="H26" s="47"/>
      <c r="I26" s="47"/>
      <c r="J26" s="32"/>
    </row>
    <row r="27" spans="1:10" s="257" customFormat="1" ht="18.75" x14ac:dyDescent="0.3">
      <c r="A27" s="255" t="s">
        <v>136</v>
      </c>
      <c r="B27" s="256">
        <f>SUM(B21:B26)</f>
        <v>55551229440</v>
      </c>
      <c r="C27" s="256">
        <f t="shared" ref="C27:J27" si="13">SUM(C21:C26)</f>
        <v>13618906916</v>
      </c>
      <c r="D27" s="256">
        <f t="shared" si="13"/>
        <v>58772739914</v>
      </c>
      <c r="E27" s="270">
        <f t="shared" si="13"/>
        <v>49164463958</v>
      </c>
      <c r="F27" s="270">
        <f t="shared" si="13"/>
        <v>7190238275</v>
      </c>
      <c r="G27" s="416">
        <f t="shared" si="13"/>
        <v>56766085297.648994</v>
      </c>
      <c r="H27" s="256">
        <f t="shared" si="13"/>
        <v>59604389562.531456</v>
      </c>
      <c r="I27" s="256">
        <f t="shared" si="13"/>
        <v>62584609040.65802</v>
      </c>
      <c r="J27" s="256">
        <f t="shared" si="13"/>
        <v>528898901472.07751</v>
      </c>
    </row>
    <row r="28" spans="1:10" ht="18.75" x14ac:dyDescent="0.3">
      <c r="A28" s="5"/>
      <c r="B28" s="48"/>
      <c r="C28" s="48"/>
      <c r="D28" s="48"/>
      <c r="E28" s="268"/>
      <c r="F28" s="268"/>
      <c r="G28" s="415"/>
      <c r="H28" s="48"/>
      <c r="I28" s="48"/>
      <c r="J28" s="28"/>
    </row>
    <row r="29" spans="1:10" ht="18.75" x14ac:dyDescent="0.3">
      <c r="A29" s="5" t="s">
        <v>137</v>
      </c>
      <c r="B29" s="48"/>
      <c r="C29" s="48"/>
      <c r="D29" s="48"/>
      <c r="E29" s="268"/>
      <c r="F29" s="269" t="s">
        <v>124</v>
      </c>
      <c r="G29" s="415"/>
      <c r="H29" s="48"/>
      <c r="I29" s="48"/>
      <c r="J29" s="28"/>
    </row>
    <row r="30" spans="1:10" ht="18.75" x14ac:dyDescent="0.3">
      <c r="A30" s="5" t="s">
        <v>138</v>
      </c>
      <c r="B30" s="47">
        <v>409034018</v>
      </c>
      <c r="C30" s="47">
        <v>106455000</v>
      </c>
      <c r="D30" s="47">
        <v>3336058129</v>
      </c>
      <c r="E30" s="267">
        <v>2211413129</v>
      </c>
      <c r="F30" s="267">
        <v>468500000</v>
      </c>
      <c r="G30" s="414">
        <v>2542607129</v>
      </c>
      <c r="H30" s="47">
        <f t="shared" ref="H30:I30" si="14">G30+5%*G30</f>
        <v>2669737485.4499998</v>
      </c>
      <c r="I30" s="47">
        <f t="shared" si="14"/>
        <v>2803224359.7224998</v>
      </c>
      <c r="J30" s="47">
        <f>SUM(G30:I30)</f>
        <v>8015568974.1724997</v>
      </c>
    </row>
    <row r="31" spans="1:10" ht="18.75" x14ac:dyDescent="0.3">
      <c r="A31" s="5" t="s">
        <v>139</v>
      </c>
      <c r="B31" s="49" t="s">
        <v>124</v>
      </c>
      <c r="C31" s="49" t="s">
        <v>124</v>
      </c>
      <c r="D31" s="49" t="s">
        <v>124</v>
      </c>
      <c r="E31" s="267">
        <v>20000000</v>
      </c>
      <c r="F31" s="269" t="s">
        <v>124</v>
      </c>
      <c r="G31" s="414">
        <v>20000000</v>
      </c>
      <c r="H31" s="47">
        <f t="shared" ref="H31:I31" si="15">G31+5%*G31</f>
        <v>21000000</v>
      </c>
      <c r="I31" s="47">
        <f t="shared" si="15"/>
        <v>22050000</v>
      </c>
      <c r="J31" s="47">
        <f t="shared" ref="J31:J46" si="16">SUM(G31:I31)</f>
        <v>63050000</v>
      </c>
    </row>
    <row r="32" spans="1:10" ht="18.75" x14ac:dyDescent="0.3">
      <c r="A32" s="5" t="s">
        <v>140</v>
      </c>
      <c r="B32" s="47">
        <v>6648075</v>
      </c>
      <c r="C32" s="47">
        <v>7290380</v>
      </c>
      <c r="D32" s="47">
        <v>24000000</v>
      </c>
      <c r="E32" s="267">
        <v>20000000</v>
      </c>
      <c r="F32" s="269" t="s">
        <v>124</v>
      </c>
      <c r="G32" s="414">
        <v>6648075</v>
      </c>
      <c r="H32" s="47">
        <f t="shared" ref="H32:I32" si="17">G32+5%*G32</f>
        <v>6980478.75</v>
      </c>
      <c r="I32" s="47">
        <f t="shared" si="17"/>
        <v>7329502.6875</v>
      </c>
      <c r="J32" s="47">
        <f t="shared" si="16"/>
        <v>20958056.4375</v>
      </c>
    </row>
    <row r="33" spans="1:10" ht="18.75" x14ac:dyDescent="0.3">
      <c r="A33" s="5" t="s">
        <v>141</v>
      </c>
      <c r="B33" s="47">
        <v>1262727891</v>
      </c>
      <c r="C33" s="47">
        <v>719148413</v>
      </c>
      <c r="D33" s="47">
        <v>6469180000</v>
      </c>
      <c r="E33" s="267">
        <v>5593199500</v>
      </c>
      <c r="F33" s="267">
        <v>2835000000</v>
      </c>
      <c r="G33" s="414">
        <v>6760600000</v>
      </c>
      <c r="H33" s="47">
        <f t="shared" ref="H33:I33" si="18">G33+5%*G33</f>
        <v>7098630000</v>
      </c>
      <c r="I33" s="47">
        <f t="shared" si="18"/>
        <v>7453561500</v>
      </c>
      <c r="J33" s="47">
        <f t="shared" si="16"/>
        <v>21312791500</v>
      </c>
    </row>
    <row r="34" spans="1:10" ht="18.75" x14ac:dyDescent="0.3">
      <c r="A34" s="5" t="s">
        <v>142</v>
      </c>
      <c r="B34" s="47">
        <v>3320507884</v>
      </c>
      <c r="C34" s="47">
        <v>837901126</v>
      </c>
      <c r="D34" s="47">
        <v>7036682436</v>
      </c>
      <c r="E34" s="267">
        <v>5226415000</v>
      </c>
      <c r="F34" s="267">
        <v>1290000000</v>
      </c>
      <c r="G34" s="414">
        <v>5492180000</v>
      </c>
      <c r="H34" s="47">
        <f t="shared" ref="H34:I34" si="19">G34+5%*G34</f>
        <v>5766789000</v>
      </c>
      <c r="I34" s="47">
        <f t="shared" si="19"/>
        <v>6055128450</v>
      </c>
      <c r="J34" s="47">
        <f t="shared" si="16"/>
        <v>17314097450</v>
      </c>
    </row>
    <row r="35" spans="1:10" ht="18.75" x14ac:dyDescent="0.3">
      <c r="A35" s="5" t="s">
        <v>143</v>
      </c>
      <c r="B35" s="47">
        <v>3336265661</v>
      </c>
      <c r="C35" s="47">
        <v>1109475126</v>
      </c>
      <c r="D35" s="47">
        <v>6657000000</v>
      </c>
      <c r="E35" s="267">
        <v>4231000000</v>
      </c>
      <c r="F35" s="269" t="s">
        <v>124</v>
      </c>
      <c r="G35" s="414">
        <v>1570000000</v>
      </c>
      <c r="H35" s="47">
        <f t="shared" ref="H35:I35" si="20">G35+5%*G35</f>
        <v>1648500000</v>
      </c>
      <c r="I35" s="47">
        <f t="shared" si="20"/>
        <v>1730925000</v>
      </c>
      <c r="J35" s="47">
        <f t="shared" si="16"/>
        <v>4949425000</v>
      </c>
    </row>
    <row r="36" spans="1:10" ht="18.75" x14ac:dyDescent="0.3">
      <c r="A36" s="5" t="s">
        <v>144</v>
      </c>
      <c r="B36" s="47">
        <v>403830800</v>
      </c>
      <c r="C36" s="47">
        <v>55541712</v>
      </c>
      <c r="D36" s="47">
        <v>764000000</v>
      </c>
      <c r="E36" s="267">
        <v>629000000</v>
      </c>
      <c r="F36" s="267">
        <v>110000000</v>
      </c>
      <c r="G36" s="414">
        <v>403830800</v>
      </c>
      <c r="H36" s="47">
        <f t="shared" ref="H36:I36" si="21">G36+5%*G36</f>
        <v>424022340</v>
      </c>
      <c r="I36" s="47">
        <f t="shared" si="21"/>
        <v>445223457</v>
      </c>
      <c r="J36" s="47">
        <f t="shared" si="16"/>
        <v>1273076597</v>
      </c>
    </row>
    <row r="37" spans="1:10" ht="18.75" x14ac:dyDescent="0.3">
      <c r="A37" s="5" t="s">
        <v>145</v>
      </c>
      <c r="B37" s="47">
        <v>630135824</v>
      </c>
      <c r="C37" s="47">
        <v>508581152</v>
      </c>
      <c r="D37" s="47">
        <v>2683000000</v>
      </c>
      <c r="E37" s="267">
        <v>1116000000</v>
      </c>
      <c r="F37" s="269" t="s">
        <v>124</v>
      </c>
      <c r="G37" s="414">
        <v>630135824</v>
      </c>
      <c r="H37" s="47">
        <f t="shared" ref="H37:I37" si="22">G37+5%*G37</f>
        <v>661642615.20000005</v>
      </c>
      <c r="I37" s="47">
        <f t="shared" si="22"/>
        <v>694724745.96000004</v>
      </c>
      <c r="J37" s="47">
        <f t="shared" si="16"/>
        <v>1986503185.1600001</v>
      </c>
    </row>
    <row r="38" spans="1:10" ht="18.75" x14ac:dyDescent="0.3">
      <c r="A38" s="5" t="s">
        <v>146</v>
      </c>
      <c r="B38" s="47">
        <v>2132624030</v>
      </c>
      <c r="C38" s="47">
        <v>766723644</v>
      </c>
      <c r="D38" s="47">
        <v>2737171047</v>
      </c>
      <c r="E38" s="267">
        <v>2521171047</v>
      </c>
      <c r="F38" s="269" t="s">
        <v>124</v>
      </c>
      <c r="G38" s="414">
        <v>3345100000</v>
      </c>
      <c r="H38" s="47">
        <f t="shared" ref="H38:I38" si="23">G38+5%*G38</f>
        <v>3512355000</v>
      </c>
      <c r="I38" s="47">
        <f t="shared" si="23"/>
        <v>3687972750</v>
      </c>
      <c r="J38" s="47">
        <f t="shared" si="16"/>
        <v>10545427750</v>
      </c>
    </row>
    <row r="39" spans="1:10" ht="18.75" x14ac:dyDescent="0.3">
      <c r="A39" s="5" t="s">
        <v>147</v>
      </c>
      <c r="B39" s="47">
        <v>120088204</v>
      </c>
      <c r="C39" s="47">
        <v>18671452</v>
      </c>
      <c r="D39" s="47">
        <v>984000000</v>
      </c>
      <c r="E39" s="267">
        <v>1023000000</v>
      </c>
      <c r="F39" s="267">
        <v>869000000</v>
      </c>
      <c r="G39" s="414">
        <v>621000000</v>
      </c>
      <c r="H39" s="47">
        <f t="shared" ref="H39:I39" si="24">G39+5%*G39</f>
        <v>652050000</v>
      </c>
      <c r="I39" s="47">
        <f t="shared" si="24"/>
        <v>684652500</v>
      </c>
      <c r="J39" s="47">
        <f t="shared" si="16"/>
        <v>1957702500</v>
      </c>
    </row>
    <row r="40" spans="1:10" ht="18.75" x14ac:dyDescent="0.3">
      <c r="A40" s="5" t="s">
        <v>148</v>
      </c>
      <c r="B40" s="47">
        <v>222646100</v>
      </c>
      <c r="C40" s="49" t="s">
        <v>124</v>
      </c>
      <c r="D40" s="47">
        <v>993397313</v>
      </c>
      <c r="E40" s="267">
        <v>865510727</v>
      </c>
      <c r="F40" s="269" t="s">
        <v>124</v>
      </c>
      <c r="G40" s="414">
        <v>1113825000</v>
      </c>
      <c r="H40" s="47">
        <f t="shared" ref="H40:I40" si="25">G40+5%*G40</f>
        <v>1169516250</v>
      </c>
      <c r="I40" s="47">
        <f t="shared" si="25"/>
        <v>1227992062.5</v>
      </c>
      <c r="J40" s="47">
        <f t="shared" si="16"/>
        <v>3511333312.5</v>
      </c>
    </row>
    <row r="41" spans="1:10" ht="18.75" x14ac:dyDescent="0.3">
      <c r="A41" s="5" t="s">
        <v>149</v>
      </c>
      <c r="B41" s="47">
        <v>81337851</v>
      </c>
      <c r="C41" s="47">
        <v>383018854</v>
      </c>
      <c r="D41" s="47">
        <v>2574408070</v>
      </c>
      <c r="E41" s="267">
        <v>1823000000</v>
      </c>
      <c r="F41" s="267">
        <v>1000000000</v>
      </c>
      <c r="G41" s="414">
        <v>8783911901</v>
      </c>
      <c r="H41" s="47">
        <f t="shared" ref="H41:I41" si="26">G41+5%*G41</f>
        <v>9223107496.0499992</v>
      </c>
      <c r="I41" s="47">
        <f t="shared" si="26"/>
        <v>9684262870.852499</v>
      </c>
      <c r="J41" s="47">
        <f t="shared" si="16"/>
        <v>27691282267.902496</v>
      </c>
    </row>
    <row r="42" spans="1:10" ht="18.75" x14ac:dyDescent="0.3">
      <c r="A42" s="5" t="s">
        <v>150</v>
      </c>
      <c r="B42" s="47">
        <v>14065257149</v>
      </c>
      <c r="C42" s="47">
        <v>3279055625</v>
      </c>
      <c r="D42" s="47">
        <v>17943776984</v>
      </c>
      <c r="E42" s="267">
        <v>13486458313</v>
      </c>
      <c r="F42" s="267">
        <v>100000000</v>
      </c>
      <c r="G42" s="414">
        <v>15220276728.860001</v>
      </c>
      <c r="H42" s="47">
        <f t="shared" ref="H42:I42" si="27">G42+5%*G42</f>
        <v>15981290565.303001</v>
      </c>
      <c r="I42" s="47">
        <f t="shared" si="27"/>
        <v>16780355093.568151</v>
      </c>
      <c r="J42" s="47">
        <f t="shared" si="16"/>
        <v>47981922387.731155</v>
      </c>
    </row>
    <row r="43" spans="1:10" ht="18.75" x14ac:dyDescent="0.3">
      <c r="A43" s="5" t="s">
        <v>151</v>
      </c>
      <c r="B43" s="47">
        <v>2873098335</v>
      </c>
      <c r="C43" s="47">
        <v>578172316</v>
      </c>
      <c r="D43" s="47">
        <v>3571918786</v>
      </c>
      <c r="E43" s="267">
        <v>3088918786</v>
      </c>
      <c r="F43" s="269" t="s">
        <v>124</v>
      </c>
      <c r="G43" s="414">
        <v>1950000000</v>
      </c>
      <c r="H43" s="47">
        <f t="shared" ref="H43:I43" si="28">G43+5%*G43</f>
        <v>2047500000</v>
      </c>
      <c r="I43" s="47">
        <f t="shared" si="28"/>
        <v>2149875000</v>
      </c>
      <c r="J43" s="47">
        <f t="shared" si="16"/>
        <v>6147375000</v>
      </c>
    </row>
    <row r="44" spans="1:10" ht="18.75" x14ac:dyDescent="0.3">
      <c r="A44" s="5" t="s">
        <v>152</v>
      </c>
      <c r="B44" s="47">
        <v>5000000</v>
      </c>
      <c r="C44" s="49" t="s">
        <v>124</v>
      </c>
      <c r="D44" s="47">
        <v>5000000</v>
      </c>
      <c r="E44" s="267">
        <v>5000000</v>
      </c>
      <c r="F44" s="269" t="s">
        <v>124</v>
      </c>
      <c r="G44" s="414">
        <v>621000000</v>
      </c>
      <c r="H44" s="47">
        <f t="shared" ref="H44:I44" si="29">G44+5%*G44</f>
        <v>652050000</v>
      </c>
      <c r="I44" s="47">
        <f t="shared" si="29"/>
        <v>684652500</v>
      </c>
      <c r="J44" s="47">
        <f t="shared" si="16"/>
        <v>1957702500</v>
      </c>
    </row>
    <row r="45" spans="1:10" ht="18.75" x14ac:dyDescent="0.3">
      <c r="A45" s="5" t="s">
        <v>153</v>
      </c>
      <c r="B45" s="47">
        <v>20574979415</v>
      </c>
      <c r="C45" s="47">
        <v>5321944688</v>
      </c>
      <c r="D45" s="47">
        <v>16583410760</v>
      </c>
      <c r="E45" s="267">
        <v>15946710760</v>
      </c>
      <c r="F45" s="267">
        <v>50000000</v>
      </c>
      <c r="G45" s="414">
        <v>32054678895.500099</v>
      </c>
      <c r="H45" s="47">
        <f t="shared" ref="H45:I45" si="30">G45+5%*G45</f>
        <v>33657412840.275105</v>
      </c>
      <c r="I45" s="47">
        <f t="shared" si="30"/>
        <v>35340283482.288857</v>
      </c>
      <c r="J45" s="47">
        <f t="shared" si="16"/>
        <v>101052375218.06406</v>
      </c>
    </row>
    <row r="46" spans="1:10" ht="18.75" x14ac:dyDescent="0.3">
      <c r="A46" s="5" t="s">
        <v>154</v>
      </c>
      <c r="B46" s="47">
        <v>68571429</v>
      </c>
      <c r="C46" s="47">
        <v>1390020091</v>
      </c>
      <c r="D46" s="47">
        <v>6000000000</v>
      </c>
      <c r="E46" s="267">
        <v>8000000000</v>
      </c>
      <c r="F46" s="269" t="s">
        <v>124</v>
      </c>
      <c r="G46" s="414">
        <v>5750000000</v>
      </c>
      <c r="H46" s="47">
        <f t="shared" ref="H46:I46" si="31">G46+5%*G46</f>
        <v>6037500000</v>
      </c>
      <c r="I46" s="47">
        <f t="shared" si="31"/>
        <v>6339375000</v>
      </c>
      <c r="J46" s="47">
        <f t="shared" si="16"/>
        <v>18126875000</v>
      </c>
    </row>
    <row r="47" spans="1:10" s="127" customFormat="1" ht="18.75" x14ac:dyDescent="0.3">
      <c r="A47" s="255" t="s">
        <v>155</v>
      </c>
      <c r="B47" s="256">
        <f>SUM(B30:B46)</f>
        <v>49512752666</v>
      </c>
      <c r="C47" s="256">
        <f t="shared" ref="C47:J47" si="32">SUM(C30:C46)</f>
        <v>15081999579</v>
      </c>
      <c r="D47" s="256">
        <f t="shared" si="32"/>
        <v>78363003525</v>
      </c>
      <c r="E47" s="270">
        <f t="shared" si="32"/>
        <v>65806797262</v>
      </c>
      <c r="F47" s="270">
        <f t="shared" si="32"/>
        <v>6722500000</v>
      </c>
      <c r="G47" s="421">
        <f>SUM(G30:G46)</f>
        <v>86885794353.360107</v>
      </c>
      <c r="H47" s="256">
        <f t="shared" si="32"/>
        <v>91230084071.028107</v>
      </c>
      <c r="I47" s="256">
        <f t="shared" si="32"/>
        <v>95791588274.579498</v>
      </c>
      <c r="J47" s="256">
        <f t="shared" si="32"/>
        <v>273907466698.96771</v>
      </c>
    </row>
    <row r="48" spans="1:10" ht="18.75" x14ac:dyDescent="0.3">
      <c r="A48" s="5"/>
      <c r="B48" s="48"/>
      <c r="C48" s="48"/>
      <c r="D48" s="48"/>
      <c r="E48" s="268"/>
      <c r="F48" s="268"/>
      <c r="G48" s="415"/>
      <c r="H48" s="48"/>
      <c r="I48" s="48"/>
      <c r="J48" s="28"/>
    </row>
    <row r="49" spans="1:10" ht="18.75" x14ac:dyDescent="0.3">
      <c r="A49" s="50" t="s">
        <v>156</v>
      </c>
      <c r="B49" s="47">
        <f>B27+B47</f>
        <v>105063982106</v>
      </c>
      <c r="C49" s="47">
        <f t="shared" ref="C49:J49" si="33">C27+C47</f>
        <v>28700906495</v>
      </c>
      <c r="D49" s="47">
        <f t="shared" si="33"/>
        <v>137135743439</v>
      </c>
      <c r="E49" s="267">
        <f t="shared" si="33"/>
        <v>114971261220</v>
      </c>
      <c r="F49" s="267">
        <f t="shared" si="33"/>
        <v>13912738275</v>
      </c>
      <c r="G49" s="414">
        <f t="shared" si="33"/>
        <v>143651879651.00909</v>
      </c>
      <c r="H49" s="47">
        <f t="shared" si="33"/>
        <v>150834473633.55957</v>
      </c>
      <c r="I49" s="47">
        <f t="shared" si="33"/>
        <v>158376197315.23752</v>
      </c>
      <c r="J49" s="47">
        <f t="shared" si="33"/>
        <v>802806368171.04517</v>
      </c>
    </row>
    <row r="50" spans="1:10" ht="18.75" x14ac:dyDescent="0.3">
      <c r="A50" s="5"/>
      <c r="B50" s="48"/>
      <c r="C50" s="48"/>
      <c r="D50" s="48"/>
      <c r="E50" s="268"/>
      <c r="F50" s="268"/>
      <c r="G50" s="415"/>
      <c r="H50" s="48"/>
      <c r="I50" s="48"/>
      <c r="J50" s="28"/>
    </row>
    <row r="51" spans="1:10" ht="18.75" x14ac:dyDescent="0.3">
      <c r="A51" s="50" t="s">
        <v>157</v>
      </c>
      <c r="B51" s="258">
        <f>B18-B49</f>
        <v>8759306539</v>
      </c>
      <c r="C51" s="258">
        <f t="shared" ref="C51:J51" si="34">C18-C49</f>
        <v>29015333558</v>
      </c>
      <c r="D51" s="258">
        <f t="shared" si="34"/>
        <v>-572878078</v>
      </c>
      <c r="E51" s="271">
        <f t="shared" si="34"/>
        <v>-10000000000</v>
      </c>
      <c r="F51" s="271">
        <f t="shared" si="34"/>
        <v>-13912738275</v>
      </c>
      <c r="G51" s="414">
        <f t="shared" si="34"/>
        <v>-8720579202.0090942</v>
      </c>
      <c r="H51" s="258">
        <f t="shared" si="34"/>
        <v>-3741806252.6095581</v>
      </c>
      <c r="I51" s="258">
        <f t="shared" si="34"/>
        <v>-4708979155.7400208</v>
      </c>
      <c r="J51" s="258">
        <f t="shared" si="34"/>
        <v>-367115182181.59766</v>
      </c>
    </row>
    <row r="52" spans="1:10" ht="18.75" x14ac:dyDescent="0.3">
      <c r="A52" s="5"/>
      <c r="B52" s="48"/>
      <c r="C52" s="48"/>
      <c r="D52" s="48"/>
      <c r="E52" s="268"/>
      <c r="F52" s="268"/>
      <c r="G52" s="415"/>
      <c r="H52" s="48"/>
      <c r="I52" s="48"/>
      <c r="J52" s="28"/>
    </row>
    <row r="53" spans="1:10" ht="18.75" x14ac:dyDescent="0.3">
      <c r="A53" s="50" t="s">
        <v>158</v>
      </c>
      <c r="B53" s="48"/>
      <c r="C53" s="48"/>
      <c r="D53" s="48"/>
      <c r="E53" s="268"/>
      <c r="F53" s="268"/>
      <c r="G53" s="415"/>
      <c r="H53" s="48"/>
      <c r="I53" s="48"/>
      <c r="J53" s="28"/>
    </row>
    <row r="54" spans="1:10" ht="18.75" x14ac:dyDescent="0.3">
      <c r="A54" s="5" t="s">
        <v>159</v>
      </c>
      <c r="B54" s="47">
        <v>31478959114</v>
      </c>
      <c r="C54" s="47">
        <v>13948271207</v>
      </c>
      <c r="D54" s="49" t="s">
        <v>124</v>
      </c>
      <c r="E54" s="269" t="s">
        <v>124</v>
      </c>
      <c r="F54" s="268"/>
      <c r="G54" s="414"/>
      <c r="H54" s="49"/>
      <c r="I54" s="49"/>
      <c r="J54" s="28"/>
    </row>
    <row r="55" spans="1:10" ht="18.75" x14ac:dyDescent="0.3">
      <c r="A55" s="5" t="s">
        <v>160</v>
      </c>
      <c r="B55" s="47">
        <v>25336613845</v>
      </c>
      <c r="C55" s="47">
        <v>4161946546</v>
      </c>
      <c r="D55" s="49" t="s">
        <v>124</v>
      </c>
      <c r="E55" s="269" t="s">
        <v>124</v>
      </c>
      <c r="F55" s="269" t="s">
        <v>124</v>
      </c>
      <c r="G55" s="414"/>
      <c r="H55" s="49"/>
      <c r="I55" s="49"/>
      <c r="J55" s="28"/>
    </row>
    <row r="56" spans="1:10" ht="18.75" x14ac:dyDescent="0.3">
      <c r="A56" s="5" t="s">
        <v>161</v>
      </c>
      <c r="B56" s="47">
        <v>6142345270</v>
      </c>
      <c r="C56" s="47">
        <v>9786324661</v>
      </c>
      <c r="D56" s="49" t="s">
        <v>124</v>
      </c>
      <c r="E56" s="269" t="s">
        <v>124</v>
      </c>
      <c r="F56" s="269" t="s">
        <v>124</v>
      </c>
      <c r="G56" s="414"/>
      <c r="H56" s="49"/>
      <c r="I56" s="49"/>
      <c r="J56" s="49"/>
    </row>
    <row r="57" spans="1:10" ht="18.75" x14ac:dyDescent="0.3">
      <c r="A57" s="5"/>
      <c r="B57" s="48"/>
      <c r="C57" s="48"/>
      <c r="D57" s="48"/>
      <c r="E57" s="268"/>
      <c r="F57" s="268"/>
      <c r="G57" s="415"/>
      <c r="H57" s="48"/>
      <c r="I57" s="48"/>
      <c r="J57" s="28"/>
    </row>
    <row r="58" spans="1:10" ht="18.75" x14ac:dyDescent="0.3">
      <c r="A58" s="5" t="s">
        <v>162</v>
      </c>
      <c r="B58" s="48"/>
      <c r="C58" s="52"/>
      <c r="D58" s="48"/>
      <c r="E58" s="268"/>
      <c r="F58" s="268"/>
      <c r="G58" s="415"/>
      <c r="H58" s="48"/>
      <c r="I58" s="48"/>
      <c r="J58" s="28"/>
    </row>
    <row r="59" spans="1:10" ht="18.75" x14ac:dyDescent="0.3">
      <c r="A59" s="5" t="s">
        <v>163</v>
      </c>
      <c r="B59" s="47">
        <v>700000000</v>
      </c>
      <c r="C59" s="49" t="s">
        <v>124</v>
      </c>
      <c r="D59" s="47">
        <v>16000000000</v>
      </c>
      <c r="E59" s="267">
        <v>10000000000</v>
      </c>
      <c r="F59" s="269" t="s">
        <v>124</v>
      </c>
      <c r="G59" s="414">
        <f>'Detailed Capital Receipt'!K48</f>
        <v>3000000000</v>
      </c>
      <c r="H59" s="47">
        <f t="shared" ref="H59:I60" si="35">G59+5%*G59</f>
        <v>3150000000</v>
      </c>
      <c r="I59" s="47">
        <f t="shared" si="35"/>
        <v>3307500000</v>
      </c>
      <c r="J59" s="47">
        <f t="shared" ref="J59" si="36">SUM(G59:I59)</f>
        <v>9457500000</v>
      </c>
    </row>
    <row r="60" spans="1:10" ht="18.75" x14ac:dyDescent="0.3">
      <c r="A60" s="5" t="s">
        <v>164</v>
      </c>
      <c r="B60" s="49" t="s">
        <v>124</v>
      </c>
      <c r="C60" s="49" t="s">
        <v>124</v>
      </c>
      <c r="D60" s="49" t="s">
        <v>124</v>
      </c>
      <c r="E60" s="269" t="s">
        <v>124</v>
      </c>
      <c r="F60" s="268"/>
      <c r="G60" s="414">
        <f>'Detailed Capital Receipt'!K39</f>
        <v>8000000000</v>
      </c>
      <c r="H60" s="47">
        <f t="shared" si="35"/>
        <v>8400000000</v>
      </c>
      <c r="I60" s="47">
        <f t="shared" si="35"/>
        <v>8820000000</v>
      </c>
      <c r="J60" s="47">
        <f t="shared" ref="J60" si="37">SUM(G60:I60)</f>
        <v>25220000000</v>
      </c>
    </row>
    <row r="61" spans="1:10" ht="18.75" x14ac:dyDescent="0.3">
      <c r="A61" s="50" t="s">
        <v>165</v>
      </c>
      <c r="B61" s="256">
        <f>SUM(B59:B60)</f>
        <v>700000000</v>
      </c>
      <c r="C61" s="256">
        <f t="shared" ref="C61:J61" si="38">SUM(C59:C60)</f>
        <v>0</v>
      </c>
      <c r="D61" s="256">
        <f t="shared" si="38"/>
        <v>16000000000</v>
      </c>
      <c r="E61" s="270">
        <f t="shared" si="38"/>
        <v>10000000000</v>
      </c>
      <c r="F61" s="270">
        <f t="shared" si="38"/>
        <v>0</v>
      </c>
      <c r="G61" s="416">
        <f t="shared" si="38"/>
        <v>11000000000</v>
      </c>
      <c r="H61" s="256">
        <f t="shared" si="38"/>
        <v>11550000000</v>
      </c>
      <c r="I61" s="256">
        <f t="shared" si="38"/>
        <v>12127500000</v>
      </c>
      <c r="J61" s="256">
        <f t="shared" si="38"/>
        <v>34677500000</v>
      </c>
    </row>
    <row r="62" spans="1:10" ht="18.75" x14ac:dyDescent="0.3">
      <c r="A62" s="5" t="s">
        <v>166</v>
      </c>
      <c r="B62" s="47">
        <v>15601651810</v>
      </c>
      <c r="C62" s="51">
        <v>38801658218.389999</v>
      </c>
      <c r="D62" s="47">
        <v>15427121922</v>
      </c>
      <c r="E62" s="269">
        <v>0</v>
      </c>
      <c r="F62" s="269" t="s">
        <v>124</v>
      </c>
      <c r="G62" s="414">
        <f>G51+G61</f>
        <v>2279420797.9909058</v>
      </c>
      <c r="H62" s="420">
        <f t="shared" ref="H62:J62" si="39">H51+H61</f>
        <v>7808193747.3904419</v>
      </c>
      <c r="I62" s="420">
        <f t="shared" si="39"/>
        <v>7418520844.2599792</v>
      </c>
      <c r="J62" s="420">
        <f t="shared" si="39"/>
        <v>-332437682181.59766</v>
      </c>
    </row>
    <row r="63" spans="1:10" ht="18.75" x14ac:dyDescent="0.3">
      <c r="A63" s="5" t="s">
        <v>167</v>
      </c>
      <c r="B63" s="28"/>
      <c r="C63" s="2"/>
      <c r="D63" s="2"/>
      <c r="E63" s="272"/>
      <c r="F63" s="273">
        <v>0.121</v>
      </c>
      <c r="G63" s="417"/>
      <c r="H63" s="32"/>
      <c r="I63" s="2"/>
      <c r="J63" s="2"/>
    </row>
    <row r="64" spans="1:10" ht="18.75" x14ac:dyDescent="0.3">
      <c r="A64" s="44"/>
      <c r="B64" s="2"/>
      <c r="C64" s="2"/>
      <c r="D64" s="2"/>
      <c r="E64" s="272"/>
      <c r="F64" s="272"/>
      <c r="G64" s="418"/>
      <c r="H64" s="2"/>
      <c r="I64" s="2"/>
      <c r="J64" s="2"/>
    </row>
  </sheetData>
  <mergeCells count="2">
    <mergeCell ref="A1:J1"/>
    <mergeCell ref="A2:J2"/>
  </mergeCells>
  <pageMargins left="0.70866141732283472" right="0.70866141732283472" top="0.74803149606299213" bottom="0.74803149606299213" header="0.31496062992125984" footer="0.31496062992125984"/>
  <pageSetup paperSize="5"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562"/>
  <sheetViews>
    <sheetView view="pageBreakPreview" zoomScale="60" workbookViewId="0">
      <pane ySplit="8" topLeftCell="A9" activePane="bottomLeft" state="frozen"/>
      <selection pane="bottomLeft" activeCell="A1527" sqref="A1527:XFD1562"/>
    </sheetView>
  </sheetViews>
  <sheetFormatPr defaultRowHeight="18.75" x14ac:dyDescent="0.3"/>
  <cols>
    <col min="1" max="1" width="39.85546875" style="57" bestFit="1" customWidth="1"/>
    <col min="2" max="2" width="69" style="57" customWidth="1"/>
    <col min="3" max="3" width="51.5703125" style="185" customWidth="1"/>
    <col min="4" max="4" width="54.7109375" style="185" bestFit="1" customWidth="1"/>
    <col min="5" max="5" width="10.28515625" style="57" hidden="1" customWidth="1"/>
    <col min="6" max="6" width="9.28515625" style="57" hidden="1" customWidth="1"/>
    <col min="7" max="7" width="9" style="57" hidden="1" customWidth="1"/>
    <col min="8" max="9" width="9.140625" style="57" hidden="1" customWidth="1"/>
    <col min="10" max="10" width="18.28515625" style="57" hidden="1" customWidth="1"/>
    <col min="11" max="11" width="24.28515625" style="146" hidden="1" customWidth="1"/>
    <col min="12" max="12" width="20.7109375" style="146" hidden="1" customWidth="1"/>
    <col min="13" max="13" width="22.85546875" style="146" hidden="1" customWidth="1"/>
    <col min="14" max="14" width="22" style="146" hidden="1" customWidth="1"/>
    <col min="15" max="15" width="19.42578125" style="146" customWidth="1"/>
    <col min="16" max="16" width="25.5703125" style="184" bestFit="1" customWidth="1"/>
    <col min="17" max="18" width="25.42578125" style="146" hidden="1" customWidth="1"/>
    <col min="19" max="19" width="23" style="146" hidden="1" customWidth="1"/>
    <col min="20" max="20" width="21.85546875" style="154" customWidth="1"/>
    <col min="21" max="16384" width="9.140625" style="57"/>
  </cols>
  <sheetData>
    <row r="1" spans="1:20" x14ac:dyDescent="0.3">
      <c r="A1" s="455" t="s">
        <v>2739</v>
      </c>
      <c r="B1" s="455"/>
      <c r="C1" s="455"/>
      <c r="D1" s="455"/>
      <c r="E1" s="455"/>
      <c r="F1" s="455"/>
      <c r="G1" s="455"/>
      <c r="H1" s="455"/>
      <c r="I1" s="455"/>
      <c r="J1" s="455"/>
      <c r="K1" s="455"/>
      <c r="L1" s="455"/>
      <c r="M1" s="455"/>
      <c r="N1" s="455"/>
      <c r="O1" s="455"/>
      <c r="P1" s="455"/>
      <c r="Q1" s="455"/>
      <c r="R1" s="455"/>
      <c r="S1" s="455"/>
      <c r="T1" s="456"/>
    </row>
    <row r="2" spans="1:20" x14ac:dyDescent="0.3">
      <c r="A2" s="446" t="s">
        <v>203</v>
      </c>
      <c r="B2" s="446"/>
      <c r="C2" s="446"/>
      <c r="D2" s="446"/>
      <c r="E2" s="446"/>
      <c r="F2" s="446"/>
      <c r="G2" s="446"/>
      <c r="H2" s="446"/>
      <c r="I2" s="446"/>
      <c r="J2" s="446"/>
      <c r="K2" s="446"/>
      <c r="L2" s="446"/>
      <c r="M2" s="446"/>
      <c r="N2" s="446"/>
      <c r="O2" s="446"/>
      <c r="P2" s="446"/>
      <c r="Q2" s="446"/>
      <c r="R2" s="446"/>
      <c r="S2" s="446"/>
      <c r="T2" s="457"/>
    </row>
    <row r="3" spans="1:20" x14ac:dyDescent="0.3">
      <c r="A3" s="36" t="s">
        <v>204</v>
      </c>
      <c r="B3" s="36"/>
      <c r="C3" s="62"/>
      <c r="D3" s="62"/>
      <c r="E3" s="36"/>
      <c r="F3" s="36"/>
      <c r="G3" s="36"/>
      <c r="H3" s="36"/>
      <c r="I3" s="36"/>
      <c r="J3" s="36"/>
      <c r="K3" s="36"/>
      <c r="L3" s="36"/>
      <c r="M3" s="36"/>
      <c r="N3" s="36"/>
      <c r="O3" s="36"/>
      <c r="P3" s="137"/>
      <c r="Q3" s="36"/>
      <c r="R3" s="36"/>
      <c r="S3" s="89"/>
      <c r="T3" s="60"/>
    </row>
    <row r="4" spans="1:20" x14ac:dyDescent="0.3">
      <c r="A4" s="14" t="s">
        <v>205</v>
      </c>
      <c r="B4" s="58" t="s">
        <v>206</v>
      </c>
      <c r="C4" s="69"/>
      <c r="D4" s="69"/>
      <c r="E4" s="14" t="s">
        <v>207</v>
      </c>
      <c r="F4" s="14" t="s">
        <v>207</v>
      </c>
      <c r="G4" s="14" t="s">
        <v>208</v>
      </c>
      <c r="H4" s="14" t="s">
        <v>209</v>
      </c>
      <c r="I4" s="14" t="s">
        <v>210</v>
      </c>
      <c r="J4" s="14" t="s">
        <v>211</v>
      </c>
      <c r="K4" s="58" t="s">
        <v>36</v>
      </c>
      <c r="L4" s="14" t="s">
        <v>36</v>
      </c>
      <c r="M4" s="58" t="s">
        <v>37</v>
      </c>
      <c r="N4" s="59" t="s">
        <v>212</v>
      </c>
      <c r="O4" s="58" t="s">
        <v>213</v>
      </c>
      <c r="P4" s="138" t="s">
        <v>40</v>
      </c>
      <c r="Q4" s="58" t="s">
        <v>40</v>
      </c>
      <c r="R4" s="58" t="s">
        <v>40</v>
      </c>
      <c r="S4" s="104" t="s">
        <v>41</v>
      </c>
      <c r="T4" s="60"/>
    </row>
    <row r="5" spans="1:20" x14ac:dyDescent="0.3">
      <c r="A5" s="14" t="s">
        <v>214</v>
      </c>
      <c r="B5" s="58"/>
      <c r="C5" s="69"/>
      <c r="D5" s="69"/>
      <c r="E5" s="14" t="s">
        <v>215</v>
      </c>
      <c r="F5" s="14" t="s">
        <v>216</v>
      </c>
      <c r="G5" s="14" t="s">
        <v>217</v>
      </c>
      <c r="H5" s="14" t="s">
        <v>218</v>
      </c>
      <c r="I5" s="14" t="s">
        <v>219</v>
      </c>
      <c r="J5" s="14" t="s">
        <v>219</v>
      </c>
      <c r="K5" s="58"/>
      <c r="L5" s="14" t="s">
        <v>220</v>
      </c>
      <c r="M5" s="58"/>
      <c r="N5" s="59"/>
      <c r="O5" s="58"/>
      <c r="P5" s="138"/>
      <c r="Q5" s="58"/>
      <c r="R5" s="58"/>
      <c r="S5" s="215"/>
      <c r="T5" s="60"/>
    </row>
    <row r="6" spans="1:20" x14ac:dyDescent="0.3">
      <c r="A6" s="60"/>
      <c r="B6" s="58"/>
      <c r="C6" s="69"/>
      <c r="D6" s="69"/>
      <c r="E6" s="14" t="s">
        <v>219</v>
      </c>
      <c r="F6" s="14" t="s">
        <v>219</v>
      </c>
      <c r="G6" s="14" t="s">
        <v>219</v>
      </c>
      <c r="H6" s="14" t="s">
        <v>221</v>
      </c>
      <c r="I6" s="60"/>
      <c r="J6" s="60"/>
      <c r="K6" s="14">
        <v>2019</v>
      </c>
      <c r="L6" s="14">
        <v>2020</v>
      </c>
      <c r="M6" s="14">
        <v>2020</v>
      </c>
      <c r="N6" s="15">
        <v>2020</v>
      </c>
      <c r="O6" s="14" t="s">
        <v>40</v>
      </c>
      <c r="P6" s="228">
        <v>2021</v>
      </c>
      <c r="Q6" s="14">
        <v>2022</v>
      </c>
      <c r="R6" s="14">
        <v>2023</v>
      </c>
      <c r="S6" s="215"/>
      <c r="T6" s="60"/>
    </row>
    <row r="7" spans="1:20" x14ac:dyDescent="0.3">
      <c r="A7" s="60"/>
      <c r="B7" s="58"/>
      <c r="C7" s="69"/>
      <c r="D7" s="69"/>
      <c r="E7" s="60"/>
      <c r="F7" s="60"/>
      <c r="G7" s="60"/>
      <c r="H7" s="60"/>
      <c r="I7" s="60"/>
      <c r="J7" s="60"/>
      <c r="K7" s="18" t="s">
        <v>44</v>
      </c>
      <c r="L7" s="18" t="s">
        <v>44</v>
      </c>
      <c r="M7" s="18" t="s">
        <v>44</v>
      </c>
      <c r="N7" s="19" t="s">
        <v>44</v>
      </c>
      <c r="O7" s="18" t="s">
        <v>44</v>
      </c>
      <c r="P7" s="107" t="s">
        <v>44</v>
      </c>
      <c r="Q7" s="18" t="s">
        <v>44</v>
      </c>
      <c r="R7" s="18" t="s">
        <v>44</v>
      </c>
      <c r="S7" s="215"/>
      <c r="T7" s="60"/>
    </row>
    <row r="8" spans="1:20" x14ac:dyDescent="0.3">
      <c r="A8" s="190"/>
      <c r="B8" s="208"/>
      <c r="C8" s="210"/>
      <c r="D8" s="69"/>
      <c r="E8" s="60"/>
      <c r="F8" s="60"/>
      <c r="G8" s="60"/>
      <c r="H8" s="60"/>
      <c r="I8" s="60"/>
      <c r="J8" s="60"/>
      <c r="K8" s="18"/>
      <c r="L8" s="18"/>
      <c r="M8" s="18"/>
      <c r="N8" s="19"/>
      <c r="O8" s="18"/>
      <c r="P8" s="107"/>
      <c r="Q8" s="18"/>
      <c r="R8" s="18"/>
      <c r="S8" s="215"/>
      <c r="T8" s="60"/>
    </row>
    <row r="9" spans="1:20" x14ac:dyDescent="0.3">
      <c r="A9" s="189" t="s">
        <v>304</v>
      </c>
      <c r="B9" s="189" t="s">
        <v>305</v>
      </c>
      <c r="C9" s="189" t="s">
        <v>46</v>
      </c>
      <c r="D9" s="62" t="s">
        <v>154</v>
      </c>
      <c r="E9" s="46">
        <v>1804</v>
      </c>
      <c r="F9" s="46">
        <v>9</v>
      </c>
      <c r="G9" s="46">
        <v>701</v>
      </c>
      <c r="H9" s="46">
        <v>70111</v>
      </c>
      <c r="I9" s="46">
        <v>3000</v>
      </c>
      <c r="J9" s="46">
        <v>404206</v>
      </c>
      <c r="K9" s="32">
        <v>68571429</v>
      </c>
      <c r="L9" s="32">
        <v>1390020091</v>
      </c>
      <c r="M9" s="28">
        <v>0</v>
      </c>
      <c r="N9" s="29">
        <v>0</v>
      </c>
      <c r="O9" s="62"/>
      <c r="P9" s="140">
        <f>IFERROR(VLOOKUP(A9,'[1]Detail CAPEX  (2)'!_xlnm.Print_Area,11,0),0)</f>
        <v>0</v>
      </c>
      <c r="Q9" s="32">
        <f>P9+5%*P9</f>
        <v>0</v>
      </c>
      <c r="R9" s="32">
        <f>Q9+5%*Q9</f>
        <v>0</v>
      </c>
      <c r="S9" s="216">
        <f>SUM(P9:R9)</f>
        <v>0</v>
      </c>
      <c r="T9" s="60"/>
    </row>
    <row r="10" spans="1:20" x14ac:dyDescent="0.3">
      <c r="A10" s="209" t="s">
        <v>2778</v>
      </c>
      <c r="B10" s="195" t="s">
        <v>2779</v>
      </c>
      <c r="C10" s="187" t="s">
        <v>46</v>
      </c>
      <c r="D10" s="62" t="s">
        <v>154</v>
      </c>
      <c r="E10" s="46"/>
      <c r="F10" s="46"/>
      <c r="G10" s="46"/>
      <c r="H10" s="46"/>
      <c r="I10" s="46"/>
      <c r="J10" s="46"/>
      <c r="K10" s="32"/>
      <c r="L10" s="32"/>
      <c r="M10" s="28"/>
      <c r="N10" s="29"/>
      <c r="O10" s="62"/>
      <c r="P10" s="140">
        <v>50000000</v>
      </c>
      <c r="Q10" s="32"/>
      <c r="R10" s="32"/>
      <c r="S10" s="216"/>
      <c r="T10" s="60"/>
    </row>
    <row r="11" spans="1:20" x14ac:dyDescent="0.3">
      <c r="A11" s="65" t="s">
        <v>2780</v>
      </c>
      <c r="B11" s="209" t="s">
        <v>3654</v>
      </c>
      <c r="C11" s="62" t="s">
        <v>46</v>
      </c>
      <c r="D11" s="62" t="s">
        <v>154</v>
      </c>
      <c r="E11" s="46"/>
      <c r="F11" s="46"/>
      <c r="G11" s="46"/>
      <c r="H11" s="46"/>
      <c r="I11" s="46"/>
      <c r="J11" s="46"/>
      <c r="K11" s="32"/>
      <c r="L11" s="32"/>
      <c r="M11" s="28"/>
      <c r="N11" s="29"/>
      <c r="O11" s="62"/>
      <c r="P11" s="140">
        <v>50000000</v>
      </c>
      <c r="Q11" s="32"/>
      <c r="R11" s="32"/>
      <c r="S11" s="216"/>
      <c r="T11" s="60"/>
    </row>
    <row r="12" spans="1:20" s="153" customFormat="1" x14ac:dyDescent="0.3">
      <c r="A12" s="174" t="s">
        <v>974</v>
      </c>
      <c r="B12" s="174" t="s">
        <v>305</v>
      </c>
      <c r="C12" s="174" t="s">
        <v>67</v>
      </c>
      <c r="D12" s="174" t="s">
        <v>154</v>
      </c>
      <c r="E12" s="211">
        <v>1801</v>
      </c>
      <c r="F12" s="211">
        <v>9</v>
      </c>
      <c r="G12" s="211">
        <v>704</v>
      </c>
      <c r="H12" s="211">
        <v>70443</v>
      </c>
      <c r="I12" s="211">
        <v>3000</v>
      </c>
      <c r="J12" s="211">
        <v>404206</v>
      </c>
      <c r="K12" s="212">
        <v>0</v>
      </c>
      <c r="L12" s="212">
        <v>0</v>
      </c>
      <c r="M12" s="175">
        <v>6000000000</v>
      </c>
      <c r="N12" s="213">
        <v>8000000000</v>
      </c>
      <c r="O12" s="174"/>
      <c r="P12" s="214">
        <f>IFERROR(VLOOKUP(A12,'[1]Detail CAPEX  (2)'!_xlnm.Print_Area,11,0),0)</f>
        <v>0</v>
      </c>
      <c r="Q12" s="175">
        <f>P12+5%*P12</f>
        <v>0</v>
      </c>
      <c r="R12" s="175">
        <f>Q12+5%*Q12</f>
        <v>0</v>
      </c>
      <c r="S12" s="217">
        <f>SUM(P12:R12)</f>
        <v>0</v>
      </c>
      <c r="T12" s="221">
        <f>SUM(P9:P12)</f>
        <v>100000000</v>
      </c>
    </row>
    <row r="13" spans="1:20" x14ac:dyDescent="0.3">
      <c r="A13" s="62"/>
      <c r="B13" s="62"/>
      <c r="C13" s="62"/>
      <c r="D13" s="62"/>
      <c r="E13" s="46"/>
      <c r="F13" s="46"/>
      <c r="G13" s="46"/>
      <c r="H13" s="46"/>
      <c r="I13" s="46"/>
      <c r="J13" s="46"/>
      <c r="K13" s="28"/>
      <c r="L13" s="28"/>
      <c r="M13" s="32"/>
      <c r="N13" s="35"/>
      <c r="O13" s="62"/>
      <c r="P13" s="140"/>
      <c r="Q13" s="32"/>
      <c r="R13" s="32"/>
      <c r="S13" s="216"/>
      <c r="T13" s="60"/>
    </row>
    <row r="14" spans="1:20" x14ac:dyDescent="0.3">
      <c r="A14" s="62"/>
      <c r="B14" s="62"/>
      <c r="C14" s="62"/>
      <c r="D14" s="62"/>
      <c r="E14" s="46"/>
      <c r="F14" s="46"/>
      <c r="G14" s="46"/>
      <c r="H14" s="46"/>
      <c r="I14" s="46"/>
      <c r="J14" s="46"/>
      <c r="K14" s="28"/>
      <c r="L14" s="28"/>
      <c r="M14" s="32"/>
      <c r="N14" s="35"/>
      <c r="O14" s="62"/>
      <c r="P14" s="140"/>
      <c r="Q14" s="32"/>
      <c r="R14" s="32"/>
      <c r="S14" s="216"/>
      <c r="T14" s="60"/>
    </row>
    <row r="15" spans="1:20" x14ac:dyDescent="0.3">
      <c r="A15" s="62" t="s">
        <v>632</v>
      </c>
      <c r="B15" s="62" t="s">
        <v>3655</v>
      </c>
      <c r="C15" s="62" t="s">
        <v>63</v>
      </c>
      <c r="D15" s="62" t="s">
        <v>138</v>
      </c>
      <c r="E15" s="46">
        <v>104</v>
      </c>
      <c r="F15" s="46">
        <v>1</v>
      </c>
      <c r="G15" s="46">
        <v>704</v>
      </c>
      <c r="H15" s="46">
        <v>70421</v>
      </c>
      <c r="I15" s="46">
        <v>3000</v>
      </c>
      <c r="J15" s="46">
        <v>404206</v>
      </c>
      <c r="K15" s="32">
        <v>439871</v>
      </c>
      <c r="L15" s="28">
        <v>0</v>
      </c>
      <c r="M15" s="32">
        <v>3000000</v>
      </c>
      <c r="N15" s="35">
        <v>3000000</v>
      </c>
      <c r="O15" s="62"/>
      <c r="P15" s="140">
        <f>IFERROR(VLOOKUP(A15,'[1]Detail CAPEX  (2)'!_xlnm.Print_Area,11,0),0)</f>
        <v>0</v>
      </c>
      <c r="Q15" s="32">
        <f t="shared" ref="Q15:R34" si="0">P15+5%*P15</f>
        <v>0</v>
      </c>
      <c r="R15" s="32">
        <f t="shared" si="0"/>
        <v>0</v>
      </c>
      <c r="S15" s="216">
        <f t="shared" ref="S15:S59" si="1">SUM(P15:R15)</f>
        <v>0</v>
      </c>
      <c r="T15" s="60"/>
    </row>
    <row r="16" spans="1:20" x14ac:dyDescent="0.3">
      <c r="A16" s="62" t="s">
        <v>634</v>
      </c>
      <c r="B16" s="62" t="s">
        <v>635</v>
      </c>
      <c r="C16" s="62" t="s">
        <v>63</v>
      </c>
      <c r="D16" s="62" t="s">
        <v>138</v>
      </c>
      <c r="E16" s="46">
        <v>104</v>
      </c>
      <c r="F16" s="46">
        <v>1</v>
      </c>
      <c r="G16" s="46">
        <v>704</v>
      </c>
      <c r="H16" s="46">
        <v>70421</v>
      </c>
      <c r="I16" s="46">
        <v>3000</v>
      </c>
      <c r="J16" s="46">
        <v>404206</v>
      </c>
      <c r="K16" s="28">
        <v>0</v>
      </c>
      <c r="L16" s="28">
        <v>0</v>
      </c>
      <c r="M16" s="32">
        <v>30000000</v>
      </c>
      <c r="N16" s="35">
        <v>20000000</v>
      </c>
      <c r="O16" s="62"/>
      <c r="P16" s="140">
        <f>IFERROR(VLOOKUP(A16,'[1]Detail CAPEX  (2)'!_xlnm.Print_Area,11,0),0)</f>
        <v>0</v>
      </c>
      <c r="Q16" s="32">
        <f t="shared" si="0"/>
        <v>0</v>
      </c>
      <c r="R16" s="32">
        <f t="shared" si="0"/>
        <v>0</v>
      </c>
      <c r="S16" s="216">
        <f t="shared" si="1"/>
        <v>0</v>
      </c>
      <c r="T16" s="60"/>
    </row>
    <row r="17" spans="1:20" x14ac:dyDescent="0.3">
      <c r="A17" s="62" t="s">
        <v>636</v>
      </c>
      <c r="B17" s="62" t="s">
        <v>637</v>
      </c>
      <c r="C17" s="62" t="s">
        <v>63</v>
      </c>
      <c r="D17" s="62" t="s">
        <v>138</v>
      </c>
      <c r="E17" s="46">
        <v>104</v>
      </c>
      <c r="F17" s="46">
        <v>9</v>
      </c>
      <c r="G17" s="46">
        <v>704</v>
      </c>
      <c r="H17" s="46">
        <v>70421</v>
      </c>
      <c r="I17" s="46">
        <v>3000</v>
      </c>
      <c r="J17" s="46">
        <v>404206</v>
      </c>
      <c r="K17" s="32">
        <v>1713000</v>
      </c>
      <c r="L17" s="28">
        <v>0</v>
      </c>
      <c r="M17" s="32">
        <v>10000000</v>
      </c>
      <c r="N17" s="35">
        <v>5000000</v>
      </c>
      <c r="O17" s="62"/>
      <c r="P17" s="140">
        <f>IFERROR(VLOOKUP(A17,'[1]Detail CAPEX  (2)'!_xlnm.Print_Area,11,0),0)</f>
        <v>0</v>
      </c>
      <c r="Q17" s="32">
        <f t="shared" si="0"/>
        <v>0</v>
      </c>
      <c r="R17" s="32">
        <f t="shared" si="0"/>
        <v>0</v>
      </c>
      <c r="S17" s="216">
        <f t="shared" si="1"/>
        <v>0</v>
      </c>
      <c r="T17" s="60"/>
    </row>
    <row r="18" spans="1:20" x14ac:dyDescent="0.3">
      <c r="A18" s="62" t="s">
        <v>638</v>
      </c>
      <c r="B18" s="62" t="s">
        <v>639</v>
      </c>
      <c r="C18" s="62" t="s">
        <v>63</v>
      </c>
      <c r="D18" s="62" t="s">
        <v>138</v>
      </c>
      <c r="E18" s="46">
        <v>104</v>
      </c>
      <c r="F18" s="46">
        <v>9</v>
      </c>
      <c r="G18" s="46">
        <v>704</v>
      </c>
      <c r="H18" s="46">
        <v>70421</v>
      </c>
      <c r="I18" s="46">
        <v>3000</v>
      </c>
      <c r="J18" s="46">
        <v>404206</v>
      </c>
      <c r="K18" s="32">
        <v>4432000</v>
      </c>
      <c r="L18" s="28">
        <v>0</v>
      </c>
      <c r="M18" s="32">
        <v>20000000</v>
      </c>
      <c r="N18" s="35">
        <v>10000000</v>
      </c>
      <c r="O18" s="62"/>
      <c r="P18" s="140">
        <f>IFERROR(VLOOKUP(A18,'[1]Detail CAPEX  (2)'!_xlnm.Print_Area,11,0),0)</f>
        <v>0</v>
      </c>
      <c r="Q18" s="32">
        <f t="shared" si="0"/>
        <v>0</v>
      </c>
      <c r="R18" s="32">
        <f t="shared" si="0"/>
        <v>0</v>
      </c>
      <c r="S18" s="216">
        <f t="shared" si="1"/>
        <v>0</v>
      </c>
      <c r="T18" s="60"/>
    </row>
    <row r="19" spans="1:20" x14ac:dyDescent="0.3">
      <c r="A19" s="62" t="s">
        <v>640</v>
      </c>
      <c r="B19" s="62" t="s">
        <v>641</v>
      </c>
      <c r="C19" s="62" t="s">
        <v>63</v>
      </c>
      <c r="D19" s="62" t="s">
        <v>138</v>
      </c>
      <c r="E19" s="46">
        <v>105</v>
      </c>
      <c r="F19" s="46">
        <v>1</v>
      </c>
      <c r="G19" s="46">
        <v>704</v>
      </c>
      <c r="H19" s="46">
        <v>70421</v>
      </c>
      <c r="I19" s="46">
        <v>3000</v>
      </c>
      <c r="J19" s="46">
        <v>404206</v>
      </c>
      <c r="K19" s="32">
        <v>3098000</v>
      </c>
      <c r="L19" s="28">
        <v>0</v>
      </c>
      <c r="M19" s="32">
        <v>7000000</v>
      </c>
      <c r="N19" s="35">
        <v>7000000</v>
      </c>
      <c r="O19" s="62"/>
      <c r="P19" s="140">
        <f>IFERROR(VLOOKUP(A19,'[1]Detail CAPEX  (2)'!_xlnm.Print_Area,11,0),0)</f>
        <v>0</v>
      </c>
      <c r="Q19" s="32">
        <f t="shared" si="0"/>
        <v>0</v>
      </c>
      <c r="R19" s="32">
        <f t="shared" si="0"/>
        <v>0</v>
      </c>
      <c r="S19" s="216">
        <f t="shared" si="1"/>
        <v>0</v>
      </c>
      <c r="T19" s="60"/>
    </row>
    <row r="20" spans="1:20" x14ac:dyDescent="0.3">
      <c r="A20" s="62" t="s">
        <v>642</v>
      </c>
      <c r="B20" s="62" t="s">
        <v>643</v>
      </c>
      <c r="C20" s="62" t="s">
        <v>63</v>
      </c>
      <c r="D20" s="62" t="s">
        <v>138</v>
      </c>
      <c r="E20" s="46">
        <v>101</v>
      </c>
      <c r="F20" s="46">
        <v>1</v>
      </c>
      <c r="G20" s="46">
        <v>704</v>
      </c>
      <c r="H20" s="46">
        <v>70421</v>
      </c>
      <c r="I20" s="46">
        <v>3000</v>
      </c>
      <c r="J20" s="46">
        <v>404206</v>
      </c>
      <c r="K20" s="32">
        <v>10000000</v>
      </c>
      <c r="L20" s="28">
        <v>0</v>
      </c>
      <c r="M20" s="32">
        <v>10000000</v>
      </c>
      <c r="N20" s="35">
        <v>10000000</v>
      </c>
      <c r="O20" s="62"/>
      <c r="P20" s="140">
        <f>IFERROR(VLOOKUP(A20,'[1]Detail CAPEX  (2)'!_xlnm.Print_Area,11,0),0)</f>
        <v>0</v>
      </c>
      <c r="Q20" s="32">
        <f t="shared" si="0"/>
        <v>0</v>
      </c>
      <c r="R20" s="32">
        <f t="shared" si="0"/>
        <v>0</v>
      </c>
      <c r="S20" s="216">
        <f t="shared" si="1"/>
        <v>0</v>
      </c>
      <c r="T20" s="60"/>
    </row>
    <row r="21" spans="1:20" x14ac:dyDescent="0.3">
      <c r="A21" s="62" t="s">
        <v>644</v>
      </c>
      <c r="B21" s="62" t="s">
        <v>645</v>
      </c>
      <c r="C21" s="62" t="s">
        <v>63</v>
      </c>
      <c r="D21" s="62" t="s">
        <v>138</v>
      </c>
      <c r="E21" s="46">
        <v>101</v>
      </c>
      <c r="F21" s="46">
        <v>9</v>
      </c>
      <c r="G21" s="46">
        <v>704</v>
      </c>
      <c r="H21" s="46">
        <v>70421</v>
      </c>
      <c r="I21" s="46">
        <v>3000</v>
      </c>
      <c r="J21" s="46">
        <v>404107</v>
      </c>
      <c r="K21" s="28">
        <v>0</v>
      </c>
      <c r="L21" s="28">
        <v>0</v>
      </c>
      <c r="M21" s="32">
        <v>80000000</v>
      </c>
      <c r="N21" s="35">
        <v>80000000</v>
      </c>
      <c r="O21" s="62"/>
      <c r="P21" s="140">
        <f>IFERROR(VLOOKUP(A21,'[1]Detail CAPEX  (2)'!_xlnm.Print_Area,11,0),0)</f>
        <v>0</v>
      </c>
      <c r="Q21" s="32">
        <f t="shared" si="0"/>
        <v>0</v>
      </c>
      <c r="R21" s="32">
        <f t="shared" si="0"/>
        <v>0</v>
      </c>
      <c r="S21" s="216">
        <f t="shared" si="1"/>
        <v>0</v>
      </c>
      <c r="T21" s="60"/>
    </row>
    <row r="22" spans="1:20" x14ac:dyDescent="0.3">
      <c r="A22" s="62" t="s">
        <v>646</v>
      </c>
      <c r="B22" s="62" t="s">
        <v>647</v>
      </c>
      <c r="C22" s="62" t="s">
        <v>63</v>
      </c>
      <c r="D22" s="62" t="s">
        <v>138</v>
      </c>
      <c r="E22" s="46">
        <v>101</v>
      </c>
      <c r="F22" s="46">
        <v>9</v>
      </c>
      <c r="G22" s="46">
        <v>704</v>
      </c>
      <c r="H22" s="46">
        <v>70421</v>
      </c>
      <c r="I22" s="46">
        <v>3000</v>
      </c>
      <c r="J22" s="46">
        <v>404206</v>
      </c>
      <c r="K22" s="32">
        <v>3900000</v>
      </c>
      <c r="L22" s="28">
        <v>0</v>
      </c>
      <c r="M22" s="32">
        <v>10000000</v>
      </c>
      <c r="N22" s="35">
        <v>10000000</v>
      </c>
      <c r="O22" s="62"/>
      <c r="P22" s="140">
        <f>IFERROR(VLOOKUP(A22,'[1]Detail CAPEX  (2)'!_xlnm.Print_Area,11,0),0)</f>
        <v>0</v>
      </c>
      <c r="Q22" s="32">
        <f t="shared" si="0"/>
        <v>0</v>
      </c>
      <c r="R22" s="32">
        <f t="shared" si="0"/>
        <v>0</v>
      </c>
      <c r="S22" s="216">
        <f t="shared" si="1"/>
        <v>0</v>
      </c>
      <c r="T22" s="60"/>
    </row>
    <row r="23" spans="1:20" x14ac:dyDescent="0.3">
      <c r="A23" s="62" t="s">
        <v>648</v>
      </c>
      <c r="B23" s="62" t="s">
        <v>649</v>
      </c>
      <c r="C23" s="62" t="s">
        <v>63</v>
      </c>
      <c r="D23" s="62" t="s">
        <v>138</v>
      </c>
      <c r="E23" s="46">
        <v>101</v>
      </c>
      <c r="F23" s="46">
        <v>1</v>
      </c>
      <c r="G23" s="46">
        <v>704</v>
      </c>
      <c r="H23" s="46">
        <v>70421</v>
      </c>
      <c r="I23" s="46">
        <v>3000</v>
      </c>
      <c r="J23" s="46">
        <v>404206</v>
      </c>
      <c r="K23" s="28">
        <v>0</v>
      </c>
      <c r="L23" s="28">
        <v>0</v>
      </c>
      <c r="M23" s="32">
        <v>40000000</v>
      </c>
      <c r="N23" s="35">
        <v>20000000</v>
      </c>
      <c r="O23" s="62"/>
      <c r="P23" s="140">
        <f>IFERROR(VLOOKUP(A23,'[1]Detail CAPEX  (2)'!_xlnm.Print_Area,11,0),0)</f>
        <v>0</v>
      </c>
      <c r="Q23" s="32">
        <f t="shared" si="0"/>
        <v>0</v>
      </c>
      <c r="R23" s="32">
        <f t="shared" si="0"/>
        <v>0</v>
      </c>
      <c r="S23" s="216">
        <f t="shared" si="1"/>
        <v>0</v>
      </c>
      <c r="T23" s="60"/>
    </row>
    <row r="24" spans="1:20" x14ac:dyDescent="0.3">
      <c r="A24" s="62" t="s">
        <v>650</v>
      </c>
      <c r="B24" s="62" t="s">
        <v>651</v>
      </c>
      <c r="C24" s="62" t="s">
        <v>63</v>
      </c>
      <c r="D24" s="62" t="s">
        <v>138</v>
      </c>
      <c r="E24" s="46">
        <v>108</v>
      </c>
      <c r="F24" s="46">
        <v>1</v>
      </c>
      <c r="G24" s="46">
        <v>704</v>
      </c>
      <c r="H24" s="46">
        <v>70421</v>
      </c>
      <c r="I24" s="46">
        <v>3000</v>
      </c>
      <c r="J24" s="46">
        <v>404206</v>
      </c>
      <c r="K24" s="28">
        <v>0</v>
      </c>
      <c r="L24" s="28">
        <v>0</v>
      </c>
      <c r="M24" s="32">
        <v>5000000</v>
      </c>
      <c r="N24" s="35">
        <v>5000000</v>
      </c>
      <c r="O24" s="62"/>
      <c r="P24" s="140">
        <f>IFERROR(VLOOKUP(A24,'[1]Detail CAPEX  (2)'!_xlnm.Print_Area,11,0),0)</f>
        <v>0</v>
      </c>
      <c r="Q24" s="32">
        <f t="shared" si="0"/>
        <v>0</v>
      </c>
      <c r="R24" s="32">
        <f t="shared" si="0"/>
        <v>0</v>
      </c>
      <c r="S24" s="216">
        <f t="shared" si="1"/>
        <v>0</v>
      </c>
      <c r="T24" s="60"/>
    </row>
    <row r="25" spans="1:20" x14ac:dyDescent="0.3">
      <c r="A25" s="62" t="s">
        <v>652</v>
      </c>
      <c r="B25" s="62" t="s">
        <v>653</v>
      </c>
      <c r="C25" s="62" t="s">
        <v>63</v>
      </c>
      <c r="D25" s="62" t="s">
        <v>138</v>
      </c>
      <c r="E25" s="46">
        <v>101</v>
      </c>
      <c r="F25" s="46">
        <v>1</v>
      </c>
      <c r="G25" s="46">
        <v>704</v>
      </c>
      <c r="H25" s="46">
        <v>70421</v>
      </c>
      <c r="I25" s="46">
        <v>3000</v>
      </c>
      <c r="J25" s="46">
        <v>404206</v>
      </c>
      <c r="K25" s="28">
        <v>0</v>
      </c>
      <c r="L25" s="28">
        <v>0</v>
      </c>
      <c r="M25" s="32">
        <v>5000000</v>
      </c>
      <c r="N25" s="35">
        <v>5000000</v>
      </c>
      <c r="O25" s="62"/>
      <c r="P25" s="140">
        <f>IFERROR(VLOOKUP(A25,'[1]Detail CAPEX  (2)'!_xlnm.Print_Area,11,0),0)</f>
        <v>0</v>
      </c>
      <c r="Q25" s="32">
        <f t="shared" si="0"/>
        <v>0</v>
      </c>
      <c r="R25" s="32">
        <f t="shared" si="0"/>
        <v>0</v>
      </c>
      <c r="S25" s="216">
        <f t="shared" si="1"/>
        <v>0</v>
      </c>
      <c r="T25" s="60"/>
    </row>
    <row r="26" spans="1:20" x14ac:dyDescent="0.3">
      <c r="A26" s="62" t="s">
        <v>654</v>
      </c>
      <c r="B26" s="62" t="s">
        <v>655</v>
      </c>
      <c r="C26" s="62" t="s">
        <v>63</v>
      </c>
      <c r="D26" s="62" t="s">
        <v>138</v>
      </c>
      <c r="E26" s="46">
        <v>101</v>
      </c>
      <c r="F26" s="46">
        <v>9</v>
      </c>
      <c r="G26" s="46">
        <v>704</v>
      </c>
      <c r="H26" s="46">
        <v>70421</v>
      </c>
      <c r="I26" s="46">
        <v>3000</v>
      </c>
      <c r="J26" s="46">
        <v>404206</v>
      </c>
      <c r="K26" s="32">
        <v>5000000</v>
      </c>
      <c r="L26" s="28">
        <v>0</v>
      </c>
      <c r="M26" s="32">
        <v>15000000</v>
      </c>
      <c r="N26" s="35">
        <v>5000000</v>
      </c>
      <c r="O26" s="62"/>
      <c r="P26" s="140">
        <f>IFERROR(VLOOKUP(A26,'[1]Detail CAPEX  (2)'!_xlnm.Print_Area,11,0),0)</f>
        <v>0</v>
      </c>
      <c r="Q26" s="32">
        <f t="shared" si="0"/>
        <v>0</v>
      </c>
      <c r="R26" s="32">
        <f t="shared" si="0"/>
        <v>0</v>
      </c>
      <c r="S26" s="216">
        <f t="shared" si="1"/>
        <v>0</v>
      </c>
      <c r="T26" s="60"/>
    </row>
    <row r="27" spans="1:20" x14ac:dyDescent="0.3">
      <c r="A27" s="62" t="s">
        <v>656</v>
      </c>
      <c r="B27" s="62" t="s">
        <v>657</v>
      </c>
      <c r="C27" s="62" t="s">
        <v>63</v>
      </c>
      <c r="D27" s="62" t="s">
        <v>138</v>
      </c>
      <c r="E27" s="46">
        <v>101</v>
      </c>
      <c r="F27" s="46">
        <v>1</v>
      </c>
      <c r="G27" s="46">
        <v>704</v>
      </c>
      <c r="H27" s="46">
        <v>70421</v>
      </c>
      <c r="I27" s="46">
        <v>3000</v>
      </c>
      <c r="J27" s="46">
        <v>404206</v>
      </c>
      <c r="K27" s="28">
        <v>0</v>
      </c>
      <c r="L27" s="28">
        <v>0</v>
      </c>
      <c r="M27" s="32">
        <v>200000000</v>
      </c>
      <c r="N27" s="35">
        <v>150000000</v>
      </c>
      <c r="O27" s="62"/>
      <c r="P27" s="140">
        <f>IFERROR(VLOOKUP(A27,'[1]Detail CAPEX  (2)'!_xlnm.Print_Area,11,0),0)</f>
        <v>0</v>
      </c>
      <c r="Q27" s="32">
        <f t="shared" si="0"/>
        <v>0</v>
      </c>
      <c r="R27" s="32">
        <f t="shared" si="0"/>
        <v>0</v>
      </c>
      <c r="S27" s="216">
        <f t="shared" si="1"/>
        <v>0</v>
      </c>
      <c r="T27" s="60"/>
    </row>
    <row r="28" spans="1:20" x14ac:dyDescent="0.3">
      <c r="A28" s="62" t="s">
        <v>658</v>
      </c>
      <c r="B28" s="62" t="s">
        <v>659</v>
      </c>
      <c r="C28" s="62" t="s">
        <v>63</v>
      </c>
      <c r="D28" s="62" t="s">
        <v>138</v>
      </c>
      <c r="E28" s="46">
        <v>101</v>
      </c>
      <c r="F28" s="46">
        <v>9</v>
      </c>
      <c r="G28" s="46">
        <v>704</v>
      </c>
      <c r="H28" s="46">
        <v>70421</v>
      </c>
      <c r="I28" s="46">
        <v>3000</v>
      </c>
      <c r="J28" s="46">
        <v>404206</v>
      </c>
      <c r="K28" s="32">
        <v>31220</v>
      </c>
      <c r="L28" s="28">
        <v>0</v>
      </c>
      <c r="M28" s="32">
        <v>100000000</v>
      </c>
      <c r="N28" s="35">
        <v>180000000</v>
      </c>
      <c r="O28" s="32">
        <v>180000000</v>
      </c>
      <c r="P28" s="140">
        <f>IFERROR(VLOOKUP(A28,'[1]Detail CAPEX  (2)'!_xlnm.Print_Area,11,0),0)</f>
        <v>0</v>
      </c>
      <c r="Q28" s="32">
        <f t="shared" si="0"/>
        <v>0</v>
      </c>
      <c r="R28" s="32">
        <f t="shared" si="0"/>
        <v>0</v>
      </c>
      <c r="S28" s="216">
        <f t="shared" si="1"/>
        <v>0</v>
      </c>
      <c r="T28" s="60"/>
    </row>
    <row r="29" spans="1:20" x14ac:dyDescent="0.3">
      <c r="A29" s="62" t="s">
        <v>660</v>
      </c>
      <c r="B29" s="62" t="s">
        <v>661</v>
      </c>
      <c r="C29" s="62" t="s">
        <v>63</v>
      </c>
      <c r="D29" s="62" t="s">
        <v>138</v>
      </c>
      <c r="E29" s="46">
        <v>109</v>
      </c>
      <c r="F29" s="46">
        <v>1</v>
      </c>
      <c r="G29" s="46">
        <v>704</v>
      </c>
      <c r="H29" s="46">
        <v>70421</v>
      </c>
      <c r="I29" s="46">
        <v>2000</v>
      </c>
      <c r="J29" s="46">
        <v>404107</v>
      </c>
      <c r="K29" s="28">
        <v>0</v>
      </c>
      <c r="L29" s="28">
        <v>0</v>
      </c>
      <c r="M29" s="32">
        <v>2000000</v>
      </c>
      <c r="N29" s="35">
        <v>2000000</v>
      </c>
      <c r="O29" s="62"/>
      <c r="P29" s="140">
        <f>IFERROR(VLOOKUP(A29,'[1]Detail CAPEX  (2)'!_xlnm.Print_Area,11,0),0)</f>
        <v>0</v>
      </c>
      <c r="Q29" s="32">
        <f t="shared" si="0"/>
        <v>0</v>
      </c>
      <c r="R29" s="32">
        <f t="shared" si="0"/>
        <v>0</v>
      </c>
      <c r="S29" s="216">
        <f t="shared" si="1"/>
        <v>0</v>
      </c>
      <c r="T29" s="60"/>
    </row>
    <row r="30" spans="1:20" x14ac:dyDescent="0.3">
      <c r="A30" s="62" t="s">
        <v>662</v>
      </c>
      <c r="B30" s="62" t="s">
        <v>663</v>
      </c>
      <c r="C30" s="62" t="s">
        <v>63</v>
      </c>
      <c r="D30" s="62" t="s">
        <v>138</v>
      </c>
      <c r="E30" s="46">
        <v>101</v>
      </c>
      <c r="F30" s="46">
        <v>1</v>
      </c>
      <c r="G30" s="46">
        <v>704</v>
      </c>
      <c r="H30" s="46">
        <v>70421</v>
      </c>
      <c r="I30" s="46">
        <v>3000</v>
      </c>
      <c r="J30" s="46">
        <v>404206</v>
      </c>
      <c r="K30" s="32">
        <v>105000000</v>
      </c>
      <c r="L30" s="32">
        <v>25000000</v>
      </c>
      <c r="M30" s="32">
        <v>200000000</v>
      </c>
      <c r="N30" s="35">
        <v>100000000</v>
      </c>
      <c r="O30" s="32">
        <v>100000000</v>
      </c>
      <c r="P30" s="140">
        <f>IFERROR(VLOOKUP(A30,'[1]Detail CAPEX  (2)'!_xlnm.Print_Area,11,0),0)</f>
        <v>0</v>
      </c>
      <c r="Q30" s="32">
        <f t="shared" si="0"/>
        <v>0</v>
      </c>
      <c r="R30" s="32">
        <f t="shared" si="0"/>
        <v>0</v>
      </c>
      <c r="S30" s="216">
        <f t="shared" si="1"/>
        <v>0</v>
      </c>
      <c r="T30" s="60"/>
    </row>
    <row r="31" spans="1:20" x14ac:dyDescent="0.3">
      <c r="A31" s="62" t="s">
        <v>664</v>
      </c>
      <c r="B31" s="62" t="s">
        <v>665</v>
      </c>
      <c r="C31" s="62" t="s">
        <v>63</v>
      </c>
      <c r="D31" s="62" t="s">
        <v>138</v>
      </c>
      <c r="E31" s="46">
        <v>101</v>
      </c>
      <c r="F31" s="46">
        <v>1</v>
      </c>
      <c r="G31" s="46">
        <v>704</v>
      </c>
      <c r="H31" s="46">
        <v>70421</v>
      </c>
      <c r="I31" s="46">
        <v>3000</v>
      </c>
      <c r="J31" s="46">
        <v>404206</v>
      </c>
      <c r="K31" s="32">
        <v>80000000</v>
      </c>
      <c r="L31" s="28">
        <v>0</v>
      </c>
      <c r="M31" s="28">
        <v>0</v>
      </c>
      <c r="N31" s="29">
        <v>0</v>
      </c>
      <c r="O31" s="62"/>
      <c r="P31" s="140">
        <f>IFERROR(VLOOKUP(A31,'[1]Detail CAPEX  (2)'!_xlnm.Print_Area,11,0),0)</f>
        <v>0</v>
      </c>
      <c r="Q31" s="32">
        <f t="shared" si="0"/>
        <v>0</v>
      </c>
      <c r="R31" s="32">
        <f t="shared" si="0"/>
        <v>0</v>
      </c>
      <c r="S31" s="216">
        <f t="shared" si="1"/>
        <v>0</v>
      </c>
      <c r="T31" s="60"/>
    </row>
    <row r="32" spans="1:20" x14ac:dyDescent="0.3">
      <c r="A32" s="62" t="s">
        <v>666</v>
      </c>
      <c r="B32" s="62" t="s">
        <v>667</v>
      </c>
      <c r="C32" s="62" t="s">
        <v>63</v>
      </c>
      <c r="D32" s="62" t="s">
        <v>138</v>
      </c>
      <c r="E32" s="46">
        <v>101</v>
      </c>
      <c r="F32" s="46">
        <v>1</v>
      </c>
      <c r="G32" s="46">
        <v>704</v>
      </c>
      <c r="H32" s="46">
        <v>70421</v>
      </c>
      <c r="I32" s="46">
        <v>3000</v>
      </c>
      <c r="J32" s="46">
        <v>404206</v>
      </c>
      <c r="K32" s="32">
        <v>10000000</v>
      </c>
      <c r="L32" s="28">
        <v>0</v>
      </c>
      <c r="M32" s="32">
        <v>900000000</v>
      </c>
      <c r="N32" s="35">
        <v>500000000</v>
      </c>
      <c r="O32" s="62"/>
      <c r="P32" s="140">
        <f>IFERROR(VLOOKUP(A32,'[1]Detail CAPEX  (2)'!_xlnm.Print_Area,11,0),0)</f>
        <v>0</v>
      </c>
      <c r="Q32" s="32">
        <f t="shared" si="0"/>
        <v>0</v>
      </c>
      <c r="R32" s="32">
        <f t="shared" si="0"/>
        <v>0</v>
      </c>
      <c r="S32" s="216">
        <f t="shared" si="1"/>
        <v>0</v>
      </c>
      <c r="T32" s="60"/>
    </row>
    <row r="33" spans="1:20" x14ac:dyDescent="0.3">
      <c r="A33" s="62" t="s">
        <v>668</v>
      </c>
      <c r="B33" s="62" t="s">
        <v>669</v>
      </c>
      <c r="C33" s="62" t="s">
        <v>63</v>
      </c>
      <c r="D33" s="62" t="s">
        <v>138</v>
      </c>
      <c r="E33" s="46">
        <v>101</v>
      </c>
      <c r="F33" s="46">
        <v>1</v>
      </c>
      <c r="G33" s="46">
        <v>704</v>
      </c>
      <c r="H33" s="46">
        <v>70421</v>
      </c>
      <c r="I33" s="46">
        <v>3000</v>
      </c>
      <c r="J33" s="46">
        <v>404206</v>
      </c>
      <c r="K33" s="28">
        <v>0</v>
      </c>
      <c r="L33" s="28">
        <v>0</v>
      </c>
      <c r="M33" s="32">
        <v>1000000</v>
      </c>
      <c r="N33" s="35">
        <v>1000000</v>
      </c>
      <c r="O33" s="62"/>
      <c r="P33" s="140">
        <f>IFERROR(VLOOKUP(A33,'[1]Detail CAPEX  (2)'!_xlnm.Print_Area,11,0),0)</f>
        <v>0</v>
      </c>
      <c r="Q33" s="32">
        <f t="shared" si="0"/>
        <v>0</v>
      </c>
      <c r="R33" s="32">
        <f t="shared" si="0"/>
        <v>0</v>
      </c>
      <c r="S33" s="216">
        <f t="shared" si="1"/>
        <v>0</v>
      </c>
      <c r="T33" s="60"/>
    </row>
    <row r="34" spans="1:20" x14ac:dyDescent="0.3">
      <c r="A34" s="62" t="s">
        <v>670</v>
      </c>
      <c r="B34" s="62" t="s">
        <v>671</v>
      </c>
      <c r="C34" s="62" t="s">
        <v>63</v>
      </c>
      <c r="D34" s="62" t="s">
        <v>138</v>
      </c>
      <c r="E34" s="46">
        <v>101</v>
      </c>
      <c r="F34" s="46">
        <v>1</v>
      </c>
      <c r="G34" s="46">
        <v>704</v>
      </c>
      <c r="H34" s="46">
        <v>70421</v>
      </c>
      <c r="I34" s="46">
        <v>3000</v>
      </c>
      <c r="J34" s="46">
        <v>404206</v>
      </c>
      <c r="K34" s="28">
        <v>0</v>
      </c>
      <c r="L34" s="28">
        <v>0</v>
      </c>
      <c r="M34" s="32">
        <v>160000000</v>
      </c>
      <c r="N34" s="35">
        <v>50000000</v>
      </c>
      <c r="O34" s="62"/>
      <c r="P34" s="140">
        <f>IFERROR(VLOOKUP(A34,'[1]Detail CAPEX  (2)'!_xlnm.Print_Area,11,0),0)</f>
        <v>0</v>
      </c>
      <c r="Q34" s="32">
        <f t="shared" si="0"/>
        <v>0</v>
      </c>
      <c r="R34" s="32">
        <f t="shared" si="0"/>
        <v>0</v>
      </c>
      <c r="S34" s="216">
        <f t="shared" si="1"/>
        <v>0</v>
      </c>
      <c r="T34" s="60"/>
    </row>
    <row r="35" spans="1:20" x14ac:dyDescent="0.3">
      <c r="A35" s="62" t="s">
        <v>672</v>
      </c>
      <c r="B35" s="62" t="s">
        <v>673</v>
      </c>
      <c r="C35" s="62" t="s">
        <v>63</v>
      </c>
      <c r="D35" s="62" t="s">
        <v>138</v>
      </c>
      <c r="E35" s="46">
        <v>110</v>
      </c>
      <c r="F35" s="46">
        <v>1</v>
      </c>
      <c r="G35" s="46">
        <v>704</v>
      </c>
      <c r="H35" s="46">
        <v>70423</v>
      </c>
      <c r="I35" s="46">
        <v>3000</v>
      </c>
      <c r="J35" s="46">
        <v>404206</v>
      </c>
      <c r="K35" s="28">
        <v>0</v>
      </c>
      <c r="L35" s="28">
        <v>0</v>
      </c>
      <c r="M35" s="32">
        <v>2000000</v>
      </c>
      <c r="N35" s="35">
        <v>2000000</v>
      </c>
      <c r="O35" s="62"/>
      <c r="P35" s="140">
        <f>IFERROR(VLOOKUP(A35,'[1]Detail CAPEX  (2)'!_xlnm.Print_Area,11,0),0)</f>
        <v>0</v>
      </c>
      <c r="Q35" s="32">
        <f t="shared" ref="Q35:R54" si="2">P35+5%*P35</f>
        <v>0</v>
      </c>
      <c r="R35" s="32">
        <f t="shared" si="2"/>
        <v>0</v>
      </c>
      <c r="S35" s="216">
        <f t="shared" si="1"/>
        <v>0</v>
      </c>
      <c r="T35" s="60"/>
    </row>
    <row r="36" spans="1:20" x14ac:dyDescent="0.3">
      <c r="A36" s="62" t="s">
        <v>674</v>
      </c>
      <c r="B36" s="62" t="s">
        <v>675</v>
      </c>
      <c r="C36" s="62" t="s">
        <v>63</v>
      </c>
      <c r="D36" s="62" t="s">
        <v>138</v>
      </c>
      <c r="E36" s="46">
        <v>101</v>
      </c>
      <c r="F36" s="46">
        <v>1</v>
      </c>
      <c r="G36" s="46">
        <v>704</v>
      </c>
      <c r="H36" s="46">
        <v>70423</v>
      </c>
      <c r="I36" s="46">
        <v>3000</v>
      </c>
      <c r="J36" s="46">
        <v>404206</v>
      </c>
      <c r="K36" s="32">
        <v>1000000</v>
      </c>
      <c r="L36" s="28">
        <v>0</v>
      </c>
      <c r="M36" s="32">
        <v>5000000</v>
      </c>
      <c r="N36" s="35">
        <v>5000000</v>
      </c>
      <c r="O36" s="62"/>
      <c r="P36" s="140">
        <f>IFERROR(VLOOKUP(A36,'[1]Detail CAPEX  (2)'!_xlnm.Print_Area,11,0),0)</f>
        <v>0</v>
      </c>
      <c r="Q36" s="32">
        <f t="shared" si="2"/>
        <v>0</v>
      </c>
      <c r="R36" s="32">
        <f t="shared" si="2"/>
        <v>0</v>
      </c>
      <c r="S36" s="216">
        <f t="shared" si="1"/>
        <v>0</v>
      </c>
      <c r="T36" s="60"/>
    </row>
    <row r="37" spans="1:20" x14ac:dyDescent="0.3">
      <c r="A37" s="62" t="s">
        <v>676</v>
      </c>
      <c r="B37" s="62" t="s">
        <v>677</v>
      </c>
      <c r="C37" s="62" t="s">
        <v>63</v>
      </c>
      <c r="D37" s="62" t="s">
        <v>138</v>
      </c>
      <c r="E37" s="46">
        <v>101</v>
      </c>
      <c r="F37" s="46">
        <v>1</v>
      </c>
      <c r="G37" s="46">
        <v>704</v>
      </c>
      <c r="H37" s="46">
        <v>70423</v>
      </c>
      <c r="I37" s="46">
        <v>3000</v>
      </c>
      <c r="J37" s="46">
        <v>404206</v>
      </c>
      <c r="K37" s="28">
        <v>0</v>
      </c>
      <c r="L37" s="28">
        <v>0</v>
      </c>
      <c r="M37" s="32">
        <v>5000000</v>
      </c>
      <c r="N37" s="35">
        <v>5000000</v>
      </c>
      <c r="O37" s="62"/>
      <c r="P37" s="140">
        <f>IFERROR(VLOOKUP(A37,'[1]Detail CAPEX  (2)'!_xlnm.Print_Area,11,0),0)</f>
        <v>0</v>
      </c>
      <c r="Q37" s="32">
        <f t="shared" si="2"/>
        <v>0</v>
      </c>
      <c r="R37" s="32">
        <f t="shared" si="2"/>
        <v>0</v>
      </c>
      <c r="S37" s="216">
        <f t="shared" si="1"/>
        <v>0</v>
      </c>
      <c r="T37" s="60"/>
    </row>
    <row r="38" spans="1:20" x14ac:dyDescent="0.3">
      <c r="A38" s="62" t="s">
        <v>678</v>
      </c>
      <c r="B38" s="62" t="s">
        <v>679</v>
      </c>
      <c r="C38" s="62" t="s">
        <v>63</v>
      </c>
      <c r="D38" s="62" t="s">
        <v>138</v>
      </c>
      <c r="E38" s="46">
        <v>101</v>
      </c>
      <c r="F38" s="46">
        <v>1</v>
      </c>
      <c r="G38" s="46">
        <v>704</v>
      </c>
      <c r="H38" s="46">
        <v>70423</v>
      </c>
      <c r="I38" s="46">
        <v>3000</v>
      </c>
      <c r="J38" s="46">
        <v>404206</v>
      </c>
      <c r="K38" s="28">
        <v>0</v>
      </c>
      <c r="L38" s="28">
        <v>0</v>
      </c>
      <c r="M38" s="32">
        <v>20000000</v>
      </c>
      <c r="N38" s="35">
        <v>5000000</v>
      </c>
      <c r="O38" s="62"/>
      <c r="P38" s="140">
        <f>IFERROR(VLOOKUP(A38,'[1]Detail CAPEX  (2)'!_xlnm.Print_Area,11,0),0)</f>
        <v>0</v>
      </c>
      <c r="Q38" s="32">
        <f t="shared" si="2"/>
        <v>0</v>
      </c>
      <c r="R38" s="32">
        <f t="shared" si="2"/>
        <v>0</v>
      </c>
      <c r="S38" s="216">
        <f t="shared" si="1"/>
        <v>0</v>
      </c>
      <c r="T38" s="60"/>
    </row>
    <row r="39" spans="1:20" x14ac:dyDescent="0.3">
      <c r="A39" s="62" t="s">
        <v>680</v>
      </c>
      <c r="B39" s="62" t="s">
        <v>681</v>
      </c>
      <c r="C39" s="62" t="s">
        <v>63</v>
      </c>
      <c r="D39" s="62" t="s">
        <v>138</v>
      </c>
      <c r="E39" s="46">
        <v>101</v>
      </c>
      <c r="F39" s="46">
        <v>1</v>
      </c>
      <c r="G39" s="46">
        <v>704</v>
      </c>
      <c r="H39" s="46">
        <v>70423</v>
      </c>
      <c r="I39" s="46">
        <v>3000</v>
      </c>
      <c r="J39" s="46">
        <v>404206</v>
      </c>
      <c r="K39" s="32">
        <v>307000</v>
      </c>
      <c r="L39" s="28">
        <v>0</v>
      </c>
      <c r="M39" s="32">
        <v>5000000</v>
      </c>
      <c r="N39" s="35">
        <v>5000000</v>
      </c>
      <c r="O39" s="62"/>
      <c r="P39" s="140">
        <f>IFERROR(VLOOKUP(A39,'[1]Detail CAPEX  (2)'!_xlnm.Print_Area,11,0),0)</f>
        <v>0</v>
      </c>
      <c r="Q39" s="32">
        <f t="shared" si="2"/>
        <v>0</v>
      </c>
      <c r="R39" s="32">
        <f t="shared" si="2"/>
        <v>0</v>
      </c>
      <c r="S39" s="216">
        <f t="shared" si="1"/>
        <v>0</v>
      </c>
      <c r="T39" s="60"/>
    </row>
    <row r="40" spans="1:20" x14ac:dyDescent="0.3">
      <c r="A40" s="62" t="s">
        <v>2811</v>
      </c>
      <c r="B40" s="62" t="s">
        <v>2812</v>
      </c>
      <c r="C40" s="62" t="s">
        <v>63</v>
      </c>
      <c r="D40" s="62" t="s">
        <v>138</v>
      </c>
      <c r="E40" s="46"/>
      <c r="F40" s="46"/>
      <c r="G40" s="46"/>
      <c r="H40" s="46"/>
      <c r="I40" s="46"/>
      <c r="J40" s="46"/>
      <c r="K40" s="32"/>
      <c r="L40" s="28"/>
      <c r="M40" s="32"/>
      <c r="N40" s="35"/>
      <c r="O40" s="62"/>
      <c r="P40" s="140">
        <v>10000000</v>
      </c>
      <c r="Q40" s="32">
        <f t="shared" si="2"/>
        <v>10500000</v>
      </c>
      <c r="R40" s="32">
        <f t="shared" si="2"/>
        <v>11025000</v>
      </c>
      <c r="S40" s="216">
        <f t="shared" si="1"/>
        <v>31525000</v>
      </c>
      <c r="T40" s="60"/>
    </row>
    <row r="41" spans="1:20" x14ac:dyDescent="0.3">
      <c r="A41" s="62" t="s">
        <v>682</v>
      </c>
      <c r="B41" s="62" t="s">
        <v>683</v>
      </c>
      <c r="C41" s="62" t="s">
        <v>63</v>
      </c>
      <c r="D41" s="62" t="s">
        <v>138</v>
      </c>
      <c r="E41" s="46">
        <v>101</v>
      </c>
      <c r="F41" s="46">
        <v>1</v>
      </c>
      <c r="G41" s="46">
        <v>704</v>
      </c>
      <c r="H41" s="46">
        <v>70423</v>
      </c>
      <c r="I41" s="46">
        <v>3000</v>
      </c>
      <c r="J41" s="46">
        <v>404206</v>
      </c>
      <c r="K41" s="32">
        <v>12894000</v>
      </c>
      <c r="L41" s="32">
        <v>6000000</v>
      </c>
      <c r="M41" s="32">
        <v>30000000</v>
      </c>
      <c r="N41" s="35">
        <v>20000000</v>
      </c>
      <c r="O41" s="62"/>
      <c r="P41" s="140">
        <f>IFERROR(VLOOKUP(A41,'[1]Detail CAPEX  (2)'!_xlnm.Print_Area,11,0),0)</f>
        <v>0</v>
      </c>
      <c r="Q41" s="32">
        <f t="shared" si="2"/>
        <v>0</v>
      </c>
      <c r="R41" s="32">
        <f t="shared" si="2"/>
        <v>0</v>
      </c>
      <c r="S41" s="216">
        <f t="shared" si="1"/>
        <v>0</v>
      </c>
      <c r="T41" s="60"/>
    </row>
    <row r="42" spans="1:20" x14ac:dyDescent="0.3">
      <c r="A42" s="62" t="s">
        <v>684</v>
      </c>
      <c r="B42" s="62" t="s">
        <v>685</v>
      </c>
      <c r="C42" s="62" t="s">
        <v>63</v>
      </c>
      <c r="D42" s="62" t="s">
        <v>138</v>
      </c>
      <c r="E42" s="46">
        <v>101</v>
      </c>
      <c r="F42" s="46">
        <v>1</v>
      </c>
      <c r="G42" s="46">
        <v>704</v>
      </c>
      <c r="H42" s="46">
        <v>70423</v>
      </c>
      <c r="I42" s="46">
        <v>3000</v>
      </c>
      <c r="J42" s="46">
        <v>404206</v>
      </c>
      <c r="K42" s="32">
        <v>25753350</v>
      </c>
      <c r="L42" s="32">
        <v>389000</v>
      </c>
      <c r="M42" s="32">
        <v>10000000</v>
      </c>
      <c r="N42" s="35">
        <v>5000000</v>
      </c>
      <c r="O42" s="62"/>
      <c r="P42" s="140">
        <f>IFERROR(VLOOKUP(A42,'[1]Detail CAPEX  (2)'!_xlnm.Print_Area,11,0),0)</f>
        <v>0</v>
      </c>
      <c r="Q42" s="32">
        <f t="shared" si="2"/>
        <v>0</v>
      </c>
      <c r="R42" s="32">
        <f t="shared" si="2"/>
        <v>0</v>
      </c>
      <c r="S42" s="216">
        <f t="shared" si="1"/>
        <v>0</v>
      </c>
      <c r="T42" s="60"/>
    </row>
    <row r="43" spans="1:20" x14ac:dyDescent="0.3">
      <c r="A43" s="62" t="s">
        <v>686</v>
      </c>
      <c r="B43" s="62" t="s">
        <v>687</v>
      </c>
      <c r="C43" s="62" t="s">
        <v>63</v>
      </c>
      <c r="D43" s="62" t="s">
        <v>138</v>
      </c>
      <c r="E43" s="46">
        <v>101</v>
      </c>
      <c r="F43" s="46">
        <v>1</v>
      </c>
      <c r="G43" s="46">
        <v>704</v>
      </c>
      <c r="H43" s="46">
        <v>70423</v>
      </c>
      <c r="I43" s="46">
        <v>3000</v>
      </c>
      <c r="J43" s="46">
        <v>404206</v>
      </c>
      <c r="K43" s="32">
        <v>11727544</v>
      </c>
      <c r="L43" s="28">
        <v>0</v>
      </c>
      <c r="M43" s="32">
        <v>20000000</v>
      </c>
      <c r="N43" s="35">
        <v>10000000</v>
      </c>
      <c r="O43" s="62"/>
      <c r="P43" s="140">
        <f>IFERROR(VLOOKUP(A43,'[1]Detail CAPEX  (2)'!_xlnm.Print_Area,11,0),0)</f>
        <v>0</v>
      </c>
      <c r="Q43" s="32">
        <f t="shared" si="2"/>
        <v>0</v>
      </c>
      <c r="R43" s="32">
        <f t="shared" si="2"/>
        <v>0</v>
      </c>
      <c r="S43" s="216">
        <f t="shared" si="1"/>
        <v>0</v>
      </c>
      <c r="T43" s="60"/>
    </row>
    <row r="44" spans="1:20" x14ac:dyDescent="0.3">
      <c r="A44" s="62" t="s">
        <v>688</v>
      </c>
      <c r="B44" s="62" t="s">
        <v>689</v>
      </c>
      <c r="C44" s="62" t="s">
        <v>63</v>
      </c>
      <c r="D44" s="62" t="s">
        <v>138</v>
      </c>
      <c r="E44" s="46">
        <v>101</v>
      </c>
      <c r="F44" s="46">
        <v>1</v>
      </c>
      <c r="G44" s="46">
        <v>704</v>
      </c>
      <c r="H44" s="46">
        <v>70423</v>
      </c>
      <c r="I44" s="46">
        <v>3000</v>
      </c>
      <c r="J44" s="46">
        <v>404206</v>
      </c>
      <c r="K44" s="32">
        <v>650000</v>
      </c>
      <c r="L44" s="28">
        <v>0</v>
      </c>
      <c r="M44" s="32">
        <v>3000000</v>
      </c>
      <c r="N44" s="35">
        <v>3000000</v>
      </c>
      <c r="O44" s="62"/>
      <c r="P44" s="140">
        <f>IFERROR(VLOOKUP(A44,'[1]Detail CAPEX  (2)'!_xlnm.Print_Area,11,0),0)</f>
        <v>0</v>
      </c>
      <c r="Q44" s="32">
        <f t="shared" si="2"/>
        <v>0</v>
      </c>
      <c r="R44" s="32">
        <f t="shared" si="2"/>
        <v>0</v>
      </c>
      <c r="S44" s="216">
        <f t="shared" si="1"/>
        <v>0</v>
      </c>
      <c r="T44" s="60"/>
    </row>
    <row r="45" spans="1:20" x14ac:dyDescent="0.3">
      <c r="A45" s="62" t="s">
        <v>690</v>
      </c>
      <c r="B45" s="62" t="s">
        <v>691</v>
      </c>
      <c r="C45" s="62" t="s">
        <v>63</v>
      </c>
      <c r="D45" s="62" t="s">
        <v>138</v>
      </c>
      <c r="E45" s="46">
        <v>101</v>
      </c>
      <c r="F45" s="46">
        <v>1</v>
      </c>
      <c r="G45" s="46">
        <v>704</v>
      </c>
      <c r="H45" s="46">
        <v>70423</v>
      </c>
      <c r="I45" s="46">
        <v>3000</v>
      </c>
      <c r="J45" s="46">
        <v>404206</v>
      </c>
      <c r="K45" s="28">
        <v>0</v>
      </c>
      <c r="L45" s="28">
        <v>0</v>
      </c>
      <c r="M45" s="32">
        <v>2000000</v>
      </c>
      <c r="N45" s="35">
        <v>2000000</v>
      </c>
      <c r="O45" s="62"/>
      <c r="P45" s="140">
        <f>IFERROR(VLOOKUP(A45,'[1]Detail CAPEX  (2)'!_xlnm.Print_Area,11,0),0)</f>
        <v>0</v>
      </c>
      <c r="Q45" s="32">
        <f t="shared" si="2"/>
        <v>0</v>
      </c>
      <c r="R45" s="32">
        <f t="shared" si="2"/>
        <v>0</v>
      </c>
      <c r="S45" s="216">
        <f t="shared" si="1"/>
        <v>0</v>
      </c>
      <c r="T45" s="60"/>
    </row>
    <row r="46" spans="1:20" x14ac:dyDescent="0.3">
      <c r="A46" s="62" t="s">
        <v>692</v>
      </c>
      <c r="B46" s="62" t="s">
        <v>693</v>
      </c>
      <c r="C46" s="62" t="s">
        <v>63</v>
      </c>
      <c r="D46" s="62" t="s">
        <v>138</v>
      </c>
      <c r="E46" s="46">
        <v>101</v>
      </c>
      <c r="F46" s="46">
        <v>1</v>
      </c>
      <c r="G46" s="46">
        <v>704</v>
      </c>
      <c r="H46" s="46">
        <v>70423</v>
      </c>
      <c r="I46" s="46">
        <v>3000</v>
      </c>
      <c r="J46" s="46">
        <v>404205</v>
      </c>
      <c r="K46" s="32">
        <v>300000</v>
      </c>
      <c r="L46" s="28">
        <v>0</v>
      </c>
      <c r="M46" s="32">
        <v>40000000</v>
      </c>
      <c r="N46" s="35">
        <v>20000000</v>
      </c>
      <c r="O46" s="62"/>
      <c r="P46" s="140">
        <f>IFERROR(VLOOKUP(A46,'[1]Detail CAPEX  (2)'!_xlnm.Print_Area,11,0),0)</f>
        <v>0</v>
      </c>
      <c r="Q46" s="32">
        <f t="shared" si="2"/>
        <v>0</v>
      </c>
      <c r="R46" s="32">
        <f t="shared" si="2"/>
        <v>0</v>
      </c>
      <c r="S46" s="216">
        <f t="shared" si="1"/>
        <v>0</v>
      </c>
      <c r="T46" s="60"/>
    </row>
    <row r="47" spans="1:20" x14ac:dyDescent="0.3">
      <c r="A47" s="62" t="s">
        <v>694</v>
      </c>
      <c r="B47" s="62" t="s">
        <v>695</v>
      </c>
      <c r="C47" s="62" t="s">
        <v>63</v>
      </c>
      <c r="D47" s="62" t="s">
        <v>138</v>
      </c>
      <c r="E47" s="46">
        <v>101</v>
      </c>
      <c r="F47" s="46">
        <v>1</v>
      </c>
      <c r="G47" s="46">
        <v>704</v>
      </c>
      <c r="H47" s="46">
        <v>70423</v>
      </c>
      <c r="I47" s="46">
        <v>3000</v>
      </c>
      <c r="J47" s="46">
        <v>404206</v>
      </c>
      <c r="K47" s="28">
        <v>0</v>
      </c>
      <c r="L47" s="28">
        <v>0</v>
      </c>
      <c r="M47" s="32">
        <v>2000000</v>
      </c>
      <c r="N47" s="35">
        <v>2000000</v>
      </c>
      <c r="O47" s="62"/>
      <c r="P47" s="140">
        <f>IFERROR(VLOOKUP(A47,'[1]Detail CAPEX  (2)'!_xlnm.Print_Area,11,0),0)</f>
        <v>0</v>
      </c>
      <c r="Q47" s="32">
        <f t="shared" si="2"/>
        <v>0</v>
      </c>
      <c r="R47" s="32">
        <f t="shared" si="2"/>
        <v>0</v>
      </c>
      <c r="S47" s="216">
        <f t="shared" si="1"/>
        <v>0</v>
      </c>
      <c r="T47" s="60"/>
    </row>
    <row r="48" spans="1:20" x14ac:dyDescent="0.3">
      <c r="A48" s="62" t="s">
        <v>696</v>
      </c>
      <c r="B48" s="62" t="s">
        <v>697</v>
      </c>
      <c r="C48" s="62" t="s">
        <v>63</v>
      </c>
      <c r="D48" s="62" t="s">
        <v>138</v>
      </c>
      <c r="E48" s="46">
        <v>101</v>
      </c>
      <c r="F48" s="46">
        <v>1</v>
      </c>
      <c r="G48" s="46">
        <v>704</v>
      </c>
      <c r="H48" s="46">
        <v>70421</v>
      </c>
      <c r="I48" s="46">
        <v>3000</v>
      </c>
      <c r="J48" s="46">
        <v>404206</v>
      </c>
      <c r="K48" s="32">
        <v>55510466</v>
      </c>
      <c r="L48" s="32">
        <v>71890000</v>
      </c>
      <c r="M48" s="32">
        <v>200000000</v>
      </c>
      <c r="N48" s="35">
        <v>100000000</v>
      </c>
      <c r="O48" s="62"/>
      <c r="P48" s="140">
        <f>IFERROR(VLOOKUP(A48,'[1]Detail CAPEX  (2)'!_xlnm.Print_Area,11,0),0)</f>
        <v>0</v>
      </c>
      <c r="Q48" s="32">
        <f t="shared" si="2"/>
        <v>0</v>
      </c>
      <c r="R48" s="32">
        <f t="shared" si="2"/>
        <v>0</v>
      </c>
      <c r="S48" s="216">
        <f t="shared" si="1"/>
        <v>0</v>
      </c>
      <c r="T48" s="60"/>
    </row>
    <row r="49" spans="1:20" x14ac:dyDescent="0.3">
      <c r="A49" s="62" t="s">
        <v>698</v>
      </c>
      <c r="B49" s="62" t="s">
        <v>699</v>
      </c>
      <c r="C49" s="62" t="s">
        <v>63</v>
      </c>
      <c r="D49" s="62" t="s">
        <v>138</v>
      </c>
      <c r="E49" s="46">
        <v>101</v>
      </c>
      <c r="F49" s="46">
        <v>1</v>
      </c>
      <c r="G49" s="46">
        <v>704</v>
      </c>
      <c r="H49" s="46">
        <v>70411</v>
      </c>
      <c r="I49" s="46">
        <v>3000</v>
      </c>
      <c r="J49" s="46">
        <v>404206</v>
      </c>
      <c r="K49" s="28">
        <v>0</v>
      </c>
      <c r="L49" s="28">
        <v>0</v>
      </c>
      <c r="M49" s="32">
        <v>10000000</v>
      </c>
      <c r="N49" s="35">
        <v>10000000</v>
      </c>
      <c r="O49" s="62"/>
      <c r="P49" s="140">
        <f>IFERROR(VLOOKUP(A49,'[1]Detail CAPEX  (2)'!_xlnm.Print_Area,11,0),0)</f>
        <v>0</v>
      </c>
      <c r="Q49" s="32">
        <f t="shared" si="2"/>
        <v>0</v>
      </c>
      <c r="R49" s="32">
        <f t="shared" si="2"/>
        <v>0</v>
      </c>
      <c r="S49" s="216">
        <f t="shared" si="1"/>
        <v>0</v>
      </c>
      <c r="T49" s="61"/>
    </row>
    <row r="50" spans="1:20" x14ac:dyDescent="0.3">
      <c r="A50" s="62" t="s">
        <v>700</v>
      </c>
      <c r="B50" s="62" t="s">
        <v>701</v>
      </c>
      <c r="C50" s="62" t="s">
        <v>63</v>
      </c>
      <c r="D50" s="62" t="s">
        <v>138</v>
      </c>
      <c r="E50" s="46">
        <v>101</v>
      </c>
      <c r="F50" s="46">
        <v>1</v>
      </c>
      <c r="G50" s="46">
        <v>704</v>
      </c>
      <c r="H50" s="46">
        <v>70411</v>
      </c>
      <c r="I50" s="46">
        <v>3000</v>
      </c>
      <c r="J50" s="46">
        <v>404206</v>
      </c>
      <c r="K50" s="28">
        <v>0</v>
      </c>
      <c r="L50" s="28">
        <v>0</v>
      </c>
      <c r="M50" s="32">
        <v>10845000</v>
      </c>
      <c r="N50" s="35">
        <v>5000000</v>
      </c>
      <c r="O50" s="62"/>
      <c r="P50" s="140">
        <f>IFERROR(VLOOKUP(A50,'[1]Detail CAPEX  (2)'!_xlnm.Print_Area,11,0),0)</f>
        <v>0</v>
      </c>
      <c r="Q50" s="32">
        <f t="shared" si="2"/>
        <v>0</v>
      </c>
      <c r="R50" s="32">
        <f t="shared" si="2"/>
        <v>0</v>
      </c>
      <c r="S50" s="216">
        <f t="shared" si="1"/>
        <v>0</v>
      </c>
      <c r="T50" s="60"/>
    </row>
    <row r="51" spans="1:20" x14ac:dyDescent="0.3">
      <c r="A51" s="62" t="s">
        <v>702</v>
      </c>
      <c r="B51" s="62" t="s">
        <v>323</v>
      </c>
      <c r="C51" s="62" t="s">
        <v>63</v>
      </c>
      <c r="D51" s="62" t="s">
        <v>138</v>
      </c>
      <c r="E51" s="46">
        <v>101</v>
      </c>
      <c r="F51" s="46">
        <v>1</v>
      </c>
      <c r="G51" s="46">
        <v>704</v>
      </c>
      <c r="H51" s="46">
        <v>70481</v>
      </c>
      <c r="I51" s="46">
        <v>3000</v>
      </c>
      <c r="J51" s="46">
        <v>404206</v>
      </c>
      <c r="K51" s="32">
        <v>6723862</v>
      </c>
      <c r="L51" s="32">
        <v>3176000</v>
      </c>
      <c r="M51" s="32">
        <v>50000000</v>
      </c>
      <c r="N51" s="35">
        <v>10000000</v>
      </c>
      <c r="O51" s="62"/>
      <c r="P51" s="140">
        <f>IFERROR(VLOOKUP(A51,'[1]Detail CAPEX  (2)'!_xlnm.Print_Area,11,0),0)</f>
        <v>0</v>
      </c>
      <c r="Q51" s="32">
        <f t="shared" si="2"/>
        <v>0</v>
      </c>
      <c r="R51" s="32">
        <f t="shared" si="2"/>
        <v>0</v>
      </c>
      <c r="S51" s="216">
        <f t="shared" si="1"/>
        <v>0</v>
      </c>
      <c r="T51" s="60"/>
    </row>
    <row r="52" spans="1:20" x14ac:dyDescent="0.3">
      <c r="A52" s="62" t="s">
        <v>703</v>
      </c>
      <c r="B52" s="62" t="s">
        <v>704</v>
      </c>
      <c r="C52" s="62" t="s">
        <v>63</v>
      </c>
      <c r="D52" s="62" t="s">
        <v>138</v>
      </c>
      <c r="E52" s="46">
        <v>101</v>
      </c>
      <c r="F52" s="46">
        <v>1</v>
      </c>
      <c r="G52" s="46">
        <v>704</v>
      </c>
      <c r="H52" s="46">
        <v>70421</v>
      </c>
      <c r="I52" s="46">
        <v>3000</v>
      </c>
      <c r="J52" s="46">
        <v>404206</v>
      </c>
      <c r="K52" s="32">
        <v>5500000</v>
      </c>
      <c r="L52" s="28">
        <v>0</v>
      </c>
      <c r="M52" s="32">
        <v>10000000</v>
      </c>
      <c r="N52" s="35">
        <v>10000000</v>
      </c>
      <c r="O52" s="62"/>
      <c r="P52" s="140">
        <f>IFERROR(VLOOKUP(A52,'[1]Detail CAPEX  (2)'!_xlnm.Print_Area,11,0),0)</f>
        <v>0</v>
      </c>
      <c r="Q52" s="32">
        <f t="shared" si="2"/>
        <v>0</v>
      </c>
      <c r="R52" s="32">
        <f t="shared" si="2"/>
        <v>0</v>
      </c>
      <c r="S52" s="216">
        <f t="shared" si="1"/>
        <v>0</v>
      </c>
      <c r="T52" s="60"/>
    </row>
    <row r="53" spans="1:20" x14ac:dyDescent="0.3">
      <c r="A53" s="62" t="s">
        <v>705</v>
      </c>
      <c r="B53" s="62" t="s">
        <v>706</v>
      </c>
      <c r="C53" s="62" t="s">
        <v>63</v>
      </c>
      <c r="D53" s="62" t="s">
        <v>138</v>
      </c>
      <c r="E53" s="46">
        <v>104</v>
      </c>
      <c r="F53" s="46">
        <v>1</v>
      </c>
      <c r="G53" s="46">
        <v>704</v>
      </c>
      <c r="H53" s="46">
        <v>70421</v>
      </c>
      <c r="I53" s="46">
        <v>3000</v>
      </c>
      <c r="J53" s="46">
        <v>404206</v>
      </c>
      <c r="K53" s="32">
        <v>4053705</v>
      </c>
      <c r="L53" s="28">
        <v>0</v>
      </c>
      <c r="M53" s="32">
        <v>120000000</v>
      </c>
      <c r="N53" s="35">
        <v>40000000</v>
      </c>
      <c r="O53" s="62"/>
      <c r="P53" s="140">
        <f>IFERROR(VLOOKUP(A53,'[1]Detail CAPEX  (2)'!_xlnm.Print_Area,11,0),0)</f>
        <v>0</v>
      </c>
      <c r="Q53" s="32">
        <f t="shared" si="2"/>
        <v>0</v>
      </c>
      <c r="R53" s="32">
        <f t="shared" si="2"/>
        <v>0</v>
      </c>
      <c r="S53" s="216">
        <f t="shared" si="1"/>
        <v>0</v>
      </c>
      <c r="T53" s="60"/>
    </row>
    <row r="54" spans="1:20" x14ac:dyDescent="0.3">
      <c r="A54" s="62" t="s">
        <v>707</v>
      </c>
      <c r="B54" s="62" t="s">
        <v>708</v>
      </c>
      <c r="C54" s="62" t="s">
        <v>63</v>
      </c>
      <c r="D54" s="62" t="s">
        <v>138</v>
      </c>
      <c r="E54" s="46">
        <v>104</v>
      </c>
      <c r="F54" s="46">
        <v>9</v>
      </c>
      <c r="G54" s="46">
        <v>704</v>
      </c>
      <c r="H54" s="46">
        <v>70411</v>
      </c>
      <c r="I54" s="46">
        <v>3000</v>
      </c>
      <c r="J54" s="46">
        <v>404206</v>
      </c>
      <c r="K54" s="28">
        <v>0</v>
      </c>
      <c r="L54" s="28">
        <v>0</v>
      </c>
      <c r="M54" s="32">
        <v>10000000</v>
      </c>
      <c r="N54" s="35">
        <v>10000000</v>
      </c>
      <c r="O54" s="62"/>
      <c r="P54" s="140">
        <f>IFERROR(VLOOKUP(A54,'[1]Detail CAPEX  (2)'!_xlnm.Print_Area,11,0),0)</f>
        <v>0</v>
      </c>
      <c r="Q54" s="32">
        <f t="shared" si="2"/>
        <v>0</v>
      </c>
      <c r="R54" s="32">
        <f t="shared" si="2"/>
        <v>0</v>
      </c>
      <c r="S54" s="216">
        <f t="shared" si="1"/>
        <v>0</v>
      </c>
      <c r="T54" s="60"/>
    </row>
    <row r="55" spans="1:20" x14ac:dyDescent="0.3">
      <c r="A55" s="62" t="s">
        <v>709</v>
      </c>
      <c r="B55" s="62" t="s">
        <v>710</v>
      </c>
      <c r="C55" s="62" t="s">
        <v>63</v>
      </c>
      <c r="D55" s="62" t="s">
        <v>138</v>
      </c>
      <c r="E55" s="46">
        <v>101</v>
      </c>
      <c r="F55" s="46">
        <v>1</v>
      </c>
      <c r="G55" s="46">
        <v>704</v>
      </c>
      <c r="H55" s="46">
        <v>70421</v>
      </c>
      <c r="I55" s="46">
        <v>3000</v>
      </c>
      <c r="J55" s="46">
        <v>404206</v>
      </c>
      <c r="K55" s="32">
        <v>7000000</v>
      </c>
      <c r="L55" s="28">
        <v>0</v>
      </c>
      <c r="M55" s="32">
        <v>50000000</v>
      </c>
      <c r="N55" s="35">
        <v>20000000</v>
      </c>
      <c r="O55" s="62"/>
      <c r="P55" s="140">
        <f>IFERROR(VLOOKUP(A55,'[1]Detail CAPEX  (2)'!_xlnm.Print_Area,11,0),0)</f>
        <v>0</v>
      </c>
      <c r="Q55" s="32">
        <f t="shared" ref="Q55:R59" si="3">P55+5%*P55</f>
        <v>0</v>
      </c>
      <c r="R55" s="32">
        <f t="shared" si="3"/>
        <v>0</v>
      </c>
      <c r="S55" s="216">
        <f t="shared" si="1"/>
        <v>0</v>
      </c>
      <c r="T55" s="60"/>
    </row>
    <row r="56" spans="1:20" x14ac:dyDescent="0.3">
      <c r="A56" s="62" t="s">
        <v>711</v>
      </c>
      <c r="B56" s="62" t="s">
        <v>712</v>
      </c>
      <c r="C56" s="62" t="s">
        <v>63</v>
      </c>
      <c r="D56" s="62" t="s">
        <v>138</v>
      </c>
      <c r="E56" s="46">
        <v>103</v>
      </c>
      <c r="F56" s="46">
        <v>9</v>
      </c>
      <c r="G56" s="46">
        <v>704</v>
      </c>
      <c r="H56" s="46">
        <v>70421</v>
      </c>
      <c r="I56" s="46">
        <v>3000</v>
      </c>
      <c r="J56" s="46">
        <v>404206</v>
      </c>
      <c r="K56" s="28">
        <v>0</v>
      </c>
      <c r="L56" s="28">
        <v>0</v>
      </c>
      <c r="M56" s="32">
        <v>2000000</v>
      </c>
      <c r="N56" s="35">
        <v>2000000</v>
      </c>
      <c r="O56" s="62"/>
      <c r="P56" s="140">
        <f>IFERROR(VLOOKUP(A56,'[1]Detail CAPEX  (2)'!_xlnm.Print_Area,11,0),0)</f>
        <v>0</v>
      </c>
      <c r="Q56" s="32">
        <f t="shared" si="3"/>
        <v>0</v>
      </c>
      <c r="R56" s="32">
        <f t="shared" si="3"/>
        <v>0</v>
      </c>
      <c r="S56" s="216">
        <f t="shared" si="1"/>
        <v>0</v>
      </c>
      <c r="T56" s="60"/>
    </row>
    <row r="57" spans="1:20" x14ac:dyDescent="0.3">
      <c r="A57" s="62" t="s">
        <v>713</v>
      </c>
      <c r="B57" s="62" t="s">
        <v>714</v>
      </c>
      <c r="C57" s="62" t="s">
        <v>63</v>
      </c>
      <c r="D57" s="62" t="s">
        <v>138</v>
      </c>
      <c r="E57" s="46">
        <v>106</v>
      </c>
      <c r="F57" s="46">
        <v>9</v>
      </c>
      <c r="G57" s="46">
        <v>704</v>
      </c>
      <c r="H57" s="46">
        <v>70423</v>
      </c>
      <c r="I57" s="46">
        <v>3000</v>
      </c>
      <c r="J57" s="46">
        <v>404206</v>
      </c>
      <c r="K57" s="28">
        <v>0</v>
      </c>
      <c r="L57" s="28">
        <v>0</v>
      </c>
      <c r="M57" s="32">
        <v>70000000</v>
      </c>
      <c r="N57" s="35">
        <v>50000000</v>
      </c>
      <c r="O57" s="62"/>
      <c r="P57" s="140">
        <f>IFERROR(VLOOKUP(A57,'[1]Detail CAPEX  (2)'!_xlnm.Print_Area,11,0),0)</f>
        <v>0</v>
      </c>
      <c r="Q57" s="32">
        <f t="shared" si="3"/>
        <v>0</v>
      </c>
      <c r="R57" s="32">
        <f t="shared" si="3"/>
        <v>0</v>
      </c>
      <c r="S57" s="216">
        <f t="shared" si="1"/>
        <v>0</v>
      </c>
      <c r="T57" s="60"/>
    </row>
    <row r="58" spans="1:20" x14ac:dyDescent="0.3">
      <c r="A58" s="62" t="s">
        <v>715</v>
      </c>
      <c r="B58" s="62" t="s">
        <v>716</v>
      </c>
      <c r="C58" s="62" t="s">
        <v>63</v>
      </c>
      <c r="D58" s="62" t="s">
        <v>138</v>
      </c>
      <c r="E58" s="46">
        <v>104</v>
      </c>
      <c r="F58" s="46">
        <v>9</v>
      </c>
      <c r="G58" s="46">
        <v>704</v>
      </c>
      <c r="H58" s="46">
        <v>70421</v>
      </c>
      <c r="I58" s="46">
        <v>3000</v>
      </c>
      <c r="J58" s="46">
        <v>404206</v>
      </c>
      <c r="K58" s="28">
        <v>0</v>
      </c>
      <c r="L58" s="28">
        <v>0</v>
      </c>
      <c r="M58" s="32">
        <v>50000000</v>
      </c>
      <c r="N58" s="35">
        <v>40000000</v>
      </c>
      <c r="O58" s="32">
        <v>40000000</v>
      </c>
      <c r="P58" s="140">
        <v>50000000</v>
      </c>
      <c r="Q58" s="32">
        <f t="shared" si="3"/>
        <v>52500000</v>
      </c>
      <c r="R58" s="32">
        <f t="shared" si="3"/>
        <v>55125000</v>
      </c>
      <c r="S58" s="216">
        <f t="shared" si="1"/>
        <v>157625000</v>
      </c>
      <c r="T58" s="60"/>
    </row>
    <row r="59" spans="1:20" s="141" customFormat="1" x14ac:dyDescent="0.3">
      <c r="A59" s="62" t="s">
        <v>717</v>
      </c>
      <c r="B59" s="62" t="s">
        <v>718</v>
      </c>
      <c r="C59" s="62" t="s">
        <v>63</v>
      </c>
      <c r="D59" s="62" t="s">
        <v>138</v>
      </c>
      <c r="E59" s="46">
        <v>108</v>
      </c>
      <c r="F59" s="46">
        <v>9</v>
      </c>
      <c r="G59" s="46">
        <v>704</v>
      </c>
      <c r="H59" s="46">
        <v>70421</v>
      </c>
      <c r="I59" s="46">
        <v>3000</v>
      </c>
      <c r="J59" s="46">
        <v>404206</v>
      </c>
      <c r="K59" s="28">
        <v>0</v>
      </c>
      <c r="L59" s="28">
        <v>0</v>
      </c>
      <c r="M59" s="32">
        <v>5000000</v>
      </c>
      <c r="N59" s="35">
        <v>5000000</v>
      </c>
      <c r="O59" s="62"/>
      <c r="P59" s="140">
        <v>5000000</v>
      </c>
      <c r="Q59" s="32">
        <f t="shared" si="3"/>
        <v>5250000</v>
      </c>
      <c r="R59" s="32">
        <f t="shared" si="3"/>
        <v>5512500</v>
      </c>
      <c r="S59" s="216">
        <f t="shared" si="1"/>
        <v>15762500</v>
      </c>
      <c r="T59" s="222"/>
    </row>
    <row r="60" spans="1:20" x14ac:dyDescent="0.3">
      <c r="A60" s="62" t="s">
        <v>2813</v>
      </c>
      <c r="B60" s="62" t="s">
        <v>2814</v>
      </c>
      <c r="C60" s="62" t="s">
        <v>63</v>
      </c>
      <c r="D60" s="62" t="s">
        <v>138</v>
      </c>
      <c r="E60" s="46"/>
      <c r="F60" s="46"/>
      <c r="G60" s="46"/>
      <c r="H60" s="46"/>
      <c r="I60" s="46"/>
      <c r="J60" s="46"/>
      <c r="K60" s="28"/>
      <c r="L60" s="28"/>
      <c r="M60" s="32"/>
      <c r="N60" s="35"/>
      <c r="O60" s="62"/>
      <c r="P60" s="140">
        <v>414000000</v>
      </c>
      <c r="Q60" s="32"/>
      <c r="R60" s="32"/>
      <c r="S60" s="216"/>
      <c r="T60" s="60"/>
    </row>
    <row r="61" spans="1:20" x14ac:dyDescent="0.3">
      <c r="A61" s="187" t="s">
        <v>2815</v>
      </c>
      <c r="B61" s="154" t="s">
        <v>745</v>
      </c>
      <c r="C61" s="62" t="s">
        <v>724</v>
      </c>
      <c r="D61" s="62" t="s">
        <v>138</v>
      </c>
      <c r="E61" s="186"/>
      <c r="F61" s="186"/>
      <c r="G61" s="186"/>
      <c r="H61" s="186"/>
      <c r="I61" s="186"/>
      <c r="J61" s="186"/>
      <c r="K61" s="202"/>
      <c r="L61" s="202"/>
      <c r="M61" s="202"/>
      <c r="N61" s="202"/>
      <c r="O61" s="202"/>
      <c r="P61" s="140">
        <v>9000000</v>
      </c>
      <c r="Q61" s="202"/>
      <c r="R61" s="202"/>
      <c r="S61" s="218"/>
      <c r="T61" s="60"/>
    </row>
    <row r="62" spans="1:20" x14ac:dyDescent="0.3">
      <c r="A62" s="187" t="s">
        <v>726</v>
      </c>
      <c r="B62" s="187" t="s">
        <v>727</v>
      </c>
      <c r="C62" s="187" t="s">
        <v>724</v>
      </c>
      <c r="D62" s="187" t="s">
        <v>138</v>
      </c>
      <c r="E62" s="200">
        <v>101</v>
      </c>
      <c r="F62" s="200">
        <v>1</v>
      </c>
      <c r="G62" s="200">
        <v>704</v>
      </c>
      <c r="H62" s="200">
        <v>70421</v>
      </c>
      <c r="I62" s="200">
        <v>3000</v>
      </c>
      <c r="J62" s="200">
        <v>404206</v>
      </c>
      <c r="K62" s="203">
        <v>0</v>
      </c>
      <c r="L62" s="203">
        <v>0</v>
      </c>
      <c r="M62" s="201">
        <v>4000000</v>
      </c>
      <c r="N62" s="204">
        <v>4000000</v>
      </c>
      <c r="O62" s="187"/>
      <c r="P62" s="155">
        <v>1000000</v>
      </c>
      <c r="Q62" s="201">
        <f t="shared" ref="Q62:R72" si="4">P62+5%*P62</f>
        <v>1050000</v>
      </c>
      <c r="R62" s="201">
        <f t="shared" si="4"/>
        <v>1102500</v>
      </c>
      <c r="S62" s="207">
        <f t="shared" ref="S62:S72" si="5">SUM(P62:R62)</f>
        <v>3152500</v>
      </c>
      <c r="T62" s="60"/>
    </row>
    <row r="63" spans="1:20" x14ac:dyDescent="0.3">
      <c r="A63" s="189" t="s">
        <v>728</v>
      </c>
      <c r="B63" s="187" t="s">
        <v>729</v>
      </c>
      <c r="C63" s="187" t="s">
        <v>724</v>
      </c>
      <c r="D63" s="187" t="s">
        <v>138</v>
      </c>
      <c r="E63" s="200">
        <v>101</v>
      </c>
      <c r="F63" s="200">
        <v>1</v>
      </c>
      <c r="G63" s="200">
        <v>704</v>
      </c>
      <c r="H63" s="200">
        <v>70421</v>
      </c>
      <c r="I63" s="200">
        <v>3000</v>
      </c>
      <c r="J63" s="200">
        <v>404206</v>
      </c>
      <c r="K63" s="203">
        <v>0</v>
      </c>
      <c r="L63" s="203">
        <v>0</v>
      </c>
      <c r="M63" s="201">
        <v>10000000</v>
      </c>
      <c r="N63" s="204">
        <v>5000000</v>
      </c>
      <c r="O63" s="187"/>
      <c r="P63" s="155">
        <f>IFERROR(VLOOKUP(A63,'[1]Detail CAPEX  (2)'!_xlnm.Print_Area,11,0),0)</f>
        <v>0</v>
      </c>
      <c r="Q63" s="201">
        <f t="shared" si="4"/>
        <v>0</v>
      </c>
      <c r="R63" s="201">
        <f t="shared" si="4"/>
        <v>0</v>
      </c>
      <c r="S63" s="207">
        <f t="shared" si="5"/>
        <v>0</v>
      </c>
      <c r="T63" s="60"/>
    </row>
    <row r="64" spans="1:20" x14ac:dyDescent="0.3">
      <c r="A64" s="62" t="s">
        <v>730</v>
      </c>
      <c r="B64" s="187" t="s">
        <v>731</v>
      </c>
      <c r="C64" s="62" t="s">
        <v>724</v>
      </c>
      <c r="D64" s="62" t="s">
        <v>138</v>
      </c>
      <c r="E64" s="46">
        <v>101</v>
      </c>
      <c r="F64" s="46">
        <v>1</v>
      </c>
      <c r="G64" s="46">
        <v>704</v>
      </c>
      <c r="H64" s="46">
        <v>70421</v>
      </c>
      <c r="I64" s="46">
        <v>3000</v>
      </c>
      <c r="J64" s="46">
        <v>404206</v>
      </c>
      <c r="K64" s="28">
        <v>0</v>
      </c>
      <c r="L64" s="28">
        <v>0</v>
      </c>
      <c r="M64" s="32">
        <v>15000000</v>
      </c>
      <c r="N64" s="35">
        <v>10000000</v>
      </c>
      <c r="O64" s="62"/>
      <c r="P64" s="140">
        <f>IFERROR(VLOOKUP(A64,'[1]Detail CAPEX  (2)'!_xlnm.Print_Area,11,0),0)</f>
        <v>0</v>
      </c>
      <c r="Q64" s="32">
        <f t="shared" si="4"/>
        <v>0</v>
      </c>
      <c r="R64" s="32">
        <f t="shared" si="4"/>
        <v>0</v>
      </c>
      <c r="S64" s="216">
        <f t="shared" si="5"/>
        <v>0</v>
      </c>
      <c r="T64" s="60"/>
    </row>
    <row r="65" spans="1:20" x14ac:dyDescent="0.3">
      <c r="A65" s="62" t="s">
        <v>732</v>
      </c>
      <c r="B65" s="62" t="s">
        <v>733</v>
      </c>
      <c r="C65" s="62" t="s">
        <v>724</v>
      </c>
      <c r="D65" s="62" t="s">
        <v>138</v>
      </c>
      <c r="E65" s="46">
        <v>101</v>
      </c>
      <c r="F65" s="46">
        <v>1</v>
      </c>
      <c r="G65" s="46">
        <v>704</v>
      </c>
      <c r="H65" s="46">
        <v>70421</v>
      </c>
      <c r="I65" s="46">
        <v>3000</v>
      </c>
      <c r="J65" s="46">
        <v>404206</v>
      </c>
      <c r="K65" s="28">
        <v>0</v>
      </c>
      <c r="L65" s="28">
        <v>0</v>
      </c>
      <c r="M65" s="32">
        <v>5000000</v>
      </c>
      <c r="N65" s="35">
        <v>27000000</v>
      </c>
      <c r="O65" s="32">
        <v>27000000</v>
      </c>
      <c r="P65" s="140">
        <f>IFERROR(VLOOKUP(A65,'[1]Detail CAPEX  (2)'!_xlnm.Print_Area,11,0),0)</f>
        <v>0</v>
      </c>
      <c r="Q65" s="32">
        <f t="shared" si="4"/>
        <v>0</v>
      </c>
      <c r="R65" s="32">
        <f t="shared" si="4"/>
        <v>0</v>
      </c>
      <c r="S65" s="216">
        <f t="shared" si="5"/>
        <v>0</v>
      </c>
      <c r="T65" s="60"/>
    </row>
    <row r="66" spans="1:20" x14ac:dyDescent="0.3">
      <c r="A66" s="62" t="s">
        <v>734</v>
      </c>
      <c r="B66" s="62" t="s">
        <v>735</v>
      </c>
      <c r="C66" s="62" t="s">
        <v>724</v>
      </c>
      <c r="D66" s="62" t="s">
        <v>138</v>
      </c>
      <c r="E66" s="46">
        <v>101</v>
      </c>
      <c r="F66" s="46">
        <v>1</v>
      </c>
      <c r="G66" s="46">
        <v>704</v>
      </c>
      <c r="H66" s="46">
        <v>70421</v>
      </c>
      <c r="I66" s="46">
        <v>3000</v>
      </c>
      <c r="J66" s="46">
        <v>404206</v>
      </c>
      <c r="K66" s="28">
        <v>0</v>
      </c>
      <c r="L66" s="28">
        <v>0</v>
      </c>
      <c r="M66" s="32">
        <v>10000000</v>
      </c>
      <c r="N66" s="35">
        <v>10000000</v>
      </c>
      <c r="O66" s="62"/>
      <c r="P66" s="140">
        <v>10000000</v>
      </c>
      <c r="Q66" s="32">
        <f t="shared" si="4"/>
        <v>10500000</v>
      </c>
      <c r="R66" s="32">
        <f t="shared" si="4"/>
        <v>11025000</v>
      </c>
      <c r="S66" s="216">
        <f t="shared" si="5"/>
        <v>31525000</v>
      </c>
      <c r="T66" s="60"/>
    </row>
    <row r="67" spans="1:20" x14ac:dyDescent="0.3">
      <c r="A67" s="62" t="s">
        <v>736</v>
      </c>
      <c r="B67" s="62" t="s">
        <v>737</v>
      </c>
      <c r="C67" s="62" t="s">
        <v>724</v>
      </c>
      <c r="D67" s="62" t="s">
        <v>138</v>
      </c>
      <c r="E67" s="46">
        <v>101</v>
      </c>
      <c r="F67" s="46">
        <v>1</v>
      </c>
      <c r="G67" s="46">
        <v>704</v>
      </c>
      <c r="H67" s="46">
        <v>70421</v>
      </c>
      <c r="I67" s="46">
        <v>3000</v>
      </c>
      <c r="J67" s="46">
        <v>404206</v>
      </c>
      <c r="K67" s="28">
        <v>0</v>
      </c>
      <c r="L67" s="28">
        <v>0</v>
      </c>
      <c r="M67" s="32">
        <v>6000000</v>
      </c>
      <c r="N67" s="35">
        <v>6000000</v>
      </c>
      <c r="O67" s="62"/>
      <c r="P67" s="140">
        <v>15000000</v>
      </c>
      <c r="Q67" s="32">
        <f t="shared" si="4"/>
        <v>15750000</v>
      </c>
      <c r="R67" s="32">
        <f t="shared" si="4"/>
        <v>16537500</v>
      </c>
      <c r="S67" s="216">
        <f t="shared" si="5"/>
        <v>47287500</v>
      </c>
      <c r="T67" s="60"/>
    </row>
    <row r="68" spans="1:20" x14ac:dyDescent="0.3">
      <c r="A68" s="62" t="s">
        <v>725</v>
      </c>
      <c r="B68" s="62" t="s">
        <v>323</v>
      </c>
      <c r="C68" s="62" t="s">
        <v>724</v>
      </c>
      <c r="D68" s="62" t="s">
        <v>138</v>
      </c>
      <c r="E68" s="46">
        <v>101</v>
      </c>
      <c r="F68" s="46">
        <v>1</v>
      </c>
      <c r="G68" s="46">
        <v>704</v>
      </c>
      <c r="H68" s="46">
        <v>70421</v>
      </c>
      <c r="I68" s="46">
        <v>3000</v>
      </c>
      <c r="J68" s="46">
        <v>404206</v>
      </c>
      <c r="K68" s="28">
        <v>0</v>
      </c>
      <c r="L68" s="28">
        <v>0</v>
      </c>
      <c r="M68" s="32">
        <v>10000000</v>
      </c>
      <c r="N68" s="35">
        <v>10000000</v>
      </c>
      <c r="O68" s="62"/>
      <c r="P68" s="140">
        <v>10000000</v>
      </c>
      <c r="Q68" s="32">
        <f t="shared" si="4"/>
        <v>10500000</v>
      </c>
      <c r="R68" s="32">
        <f t="shared" si="4"/>
        <v>11025000</v>
      </c>
      <c r="S68" s="216">
        <f t="shared" si="5"/>
        <v>31525000</v>
      </c>
      <c r="T68" s="60"/>
    </row>
    <row r="69" spans="1:20" x14ac:dyDescent="0.3">
      <c r="A69" s="62" t="s">
        <v>738</v>
      </c>
      <c r="B69" s="62" t="s">
        <v>739</v>
      </c>
      <c r="C69" s="62" t="s">
        <v>724</v>
      </c>
      <c r="D69" s="62" t="s">
        <v>138</v>
      </c>
      <c r="E69" s="46">
        <v>101</v>
      </c>
      <c r="F69" s="46">
        <v>1</v>
      </c>
      <c r="G69" s="46">
        <v>704</v>
      </c>
      <c r="H69" s="46">
        <v>70421</v>
      </c>
      <c r="I69" s="46">
        <v>3000</v>
      </c>
      <c r="J69" s="46">
        <v>404206</v>
      </c>
      <c r="K69" s="28">
        <v>0</v>
      </c>
      <c r="L69" s="28">
        <v>0</v>
      </c>
      <c r="M69" s="32">
        <v>150300000</v>
      </c>
      <c r="N69" s="35">
        <v>61500000</v>
      </c>
      <c r="O69" s="32">
        <v>61500000</v>
      </c>
      <c r="P69" s="140">
        <v>20000000</v>
      </c>
      <c r="Q69" s="32">
        <f t="shared" si="4"/>
        <v>21000000</v>
      </c>
      <c r="R69" s="32">
        <f t="shared" si="4"/>
        <v>22050000</v>
      </c>
      <c r="S69" s="216">
        <f t="shared" si="5"/>
        <v>63050000</v>
      </c>
      <c r="T69" s="60"/>
    </row>
    <row r="70" spans="1:20" x14ac:dyDescent="0.3">
      <c r="A70" s="62" t="s">
        <v>740</v>
      </c>
      <c r="B70" s="62" t="s">
        <v>741</v>
      </c>
      <c r="C70" s="62" t="s">
        <v>724</v>
      </c>
      <c r="D70" s="62" t="s">
        <v>138</v>
      </c>
      <c r="E70" s="46">
        <v>101</v>
      </c>
      <c r="F70" s="46">
        <v>1</v>
      </c>
      <c r="G70" s="46">
        <v>704</v>
      </c>
      <c r="H70" s="46">
        <v>70421</v>
      </c>
      <c r="I70" s="46">
        <v>3000</v>
      </c>
      <c r="J70" s="46">
        <v>404206</v>
      </c>
      <c r="K70" s="28">
        <v>0</v>
      </c>
      <c r="L70" s="28">
        <v>0</v>
      </c>
      <c r="M70" s="32">
        <v>2000000</v>
      </c>
      <c r="N70" s="35">
        <v>2000000</v>
      </c>
      <c r="O70" s="62"/>
      <c r="P70" s="140">
        <v>1000000</v>
      </c>
      <c r="Q70" s="32">
        <f t="shared" si="4"/>
        <v>1050000</v>
      </c>
      <c r="R70" s="32">
        <f t="shared" si="4"/>
        <v>1102500</v>
      </c>
      <c r="S70" s="216">
        <f t="shared" si="5"/>
        <v>3152500</v>
      </c>
      <c r="T70" s="60"/>
    </row>
    <row r="71" spans="1:20" x14ac:dyDescent="0.3">
      <c r="A71" s="62" t="s">
        <v>742</v>
      </c>
      <c r="B71" s="62" t="s">
        <v>743</v>
      </c>
      <c r="C71" s="62" t="s">
        <v>724</v>
      </c>
      <c r="D71" s="62" t="s">
        <v>138</v>
      </c>
      <c r="E71" s="46">
        <v>101</v>
      </c>
      <c r="F71" s="46">
        <v>1</v>
      </c>
      <c r="G71" s="46">
        <v>704</v>
      </c>
      <c r="H71" s="46">
        <v>70421</v>
      </c>
      <c r="I71" s="46">
        <v>3000</v>
      </c>
      <c r="J71" s="46">
        <v>404206</v>
      </c>
      <c r="K71" s="28">
        <v>0</v>
      </c>
      <c r="L71" s="28">
        <v>0</v>
      </c>
      <c r="M71" s="32">
        <v>1000000</v>
      </c>
      <c r="N71" s="35">
        <v>1000000</v>
      </c>
      <c r="O71" s="62"/>
      <c r="P71" s="140">
        <v>2000000</v>
      </c>
      <c r="Q71" s="32">
        <f t="shared" si="4"/>
        <v>2100000</v>
      </c>
      <c r="R71" s="32">
        <f t="shared" si="4"/>
        <v>2205000</v>
      </c>
      <c r="S71" s="216">
        <f t="shared" si="5"/>
        <v>6305000</v>
      </c>
      <c r="T71" s="60"/>
    </row>
    <row r="72" spans="1:20" x14ac:dyDescent="0.3">
      <c r="A72" s="62" t="s">
        <v>744</v>
      </c>
      <c r="B72" s="62" t="s">
        <v>2816</v>
      </c>
      <c r="C72" s="62" t="s">
        <v>724</v>
      </c>
      <c r="D72" s="62" t="s">
        <v>138</v>
      </c>
      <c r="E72" s="46">
        <v>101</v>
      </c>
      <c r="F72" s="46">
        <v>1</v>
      </c>
      <c r="G72" s="46">
        <v>704</v>
      </c>
      <c r="H72" s="46">
        <v>70421</v>
      </c>
      <c r="I72" s="46">
        <v>3000</v>
      </c>
      <c r="J72" s="46">
        <v>404206</v>
      </c>
      <c r="K72" s="28">
        <v>0</v>
      </c>
      <c r="L72" s="28">
        <v>0</v>
      </c>
      <c r="M72" s="32">
        <v>22000000</v>
      </c>
      <c r="N72" s="35">
        <v>10000000</v>
      </c>
      <c r="O72" s="62"/>
      <c r="P72" s="140">
        <v>10000000</v>
      </c>
      <c r="Q72" s="32">
        <f t="shared" si="4"/>
        <v>10500000</v>
      </c>
      <c r="R72" s="32">
        <f t="shared" si="4"/>
        <v>11025000</v>
      </c>
      <c r="S72" s="216">
        <f t="shared" si="5"/>
        <v>31525000</v>
      </c>
      <c r="T72" s="60"/>
    </row>
    <row r="73" spans="1:20" s="141" customFormat="1" x14ac:dyDescent="0.3">
      <c r="A73" s="62" t="s">
        <v>2817</v>
      </c>
      <c r="B73" s="62" t="s">
        <v>727</v>
      </c>
      <c r="C73" s="62" t="s">
        <v>724</v>
      </c>
      <c r="D73" s="62" t="s">
        <v>138</v>
      </c>
      <c r="E73" s="46"/>
      <c r="F73" s="46"/>
      <c r="G73" s="46"/>
      <c r="H73" s="46"/>
      <c r="I73" s="46"/>
      <c r="J73" s="46"/>
      <c r="K73" s="28"/>
      <c r="L73" s="28"/>
      <c r="M73" s="32"/>
      <c r="N73" s="35"/>
      <c r="O73" s="62"/>
      <c r="P73" s="140">
        <v>1000000</v>
      </c>
      <c r="Q73" s="32"/>
      <c r="R73" s="32"/>
      <c r="S73" s="216"/>
      <c r="T73" s="222"/>
    </row>
    <row r="74" spans="1:20" x14ac:dyDescent="0.3">
      <c r="A74" s="62" t="s">
        <v>746</v>
      </c>
      <c r="B74" s="62" t="s">
        <v>747</v>
      </c>
      <c r="C74" s="62" t="s">
        <v>724</v>
      </c>
      <c r="D74" s="62" t="s">
        <v>138</v>
      </c>
      <c r="E74" s="46">
        <v>101</v>
      </c>
      <c r="F74" s="46">
        <v>1</v>
      </c>
      <c r="G74" s="46">
        <v>704</v>
      </c>
      <c r="H74" s="46">
        <v>70421</v>
      </c>
      <c r="I74" s="46">
        <v>3000</v>
      </c>
      <c r="J74" s="46">
        <v>404206</v>
      </c>
      <c r="K74" s="28">
        <v>0</v>
      </c>
      <c r="L74" s="28">
        <v>0</v>
      </c>
      <c r="M74" s="32">
        <v>90000000</v>
      </c>
      <c r="N74" s="35">
        <v>50000000</v>
      </c>
      <c r="O74" s="32">
        <v>50000000</v>
      </c>
      <c r="P74" s="140">
        <v>10000000</v>
      </c>
      <c r="Q74" s="32">
        <f t="shared" ref="Q74:R87" si="6">P74+5%*P74</f>
        <v>10500000</v>
      </c>
      <c r="R74" s="32">
        <f t="shared" si="6"/>
        <v>11025000</v>
      </c>
      <c r="S74" s="216">
        <f t="shared" ref="S74:S87" si="7">SUM(P74:R74)</f>
        <v>31525000</v>
      </c>
      <c r="T74" s="60"/>
    </row>
    <row r="75" spans="1:20" x14ac:dyDescent="0.3">
      <c r="A75" s="62" t="s">
        <v>2818</v>
      </c>
      <c r="B75" s="187" t="s">
        <v>2819</v>
      </c>
      <c r="C75" s="62" t="s">
        <v>724</v>
      </c>
      <c r="D75" s="62" t="s">
        <v>138</v>
      </c>
      <c r="E75" s="46"/>
      <c r="F75" s="46"/>
      <c r="G75" s="46"/>
      <c r="H75" s="46"/>
      <c r="I75" s="46"/>
      <c r="J75" s="46"/>
      <c r="K75" s="28"/>
      <c r="L75" s="28"/>
      <c r="M75" s="32"/>
      <c r="N75" s="35"/>
      <c r="O75" s="32"/>
      <c r="P75" s="140">
        <v>2000000</v>
      </c>
      <c r="Q75" s="32">
        <f t="shared" si="6"/>
        <v>2100000</v>
      </c>
      <c r="R75" s="32">
        <f t="shared" si="6"/>
        <v>2205000</v>
      </c>
      <c r="S75" s="216">
        <f t="shared" si="7"/>
        <v>6305000</v>
      </c>
      <c r="T75" s="60"/>
    </row>
    <row r="76" spans="1:20" x14ac:dyDescent="0.3">
      <c r="A76" s="62" t="s">
        <v>2820</v>
      </c>
      <c r="B76" s="187" t="s">
        <v>2814</v>
      </c>
      <c r="C76" s="62" t="s">
        <v>724</v>
      </c>
      <c r="D76" s="62" t="s">
        <v>138</v>
      </c>
      <c r="E76" s="46"/>
      <c r="F76" s="46"/>
      <c r="G76" s="46"/>
      <c r="H76" s="46"/>
      <c r="I76" s="46"/>
      <c r="J76" s="46"/>
      <c r="K76" s="28"/>
      <c r="L76" s="28"/>
      <c r="M76" s="32"/>
      <c r="N76" s="35"/>
      <c r="O76" s="32"/>
      <c r="P76" s="140">
        <v>529700000</v>
      </c>
      <c r="Q76" s="32">
        <f t="shared" si="6"/>
        <v>556185000</v>
      </c>
      <c r="R76" s="32">
        <f t="shared" si="6"/>
        <v>583994250</v>
      </c>
      <c r="S76" s="216">
        <f t="shared" si="7"/>
        <v>1669879250</v>
      </c>
      <c r="T76" s="60"/>
    </row>
    <row r="77" spans="1:20" x14ac:dyDescent="0.3">
      <c r="A77" s="62" t="s">
        <v>754</v>
      </c>
      <c r="B77" s="62" t="s">
        <v>755</v>
      </c>
      <c r="C77" s="62" t="s">
        <v>753</v>
      </c>
      <c r="D77" s="62" t="s">
        <v>138</v>
      </c>
      <c r="E77" s="46">
        <v>101</v>
      </c>
      <c r="F77" s="46">
        <v>1</v>
      </c>
      <c r="G77" s="46">
        <v>704</v>
      </c>
      <c r="H77" s="46">
        <v>70421</v>
      </c>
      <c r="I77" s="46">
        <v>3000</v>
      </c>
      <c r="J77" s="46">
        <v>404206</v>
      </c>
      <c r="K77" s="28">
        <v>0</v>
      </c>
      <c r="L77" s="28">
        <v>0</v>
      </c>
      <c r="M77" s="32">
        <v>82000000</v>
      </c>
      <c r="N77" s="35">
        <v>82000000</v>
      </c>
      <c r="O77" s="62"/>
      <c r="P77" s="140">
        <f>IFERROR(VLOOKUP(A77,'[1]Detail CAPEX  (2)'!_xlnm.Print_Area,11,0),0)</f>
        <v>0</v>
      </c>
      <c r="Q77" s="32">
        <f t="shared" si="6"/>
        <v>0</v>
      </c>
      <c r="R77" s="32">
        <f t="shared" si="6"/>
        <v>0</v>
      </c>
      <c r="S77" s="216">
        <f t="shared" si="7"/>
        <v>0</v>
      </c>
      <c r="T77" s="60"/>
    </row>
    <row r="78" spans="1:20" x14ac:dyDescent="0.3">
      <c r="A78" s="62" t="s">
        <v>756</v>
      </c>
      <c r="B78" s="62" t="s">
        <v>757</v>
      </c>
      <c r="C78" s="62" t="s">
        <v>753</v>
      </c>
      <c r="D78" s="62" t="s">
        <v>138</v>
      </c>
      <c r="E78" s="46">
        <v>101</v>
      </c>
      <c r="F78" s="46">
        <v>1</v>
      </c>
      <c r="G78" s="46">
        <v>704</v>
      </c>
      <c r="H78" s="46">
        <v>70421</v>
      </c>
      <c r="I78" s="46">
        <v>3000</v>
      </c>
      <c r="J78" s="46">
        <v>404206</v>
      </c>
      <c r="K78" s="28">
        <v>0</v>
      </c>
      <c r="L78" s="28">
        <v>0</v>
      </c>
      <c r="M78" s="32">
        <v>56500000</v>
      </c>
      <c r="N78" s="35">
        <v>56500000</v>
      </c>
      <c r="O78" s="62"/>
      <c r="P78" s="140">
        <f>IFERROR(VLOOKUP(A78,'[1]Detail CAPEX  (2)'!_xlnm.Print_Area,11,0),0)</f>
        <v>0</v>
      </c>
      <c r="Q78" s="32">
        <f t="shared" si="6"/>
        <v>0</v>
      </c>
      <c r="R78" s="32">
        <f t="shared" si="6"/>
        <v>0</v>
      </c>
      <c r="S78" s="216">
        <f t="shared" si="7"/>
        <v>0</v>
      </c>
      <c r="T78" s="60"/>
    </row>
    <row r="79" spans="1:20" x14ac:dyDescent="0.3">
      <c r="A79" s="62" t="s">
        <v>758</v>
      </c>
      <c r="B79" s="62" t="s">
        <v>759</v>
      </c>
      <c r="C79" s="62" t="s">
        <v>753</v>
      </c>
      <c r="D79" s="62" t="s">
        <v>138</v>
      </c>
      <c r="E79" s="46">
        <v>101</v>
      </c>
      <c r="F79" s="46">
        <v>1</v>
      </c>
      <c r="G79" s="46">
        <v>704</v>
      </c>
      <c r="H79" s="46">
        <v>70421</v>
      </c>
      <c r="I79" s="46">
        <v>3000</v>
      </c>
      <c r="J79" s="46">
        <v>404206</v>
      </c>
      <c r="K79" s="28">
        <v>0</v>
      </c>
      <c r="L79" s="28">
        <v>0</v>
      </c>
      <c r="M79" s="32">
        <v>80000000</v>
      </c>
      <c r="N79" s="35">
        <v>80000000</v>
      </c>
      <c r="O79" s="62"/>
      <c r="P79" s="140">
        <f>IFERROR(VLOOKUP(A79,'[1]Detail CAPEX  (2)'!_xlnm.Print_Area,11,0),0)</f>
        <v>0</v>
      </c>
      <c r="Q79" s="32">
        <f t="shared" si="6"/>
        <v>0</v>
      </c>
      <c r="R79" s="32">
        <f t="shared" si="6"/>
        <v>0</v>
      </c>
      <c r="S79" s="216">
        <f t="shared" si="7"/>
        <v>0</v>
      </c>
      <c r="T79" s="60"/>
    </row>
    <row r="80" spans="1:20" x14ac:dyDescent="0.3">
      <c r="A80" s="62" t="s">
        <v>760</v>
      </c>
      <c r="B80" s="62" t="s">
        <v>761</v>
      </c>
      <c r="C80" s="62" t="s">
        <v>753</v>
      </c>
      <c r="D80" s="62" t="s">
        <v>138</v>
      </c>
      <c r="E80" s="46">
        <v>101</v>
      </c>
      <c r="F80" s="46">
        <v>1</v>
      </c>
      <c r="G80" s="46">
        <v>704</v>
      </c>
      <c r="H80" s="46">
        <v>70421</v>
      </c>
      <c r="I80" s="46">
        <v>3000</v>
      </c>
      <c r="J80" s="46">
        <v>404206</v>
      </c>
      <c r="K80" s="32">
        <v>14000000</v>
      </c>
      <c r="L80" s="28">
        <v>0</v>
      </c>
      <c r="M80" s="32">
        <v>24000000</v>
      </c>
      <c r="N80" s="35">
        <v>24000000</v>
      </c>
      <c r="O80" s="62"/>
      <c r="P80" s="140">
        <f>IFERROR(VLOOKUP(A80,'[1]Detail CAPEX  (2)'!_xlnm.Print_Area,11,0),0)</f>
        <v>0</v>
      </c>
      <c r="Q80" s="32">
        <f t="shared" si="6"/>
        <v>0</v>
      </c>
      <c r="R80" s="32">
        <f t="shared" si="6"/>
        <v>0</v>
      </c>
      <c r="S80" s="216">
        <f t="shared" si="7"/>
        <v>0</v>
      </c>
      <c r="T80" s="60"/>
    </row>
    <row r="81" spans="1:20" x14ac:dyDescent="0.3">
      <c r="A81" s="62" t="s">
        <v>762</v>
      </c>
      <c r="B81" s="62" t="s">
        <v>763</v>
      </c>
      <c r="C81" s="62" t="s">
        <v>753</v>
      </c>
      <c r="D81" s="62" t="s">
        <v>138</v>
      </c>
      <c r="E81" s="46">
        <v>101</v>
      </c>
      <c r="F81" s="46">
        <v>1</v>
      </c>
      <c r="G81" s="46">
        <v>704</v>
      </c>
      <c r="H81" s="46">
        <v>70421</v>
      </c>
      <c r="I81" s="46">
        <v>3000</v>
      </c>
      <c r="J81" s="46">
        <v>404206</v>
      </c>
      <c r="K81" s="28">
        <v>0</v>
      </c>
      <c r="L81" s="28">
        <v>0</v>
      </c>
      <c r="M81" s="32">
        <v>118056000</v>
      </c>
      <c r="N81" s="35">
        <v>118056000</v>
      </c>
      <c r="O81" s="62"/>
      <c r="P81" s="140">
        <f>IFERROR(VLOOKUP(A81,'[1]Detail CAPEX  (2)'!_xlnm.Print_Area,11,0),0)</f>
        <v>0</v>
      </c>
      <c r="Q81" s="32">
        <f t="shared" si="6"/>
        <v>0</v>
      </c>
      <c r="R81" s="32">
        <f t="shared" si="6"/>
        <v>0</v>
      </c>
      <c r="S81" s="216">
        <f t="shared" si="7"/>
        <v>0</v>
      </c>
      <c r="T81" s="60"/>
    </row>
    <row r="82" spans="1:20" x14ac:dyDescent="0.3">
      <c r="A82" s="62" t="s">
        <v>764</v>
      </c>
      <c r="B82" s="62" t="s">
        <v>765</v>
      </c>
      <c r="C82" s="62" t="s">
        <v>753</v>
      </c>
      <c r="D82" s="62" t="s">
        <v>138</v>
      </c>
      <c r="E82" s="46">
        <v>101</v>
      </c>
      <c r="F82" s="46">
        <v>1</v>
      </c>
      <c r="G82" s="46">
        <v>704</v>
      </c>
      <c r="H82" s="46">
        <v>70421</v>
      </c>
      <c r="I82" s="46">
        <v>3000</v>
      </c>
      <c r="J82" s="46">
        <v>404206</v>
      </c>
      <c r="K82" s="28">
        <v>0</v>
      </c>
      <c r="L82" s="28">
        <v>0</v>
      </c>
      <c r="M82" s="32">
        <v>20000000</v>
      </c>
      <c r="N82" s="35">
        <v>20000000</v>
      </c>
      <c r="O82" s="62"/>
      <c r="P82" s="140">
        <f>IFERROR(VLOOKUP(A82,'[1]Detail CAPEX  (2)'!_xlnm.Print_Area,11,0),0)</f>
        <v>0</v>
      </c>
      <c r="Q82" s="32">
        <f t="shared" si="6"/>
        <v>0</v>
      </c>
      <c r="R82" s="32">
        <f t="shared" si="6"/>
        <v>0</v>
      </c>
      <c r="S82" s="216">
        <f t="shared" si="7"/>
        <v>0</v>
      </c>
      <c r="T82" s="60"/>
    </row>
    <row r="83" spans="1:20" x14ac:dyDescent="0.3">
      <c r="A83" s="62" t="s">
        <v>766</v>
      </c>
      <c r="B83" s="62" t="s">
        <v>767</v>
      </c>
      <c r="C83" s="62" t="s">
        <v>753</v>
      </c>
      <c r="D83" s="62" t="s">
        <v>138</v>
      </c>
      <c r="E83" s="46">
        <v>104</v>
      </c>
      <c r="F83" s="46">
        <v>1</v>
      </c>
      <c r="G83" s="46">
        <v>704</v>
      </c>
      <c r="H83" s="46">
        <v>70421</v>
      </c>
      <c r="I83" s="46">
        <v>3000</v>
      </c>
      <c r="J83" s="46">
        <v>404206</v>
      </c>
      <c r="K83" s="32">
        <v>40000000</v>
      </c>
      <c r="L83" s="28">
        <v>0</v>
      </c>
      <c r="M83" s="32">
        <v>55357129</v>
      </c>
      <c r="N83" s="35">
        <v>55357129</v>
      </c>
      <c r="O83" s="62"/>
      <c r="P83" s="140">
        <v>55357129</v>
      </c>
      <c r="Q83" s="32">
        <f t="shared" si="6"/>
        <v>58124985.450000003</v>
      </c>
      <c r="R83" s="32">
        <f t="shared" si="6"/>
        <v>61031234.722500004</v>
      </c>
      <c r="S83" s="216">
        <f t="shared" si="7"/>
        <v>174513349.17250001</v>
      </c>
      <c r="T83" s="60"/>
    </row>
    <row r="84" spans="1:20" x14ac:dyDescent="0.3">
      <c r="A84" s="62" t="s">
        <v>2821</v>
      </c>
      <c r="B84" s="62" t="s">
        <v>2822</v>
      </c>
      <c r="C84" s="62" t="s">
        <v>753</v>
      </c>
      <c r="D84" s="62" t="s">
        <v>138</v>
      </c>
      <c r="E84" s="46"/>
      <c r="F84" s="46"/>
      <c r="G84" s="46"/>
      <c r="H84" s="46"/>
      <c r="I84" s="46"/>
      <c r="J84" s="46"/>
      <c r="K84" s="32"/>
      <c r="L84" s="28"/>
      <c r="M84" s="32"/>
      <c r="N84" s="35"/>
      <c r="O84" s="62"/>
      <c r="P84" s="140">
        <v>30000000</v>
      </c>
      <c r="Q84" s="32">
        <f t="shared" si="6"/>
        <v>31500000</v>
      </c>
      <c r="R84" s="32">
        <f t="shared" si="6"/>
        <v>33075000</v>
      </c>
      <c r="S84" s="216">
        <f t="shared" si="7"/>
        <v>94575000</v>
      </c>
      <c r="T84" s="60"/>
    </row>
    <row r="85" spans="1:20" x14ac:dyDescent="0.3">
      <c r="A85" s="62" t="s">
        <v>2823</v>
      </c>
      <c r="B85" s="62" t="s">
        <v>2824</v>
      </c>
      <c r="C85" s="62" t="s">
        <v>753</v>
      </c>
      <c r="D85" s="62" t="s">
        <v>138</v>
      </c>
      <c r="E85" s="46"/>
      <c r="F85" s="46"/>
      <c r="G85" s="46"/>
      <c r="H85" s="46"/>
      <c r="I85" s="46"/>
      <c r="J85" s="46"/>
      <c r="K85" s="32"/>
      <c r="L85" s="28"/>
      <c r="M85" s="32"/>
      <c r="N85" s="35"/>
      <c r="O85" s="62"/>
      <c r="P85" s="140">
        <v>42000000</v>
      </c>
      <c r="Q85" s="32">
        <f t="shared" si="6"/>
        <v>44100000</v>
      </c>
      <c r="R85" s="32">
        <f t="shared" si="6"/>
        <v>46305000</v>
      </c>
      <c r="S85" s="216">
        <f t="shared" si="7"/>
        <v>132405000</v>
      </c>
      <c r="T85" s="60"/>
    </row>
    <row r="86" spans="1:20" s="142" customFormat="1" x14ac:dyDescent="0.3">
      <c r="A86" s="62" t="s">
        <v>2233</v>
      </c>
      <c r="B86" s="62" t="s">
        <v>2234</v>
      </c>
      <c r="C86" s="62" t="s">
        <v>2232</v>
      </c>
      <c r="D86" s="62" t="s">
        <v>138</v>
      </c>
      <c r="E86" s="46">
        <v>104</v>
      </c>
      <c r="F86" s="46">
        <v>9</v>
      </c>
      <c r="G86" s="46">
        <v>709</v>
      </c>
      <c r="H86" s="46">
        <v>70941</v>
      </c>
      <c r="I86" s="46">
        <v>3000</v>
      </c>
      <c r="J86" s="46">
        <v>404205</v>
      </c>
      <c r="K86" s="28">
        <v>0</v>
      </c>
      <c r="L86" s="28">
        <v>0</v>
      </c>
      <c r="M86" s="32">
        <v>15000000</v>
      </c>
      <c r="N86" s="35">
        <v>10000000</v>
      </c>
      <c r="O86" s="32">
        <v>10000000</v>
      </c>
      <c r="P86" s="140">
        <f>IFERROR(VLOOKUP(A86,'[1]Detail CAPEX  (2)'!_xlnm.Print_Area,11,0),0)</f>
        <v>0</v>
      </c>
      <c r="Q86" s="32">
        <f t="shared" si="6"/>
        <v>0</v>
      </c>
      <c r="R86" s="32">
        <f t="shared" si="6"/>
        <v>0</v>
      </c>
      <c r="S86" s="216">
        <f t="shared" si="7"/>
        <v>0</v>
      </c>
      <c r="T86" s="223"/>
    </row>
    <row r="87" spans="1:20" x14ac:dyDescent="0.3">
      <c r="A87" s="62" t="s">
        <v>2235</v>
      </c>
      <c r="B87" s="62" t="s">
        <v>2236</v>
      </c>
      <c r="C87" s="62" t="s">
        <v>2232</v>
      </c>
      <c r="D87" s="62" t="s">
        <v>138</v>
      </c>
      <c r="E87" s="46">
        <v>106</v>
      </c>
      <c r="F87" s="46">
        <v>9</v>
      </c>
      <c r="G87" s="46">
        <v>709</v>
      </c>
      <c r="H87" s="46">
        <v>70941</v>
      </c>
      <c r="I87" s="46">
        <v>3000</v>
      </c>
      <c r="J87" s="46">
        <v>404205</v>
      </c>
      <c r="K87" s="28">
        <v>0</v>
      </c>
      <c r="L87" s="28">
        <v>0</v>
      </c>
      <c r="M87" s="32">
        <v>30000000</v>
      </c>
      <c r="N87" s="35">
        <v>20000000</v>
      </c>
      <c r="O87" s="62"/>
      <c r="P87" s="140">
        <f>IFERROR(VLOOKUP(A87,'[1]Detail CAPEX  (2)'!_xlnm.Print_Area,11,0),0)</f>
        <v>0</v>
      </c>
      <c r="Q87" s="32">
        <f t="shared" si="6"/>
        <v>0</v>
      </c>
      <c r="R87" s="32">
        <f t="shared" si="6"/>
        <v>0</v>
      </c>
      <c r="S87" s="216">
        <f t="shared" si="7"/>
        <v>0</v>
      </c>
      <c r="T87" s="63">
        <f>SUM(P15:P87)</f>
        <v>1227057129</v>
      </c>
    </row>
    <row r="88" spans="1:20" x14ac:dyDescent="0.3">
      <c r="A88" s="62"/>
      <c r="B88" s="189"/>
      <c r="C88" s="62"/>
      <c r="D88" s="62"/>
      <c r="E88" s="46"/>
      <c r="F88" s="46"/>
      <c r="G88" s="46"/>
      <c r="H88" s="46"/>
      <c r="I88" s="46"/>
      <c r="J88" s="46"/>
      <c r="K88" s="28"/>
      <c r="L88" s="28"/>
      <c r="M88" s="32"/>
      <c r="N88" s="35"/>
      <c r="O88" s="62"/>
      <c r="P88" s="140"/>
      <c r="Q88" s="32"/>
      <c r="R88" s="32"/>
      <c r="S88" s="216"/>
      <c r="T88" s="60"/>
    </row>
    <row r="89" spans="1:20" x14ac:dyDescent="0.3">
      <c r="A89" s="62"/>
      <c r="B89" s="189"/>
      <c r="C89" s="62"/>
      <c r="D89" s="62"/>
      <c r="E89" s="46"/>
      <c r="F89" s="46"/>
      <c r="G89" s="46"/>
      <c r="H89" s="46"/>
      <c r="I89" s="46"/>
      <c r="J89" s="46"/>
      <c r="K89" s="28"/>
      <c r="L89" s="28"/>
      <c r="M89" s="32"/>
      <c r="N89" s="35"/>
      <c r="O89" s="62"/>
      <c r="P89" s="140"/>
      <c r="Q89" s="32"/>
      <c r="R89" s="32"/>
      <c r="S89" s="216"/>
      <c r="T89" s="60"/>
    </row>
    <row r="90" spans="1:20" x14ac:dyDescent="0.3">
      <c r="A90" s="62" t="s">
        <v>401</v>
      </c>
      <c r="B90" s="187" t="s">
        <v>402</v>
      </c>
      <c r="C90" s="62" t="s">
        <v>400</v>
      </c>
      <c r="D90" s="62" t="s">
        <v>142</v>
      </c>
      <c r="E90" s="46">
        <v>510</v>
      </c>
      <c r="F90" s="46">
        <v>10</v>
      </c>
      <c r="G90" s="46">
        <v>704</v>
      </c>
      <c r="H90" s="46">
        <v>70411</v>
      </c>
      <c r="I90" s="46">
        <v>3000</v>
      </c>
      <c r="J90" s="46">
        <v>404206</v>
      </c>
      <c r="K90" s="28">
        <v>0</v>
      </c>
      <c r="L90" s="28">
        <v>0</v>
      </c>
      <c r="M90" s="32">
        <v>25500000</v>
      </c>
      <c r="N90" s="35">
        <v>25500000</v>
      </c>
      <c r="O90" s="62"/>
      <c r="P90" s="140">
        <f>IFERROR(VLOOKUP(A90,'[1]Detail CAPEX  (2)'!_xlnm.Print_Area,11,0),0)</f>
        <v>0</v>
      </c>
      <c r="Q90" s="32">
        <f>P90+5%*P90</f>
        <v>0</v>
      </c>
      <c r="R90" s="32">
        <f>Q90+5%*Q90</f>
        <v>0</v>
      </c>
      <c r="S90" s="216">
        <f>SUM(P90:R90)</f>
        <v>0</v>
      </c>
      <c r="T90" s="60"/>
    </row>
    <row r="91" spans="1:20" x14ac:dyDescent="0.3">
      <c r="A91" s="62" t="s">
        <v>918</v>
      </c>
      <c r="B91" s="187" t="s">
        <v>323</v>
      </c>
      <c r="C91" s="62" t="s">
        <v>71</v>
      </c>
      <c r="D91" s="62" t="s">
        <v>142</v>
      </c>
      <c r="E91" s="46">
        <v>502</v>
      </c>
      <c r="F91" s="46">
        <v>9</v>
      </c>
      <c r="G91" s="46">
        <v>704</v>
      </c>
      <c r="H91" s="46">
        <v>70474</v>
      </c>
      <c r="I91" s="46">
        <v>3000</v>
      </c>
      <c r="J91" s="46">
        <v>404206</v>
      </c>
      <c r="K91" s="32">
        <v>2267000</v>
      </c>
      <c r="L91" s="32">
        <v>1612000</v>
      </c>
      <c r="M91" s="32">
        <v>3140000</v>
      </c>
      <c r="N91" s="35">
        <v>3140000</v>
      </c>
      <c r="O91" s="62"/>
      <c r="P91" s="140">
        <v>15000000</v>
      </c>
      <c r="Q91" s="32">
        <f>P91+5%*P91</f>
        <v>15750000</v>
      </c>
      <c r="R91" s="32">
        <f>Q91+5%*Q91</f>
        <v>16537500</v>
      </c>
      <c r="S91" s="216">
        <f>SUM(P91:R91)</f>
        <v>47287500</v>
      </c>
      <c r="T91" s="60"/>
    </row>
    <row r="92" spans="1:20" x14ac:dyDescent="0.3">
      <c r="A92" s="62" t="s">
        <v>2850</v>
      </c>
      <c r="B92" s="62" t="s">
        <v>743</v>
      </c>
      <c r="C92" s="62" t="s">
        <v>71</v>
      </c>
      <c r="D92" s="62" t="s">
        <v>142</v>
      </c>
      <c r="E92" s="46"/>
      <c r="F92" s="46"/>
      <c r="G92" s="46"/>
      <c r="H92" s="46"/>
      <c r="I92" s="46"/>
      <c r="J92" s="46"/>
      <c r="K92" s="32"/>
      <c r="L92" s="32"/>
      <c r="M92" s="32"/>
      <c r="N92" s="35"/>
      <c r="O92" s="62"/>
      <c r="P92" s="140">
        <v>2000000</v>
      </c>
      <c r="Q92" s="32"/>
      <c r="R92" s="32"/>
      <c r="S92" s="216"/>
      <c r="T92" s="60"/>
    </row>
    <row r="93" spans="1:20" x14ac:dyDescent="0.3">
      <c r="A93" s="62" t="s">
        <v>1217</v>
      </c>
      <c r="B93" s="62" t="s">
        <v>1218</v>
      </c>
      <c r="C93" s="62" t="s">
        <v>70</v>
      </c>
      <c r="D93" s="62" t="s">
        <v>142</v>
      </c>
      <c r="E93" s="46">
        <v>408</v>
      </c>
      <c r="F93" s="46">
        <v>9</v>
      </c>
      <c r="G93" s="46">
        <v>704</v>
      </c>
      <c r="H93" s="46">
        <v>70411</v>
      </c>
      <c r="I93" s="46">
        <v>3000</v>
      </c>
      <c r="J93" s="46">
        <v>404206</v>
      </c>
      <c r="K93" s="28">
        <v>0</v>
      </c>
      <c r="L93" s="28">
        <v>0</v>
      </c>
      <c r="M93" s="28">
        <v>0</v>
      </c>
      <c r="N93" s="29">
        <v>0</v>
      </c>
      <c r="O93" s="62"/>
      <c r="P93" s="140">
        <f>IFERROR(VLOOKUP(A93,'[1]Detail CAPEX  (2)'!_xlnm.Print_Area,11,0),0)</f>
        <v>0</v>
      </c>
      <c r="Q93" s="32">
        <f t="shared" ref="Q93:R95" si="8">P93+5%*P93</f>
        <v>0</v>
      </c>
      <c r="R93" s="32">
        <f t="shared" si="8"/>
        <v>0</v>
      </c>
      <c r="S93" s="216">
        <f>SUM(P93:R93)</f>
        <v>0</v>
      </c>
      <c r="T93" s="60"/>
    </row>
    <row r="94" spans="1:20" x14ac:dyDescent="0.3">
      <c r="A94" s="62" t="s">
        <v>1616</v>
      </c>
      <c r="B94" s="62" t="s">
        <v>1617</v>
      </c>
      <c r="C94" s="62" t="s">
        <v>89</v>
      </c>
      <c r="D94" s="62" t="s">
        <v>142</v>
      </c>
      <c r="E94" s="46">
        <v>504</v>
      </c>
      <c r="F94" s="46">
        <v>2</v>
      </c>
      <c r="G94" s="46">
        <v>709</v>
      </c>
      <c r="H94" s="46">
        <v>70970</v>
      </c>
      <c r="I94" s="46">
        <v>3000</v>
      </c>
      <c r="J94" s="46">
        <v>404206</v>
      </c>
      <c r="K94" s="32">
        <v>2481000</v>
      </c>
      <c r="L94" s="28">
        <v>0</v>
      </c>
      <c r="M94" s="32">
        <v>32000000</v>
      </c>
      <c r="N94" s="35">
        <v>12000000</v>
      </c>
      <c r="O94" s="62"/>
      <c r="P94" s="140">
        <f>IFERROR(VLOOKUP(A94,'[1]Detail CAPEX  (2)'!_xlnm.Print_Area,11,0),0)</f>
        <v>0</v>
      </c>
      <c r="Q94" s="32">
        <f t="shared" si="8"/>
        <v>0</v>
      </c>
      <c r="R94" s="32">
        <f t="shared" si="8"/>
        <v>0</v>
      </c>
      <c r="S94" s="216">
        <f>SUM(P94:R94)</f>
        <v>0</v>
      </c>
      <c r="T94" s="60"/>
    </row>
    <row r="95" spans="1:20" x14ac:dyDescent="0.3">
      <c r="A95" s="62" t="s">
        <v>1618</v>
      </c>
      <c r="B95" s="62" t="s">
        <v>1619</v>
      </c>
      <c r="C95" s="62" t="s">
        <v>89</v>
      </c>
      <c r="D95" s="62" t="s">
        <v>142</v>
      </c>
      <c r="E95" s="46">
        <v>502</v>
      </c>
      <c r="F95" s="46">
        <v>2</v>
      </c>
      <c r="G95" s="46">
        <v>709</v>
      </c>
      <c r="H95" s="46">
        <v>70970</v>
      </c>
      <c r="I95" s="46">
        <v>3000</v>
      </c>
      <c r="J95" s="46">
        <v>404206</v>
      </c>
      <c r="K95" s="32">
        <v>16000000</v>
      </c>
      <c r="L95" s="28">
        <v>0</v>
      </c>
      <c r="M95" s="32">
        <v>25000000</v>
      </c>
      <c r="N95" s="35">
        <v>15000000</v>
      </c>
      <c r="O95" s="62"/>
      <c r="P95" s="140">
        <f>IFERROR(VLOOKUP(A95,'[1]Detail CAPEX  (2)'!_xlnm.Print_Area,11,0),0)</f>
        <v>0</v>
      </c>
      <c r="Q95" s="32">
        <f t="shared" si="8"/>
        <v>0</v>
      </c>
      <c r="R95" s="32">
        <f t="shared" si="8"/>
        <v>0</v>
      </c>
      <c r="S95" s="216">
        <f>SUM(P95:R95)</f>
        <v>0</v>
      </c>
      <c r="T95" s="60"/>
    </row>
    <row r="96" spans="1:20" x14ac:dyDescent="0.3">
      <c r="A96" s="62" t="s">
        <v>3443</v>
      </c>
      <c r="B96" s="62" t="s">
        <v>3444</v>
      </c>
      <c r="C96" s="62" t="s">
        <v>89</v>
      </c>
      <c r="D96" s="62" t="s">
        <v>142</v>
      </c>
      <c r="E96" s="46"/>
      <c r="F96" s="46"/>
      <c r="G96" s="46"/>
      <c r="H96" s="46"/>
      <c r="I96" s="46"/>
      <c r="J96" s="46"/>
      <c r="K96" s="32"/>
      <c r="L96" s="28"/>
      <c r="M96" s="32"/>
      <c r="N96" s="35"/>
      <c r="O96" s="62"/>
      <c r="P96" s="140">
        <v>23000000</v>
      </c>
      <c r="Q96" s="32"/>
      <c r="R96" s="32"/>
      <c r="S96" s="216"/>
      <c r="T96" s="60"/>
    </row>
    <row r="97" spans="1:20" x14ac:dyDescent="0.3">
      <c r="A97" s="62" t="s">
        <v>1620</v>
      </c>
      <c r="B97" s="62" t="s">
        <v>1621</v>
      </c>
      <c r="C97" s="62" t="s">
        <v>89</v>
      </c>
      <c r="D97" s="62" t="s">
        <v>142</v>
      </c>
      <c r="E97" s="46">
        <v>505</v>
      </c>
      <c r="F97" s="46">
        <v>2</v>
      </c>
      <c r="G97" s="46">
        <v>709</v>
      </c>
      <c r="H97" s="46">
        <v>70970</v>
      </c>
      <c r="I97" s="46">
        <v>3000</v>
      </c>
      <c r="J97" s="46">
        <v>404206</v>
      </c>
      <c r="K97" s="28">
        <v>0</v>
      </c>
      <c r="L97" s="28">
        <v>0</v>
      </c>
      <c r="M97" s="32">
        <v>40000000</v>
      </c>
      <c r="N97" s="35">
        <v>20000000</v>
      </c>
      <c r="O97" s="62"/>
      <c r="P97" s="140">
        <f>IFERROR(VLOOKUP(A97,'[1]Detail CAPEX  (2)'!_xlnm.Print_Area,11,0),0)</f>
        <v>0</v>
      </c>
      <c r="Q97" s="32">
        <f t="shared" ref="Q97:R113" si="9">P97+5%*P97</f>
        <v>0</v>
      </c>
      <c r="R97" s="32">
        <f t="shared" si="9"/>
        <v>0</v>
      </c>
      <c r="S97" s="216">
        <f t="shared" ref="S97:S113" si="10">SUM(P97:R97)</f>
        <v>0</v>
      </c>
      <c r="T97" s="60"/>
    </row>
    <row r="98" spans="1:20" x14ac:dyDescent="0.3">
      <c r="A98" s="62" t="s">
        <v>1622</v>
      </c>
      <c r="B98" s="62" t="s">
        <v>1623</v>
      </c>
      <c r="C98" s="62" t="s">
        <v>89</v>
      </c>
      <c r="D98" s="62" t="s">
        <v>142</v>
      </c>
      <c r="E98" s="46">
        <v>505</v>
      </c>
      <c r="F98" s="46">
        <v>2</v>
      </c>
      <c r="G98" s="46">
        <v>709</v>
      </c>
      <c r="H98" s="46">
        <v>70970</v>
      </c>
      <c r="I98" s="46">
        <v>3000</v>
      </c>
      <c r="J98" s="46">
        <v>404206</v>
      </c>
      <c r="K98" s="32">
        <v>2640000</v>
      </c>
      <c r="L98" s="28">
        <v>0</v>
      </c>
      <c r="M98" s="32">
        <v>100000000</v>
      </c>
      <c r="N98" s="35">
        <v>80000000</v>
      </c>
      <c r="O98" s="62"/>
      <c r="P98" s="140">
        <f>IFERROR(VLOOKUP(A98,'[1]Detail CAPEX  (2)'!_xlnm.Print_Area,11,0),0)</f>
        <v>0</v>
      </c>
      <c r="Q98" s="32">
        <f t="shared" si="9"/>
        <v>0</v>
      </c>
      <c r="R98" s="32">
        <f t="shared" si="9"/>
        <v>0</v>
      </c>
      <c r="S98" s="216">
        <f t="shared" si="10"/>
        <v>0</v>
      </c>
      <c r="T98" s="60"/>
    </row>
    <row r="99" spans="1:20" x14ac:dyDescent="0.3">
      <c r="A99" s="62" t="s">
        <v>1624</v>
      </c>
      <c r="B99" s="62" t="s">
        <v>1625</v>
      </c>
      <c r="C99" s="62" t="s">
        <v>89</v>
      </c>
      <c r="D99" s="62" t="s">
        <v>142</v>
      </c>
      <c r="E99" s="46">
        <v>507</v>
      </c>
      <c r="F99" s="46">
        <v>2</v>
      </c>
      <c r="G99" s="46">
        <v>709</v>
      </c>
      <c r="H99" s="46">
        <v>70970</v>
      </c>
      <c r="I99" s="46">
        <v>3000</v>
      </c>
      <c r="J99" s="46">
        <v>404206</v>
      </c>
      <c r="K99" s="32">
        <v>10000000</v>
      </c>
      <c r="L99" s="28">
        <v>0</v>
      </c>
      <c r="M99" s="28">
        <v>0</v>
      </c>
      <c r="N99" s="29">
        <v>0</v>
      </c>
      <c r="O99" s="62"/>
      <c r="P99" s="140">
        <f>IFERROR(VLOOKUP(A99,'[1]Detail CAPEX  (2)'!_xlnm.Print_Area,11,0),0)</f>
        <v>0</v>
      </c>
      <c r="Q99" s="32">
        <f t="shared" si="9"/>
        <v>0</v>
      </c>
      <c r="R99" s="32">
        <f t="shared" si="9"/>
        <v>0</v>
      </c>
      <c r="S99" s="216">
        <f t="shared" si="10"/>
        <v>0</v>
      </c>
      <c r="T99" s="60"/>
    </row>
    <row r="100" spans="1:20" x14ac:dyDescent="0.3">
      <c r="A100" s="62" t="s">
        <v>1626</v>
      </c>
      <c r="B100" s="62" t="s">
        <v>1627</v>
      </c>
      <c r="C100" s="62" t="s">
        <v>89</v>
      </c>
      <c r="D100" s="62" t="s">
        <v>142</v>
      </c>
      <c r="E100" s="46">
        <v>503</v>
      </c>
      <c r="F100" s="46">
        <v>2</v>
      </c>
      <c r="G100" s="46">
        <v>709</v>
      </c>
      <c r="H100" s="46">
        <v>70970</v>
      </c>
      <c r="I100" s="46">
        <v>3000</v>
      </c>
      <c r="J100" s="46">
        <v>404206</v>
      </c>
      <c r="K100" s="28">
        <v>0</v>
      </c>
      <c r="L100" s="32">
        <v>1005025</v>
      </c>
      <c r="M100" s="32">
        <v>5000000</v>
      </c>
      <c r="N100" s="35">
        <v>5000000</v>
      </c>
      <c r="O100" s="62"/>
      <c r="P100" s="140">
        <f>IFERROR(VLOOKUP(A100,'[1]Detail CAPEX  (2)'!_xlnm.Print_Area,11,0),0)</f>
        <v>0</v>
      </c>
      <c r="Q100" s="32">
        <f t="shared" si="9"/>
        <v>0</v>
      </c>
      <c r="R100" s="32">
        <f t="shared" si="9"/>
        <v>0</v>
      </c>
      <c r="S100" s="216">
        <f t="shared" si="10"/>
        <v>0</v>
      </c>
      <c r="T100" s="60"/>
    </row>
    <row r="101" spans="1:20" x14ac:dyDescent="0.3">
      <c r="A101" s="62" t="s">
        <v>1628</v>
      </c>
      <c r="B101" s="62" t="s">
        <v>1629</v>
      </c>
      <c r="C101" s="62" t="s">
        <v>89</v>
      </c>
      <c r="D101" s="62" t="s">
        <v>142</v>
      </c>
      <c r="E101" s="46">
        <v>501</v>
      </c>
      <c r="F101" s="46">
        <v>2</v>
      </c>
      <c r="G101" s="46">
        <v>709</v>
      </c>
      <c r="H101" s="46">
        <v>70970</v>
      </c>
      <c r="I101" s="46">
        <v>3000</v>
      </c>
      <c r="J101" s="46">
        <v>404206</v>
      </c>
      <c r="K101" s="28">
        <v>0</v>
      </c>
      <c r="L101" s="28">
        <v>0</v>
      </c>
      <c r="M101" s="32">
        <v>18200000</v>
      </c>
      <c r="N101" s="35">
        <v>18200000</v>
      </c>
      <c r="O101" s="62"/>
      <c r="P101" s="140">
        <f>IFERROR(VLOOKUP(A101,'[1]Detail CAPEX  (2)'!_xlnm.Print_Area,11,0),0)</f>
        <v>0</v>
      </c>
      <c r="Q101" s="32">
        <f t="shared" si="9"/>
        <v>0</v>
      </c>
      <c r="R101" s="32">
        <f t="shared" si="9"/>
        <v>0</v>
      </c>
      <c r="S101" s="216">
        <f t="shared" si="10"/>
        <v>0</v>
      </c>
      <c r="T101" s="60"/>
    </row>
    <row r="102" spans="1:20" x14ac:dyDescent="0.3">
      <c r="A102" s="62" t="s">
        <v>1630</v>
      </c>
      <c r="B102" s="62" t="s">
        <v>1631</v>
      </c>
      <c r="C102" s="62" t="s">
        <v>89</v>
      </c>
      <c r="D102" s="62" t="s">
        <v>142</v>
      </c>
      <c r="E102" s="46">
        <v>503</v>
      </c>
      <c r="F102" s="46">
        <v>2</v>
      </c>
      <c r="G102" s="46">
        <v>709</v>
      </c>
      <c r="H102" s="46">
        <v>70912</v>
      </c>
      <c r="I102" s="46">
        <v>3000</v>
      </c>
      <c r="J102" s="46">
        <v>404206</v>
      </c>
      <c r="K102" s="32">
        <v>348231612</v>
      </c>
      <c r="L102" s="32">
        <v>29593897</v>
      </c>
      <c r="M102" s="32">
        <v>220000000</v>
      </c>
      <c r="N102" s="35">
        <v>220000000</v>
      </c>
      <c r="O102" s="62"/>
      <c r="P102" s="140">
        <f>IFERROR(VLOOKUP(A102,'[1]Detail CAPEX  (2)'!_xlnm.Print_Area,11,0),0)</f>
        <v>0</v>
      </c>
      <c r="Q102" s="32">
        <f t="shared" si="9"/>
        <v>0</v>
      </c>
      <c r="R102" s="32">
        <f t="shared" si="9"/>
        <v>0</v>
      </c>
      <c r="S102" s="216">
        <f t="shared" si="10"/>
        <v>0</v>
      </c>
      <c r="T102" s="60"/>
    </row>
    <row r="103" spans="1:20" x14ac:dyDescent="0.3">
      <c r="A103" s="62" t="s">
        <v>1632</v>
      </c>
      <c r="B103" s="62" t="s">
        <v>1633</v>
      </c>
      <c r="C103" s="62" t="s">
        <v>89</v>
      </c>
      <c r="D103" s="62" t="s">
        <v>142</v>
      </c>
      <c r="E103" s="46">
        <v>507</v>
      </c>
      <c r="F103" s="46">
        <v>2</v>
      </c>
      <c r="G103" s="46">
        <v>709</v>
      </c>
      <c r="H103" s="46">
        <v>70970</v>
      </c>
      <c r="I103" s="46">
        <v>3000</v>
      </c>
      <c r="J103" s="46">
        <v>404206</v>
      </c>
      <c r="K103" s="28">
        <v>0</v>
      </c>
      <c r="L103" s="28">
        <v>0</v>
      </c>
      <c r="M103" s="32">
        <v>30000000</v>
      </c>
      <c r="N103" s="35">
        <v>10000000</v>
      </c>
      <c r="O103" s="62"/>
      <c r="P103" s="140">
        <f>IFERROR(VLOOKUP(A103,'[1]Detail CAPEX  (2)'!_xlnm.Print_Area,11,0),0)</f>
        <v>0</v>
      </c>
      <c r="Q103" s="32">
        <f t="shared" si="9"/>
        <v>0</v>
      </c>
      <c r="R103" s="32">
        <f t="shared" si="9"/>
        <v>0</v>
      </c>
      <c r="S103" s="216">
        <f t="shared" si="10"/>
        <v>0</v>
      </c>
      <c r="T103" s="60"/>
    </row>
    <row r="104" spans="1:20" x14ac:dyDescent="0.3">
      <c r="A104" s="62" t="s">
        <v>1634</v>
      </c>
      <c r="B104" s="62" t="s">
        <v>1635</v>
      </c>
      <c r="C104" s="62" t="s">
        <v>89</v>
      </c>
      <c r="D104" s="62" t="s">
        <v>142</v>
      </c>
      <c r="E104" s="46">
        <v>505</v>
      </c>
      <c r="F104" s="46">
        <v>2</v>
      </c>
      <c r="G104" s="46">
        <v>709</v>
      </c>
      <c r="H104" s="46">
        <v>70970</v>
      </c>
      <c r="I104" s="46">
        <v>3000</v>
      </c>
      <c r="J104" s="46">
        <v>404206</v>
      </c>
      <c r="K104" s="32">
        <v>899500</v>
      </c>
      <c r="L104" s="28">
        <v>0</v>
      </c>
      <c r="M104" s="32">
        <v>50870000</v>
      </c>
      <c r="N104" s="35">
        <v>10000000</v>
      </c>
      <c r="O104" s="62"/>
      <c r="P104" s="140">
        <f>IFERROR(VLOOKUP(A104,'[1]Detail CAPEX  (2)'!_xlnm.Print_Area,11,0),0)</f>
        <v>0</v>
      </c>
      <c r="Q104" s="32">
        <f t="shared" si="9"/>
        <v>0</v>
      </c>
      <c r="R104" s="32">
        <f t="shared" si="9"/>
        <v>0</v>
      </c>
      <c r="S104" s="216">
        <f t="shared" si="10"/>
        <v>0</v>
      </c>
      <c r="T104" s="60"/>
    </row>
    <row r="105" spans="1:20" x14ac:dyDescent="0.3">
      <c r="A105" s="62" t="s">
        <v>1636</v>
      </c>
      <c r="B105" s="62" t="s">
        <v>1637</v>
      </c>
      <c r="C105" s="62" t="s">
        <v>89</v>
      </c>
      <c r="D105" s="62" t="s">
        <v>142</v>
      </c>
      <c r="E105" s="46">
        <v>503</v>
      </c>
      <c r="F105" s="46">
        <v>2</v>
      </c>
      <c r="G105" s="46">
        <v>709</v>
      </c>
      <c r="H105" s="46">
        <v>70921</v>
      </c>
      <c r="I105" s="46">
        <v>3000</v>
      </c>
      <c r="J105" s="46">
        <v>404206</v>
      </c>
      <c r="K105" s="28">
        <v>0</v>
      </c>
      <c r="L105" s="28">
        <v>0</v>
      </c>
      <c r="M105" s="32">
        <v>20000000</v>
      </c>
      <c r="N105" s="35">
        <v>20000000</v>
      </c>
      <c r="O105" s="62"/>
      <c r="P105" s="140">
        <f>IFERROR(VLOOKUP(A105,'[1]Detail CAPEX  (2)'!_xlnm.Print_Area,11,0),0)</f>
        <v>0</v>
      </c>
      <c r="Q105" s="32">
        <f t="shared" si="9"/>
        <v>0</v>
      </c>
      <c r="R105" s="32">
        <f t="shared" si="9"/>
        <v>0</v>
      </c>
      <c r="S105" s="216">
        <f t="shared" si="10"/>
        <v>0</v>
      </c>
      <c r="T105" s="60"/>
    </row>
    <row r="106" spans="1:20" x14ac:dyDescent="0.3">
      <c r="A106" s="62" t="s">
        <v>1638</v>
      </c>
      <c r="B106" s="62" t="s">
        <v>1639</v>
      </c>
      <c r="C106" s="62" t="s">
        <v>89</v>
      </c>
      <c r="D106" s="62" t="s">
        <v>142</v>
      </c>
      <c r="E106" s="46">
        <v>503</v>
      </c>
      <c r="F106" s="46">
        <v>2</v>
      </c>
      <c r="G106" s="46">
        <v>709</v>
      </c>
      <c r="H106" s="46">
        <v>70970</v>
      </c>
      <c r="I106" s="46">
        <v>3000</v>
      </c>
      <c r="J106" s="46">
        <v>404206</v>
      </c>
      <c r="K106" s="32">
        <v>30000000</v>
      </c>
      <c r="L106" s="28">
        <v>0</v>
      </c>
      <c r="M106" s="28">
        <v>0</v>
      </c>
      <c r="N106" s="29">
        <v>0</v>
      </c>
      <c r="O106" s="62"/>
      <c r="P106" s="140">
        <f>IFERROR(VLOOKUP(A106,'[1]Detail CAPEX  (2)'!_xlnm.Print_Area,11,0),0)</f>
        <v>0</v>
      </c>
      <c r="Q106" s="32">
        <f t="shared" si="9"/>
        <v>0</v>
      </c>
      <c r="R106" s="32">
        <f t="shared" si="9"/>
        <v>0</v>
      </c>
      <c r="S106" s="216">
        <f t="shared" si="10"/>
        <v>0</v>
      </c>
      <c r="T106" s="60"/>
    </row>
    <row r="107" spans="1:20" x14ac:dyDescent="0.3">
      <c r="A107" s="62" t="s">
        <v>1640</v>
      </c>
      <c r="B107" s="62" t="s">
        <v>1641</v>
      </c>
      <c r="C107" s="62" t="s">
        <v>89</v>
      </c>
      <c r="D107" s="62" t="s">
        <v>142</v>
      </c>
      <c r="E107" s="46">
        <v>501</v>
      </c>
      <c r="F107" s="46">
        <v>2</v>
      </c>
      <c r="G107" s="46">
        <v>709</v>
      </c>
      <c r="H107" s="46">
        <v>70912</v>
      </c>
      <c r="I107" s="46">
        <v>3000</v>
      </c>
      <c r="J107" s="46">
        <v>404206</v>
      </c>
      <c r="K107" s="32">
        <v>39937330</v>
      </c>
      <c r="L107" s="32">
        <v>750000</v>
      </c>
      <c r="M107" s="32">
        <v>39000000</v>
      </c>
      <c r="N107" s="35">
        <v>19000000</v>
      </c>
      <c r="O107" s="62"/>
      <c r="P107" s="140">
        <f>IFERROR(VLOOKUP(A107,'[1]Detail CAPEX  (2)'!_xlnm.Print_Area,11,0),0)</f>
        <v>0</v>
      </c>
      <c r="Q107" s="32">
        <f t="shared" si="9"/>
        <v>0</v>
      </c>
      <c r="R107" s="32">
        <f t="shared" si="9"/>
        <v>0</v>
      </c>
      <c r="S107" s="216">
        <f t="shared" si="10"/>
        <v>0</v>
      </c>
      <c r="T107" s="60"/>
    </row>
    <row r="108" spans="1:20" x14ac:dyDescent="0.3">
      <c r="A108" s="62" t="s">
        <v>1642</v>
      </c>
      <c r="B108" s="62" t="s">
        <v>1643</v>
      </c>
      <c r="C108" s="62" t="s">
        <v>89</v>
      </c>
      <c r="D108" s="62" t="s">
        <v>142</v>
      </c>
      <c r="E108" s="46">
        <v>505</v>
      </c>
      <c r="F108" s="46">
        <v>2</v>
      </c>
      <c r="G108" s="46">
        <v>709</v>
      </c>
      <c r="H108" s="46">
        <v>70970</v>
      </c>
      <c r="I108" s="46">
        <v>3000</v>
      </c>
      <c r="J108" s="46">
        <v>404206</v>
      </c>
      <c r="K108" s="28">
        <v>0</v>
      </c>
      <c r="L108" s="28">
        <v>0</v>
      </c>
      <c r="M108" s="32">
        <v>5000000</v>
      </c>
      <c r="N108" s="35">
        <v>5000000</v>
      </c>
      <c r="O108" s="62"/>
      <c r="P108" s="140">
        <f>IFERROR(VLOOKUP(A108,'[1]Detail CAPEX  (2)'!_xlnm.Print_Area,11,0),0)</f>
        <v>0</v>
      </c>
      <c r="Q108" s="32">
        <f t="shared" si="9"/>
        <v>0</v>
      </c>
      <c r="R108" s="32">
        <f t="shared" si="9"/>
        <v>0</v>
      </c>
      <c r="S108" s="216">
        <f t="shared" si="10"/>
        <v>0</v>
      </c>
      <c r="T108" s="60"/>
    </row>
    <row r="109" spans="1:20" x14ac:dyDescent="0.3">
      <c r="A109" s="62" t="s">
        <v>1644</v>
      </c>
      <c r="B109" s="62" t="s">
        <v>1645</v>
      </c>
      <c r="C109" s="62" t="s">
        <v>89</v>
      </c>
      <c r="D109" s="62" t="s">
        <v>142</v>
      </c>
      <c r="E109" s="46">
        <v>505</v>
      </c>
      <c r="F109" s="46">
        <v>2</v>
      </c>
      <c r="G109" s="46">
        <v>709</v>
      </c>
      <c r="H109" s="46">
        <v>70970</v>
      </c>
      <c r="I109" s="46">
        <v>3000</v>
      </c>
      <c r="J109" s="46">
        <v>404206</v>
      </c>
      <c r="K109" s="28">
        <v>0</v>
      </c>
      <c r="L109" s="28">
        <v>0</v>
      </c>
      <c r="M109" s="32">
        <v>12120000</v>
      </c>
      <c r="N109" s="35">
        <v>12120000</v>
      </c>
      <c r="O109" s="62"/>
      <c r="P109" s="140">
        <f>IFERROR(VLOOKUP(A109,'[1]Detail CAPEX  (2)'!_xlnm.Print_Area,11,0),0)</f>
        <v>0</v>
      </c>
      <c r="Q109" s="32">
        <f t="shared" si="9"/>
        <v>0</v>
      </c>
      <c r="R109" s="32">
        <f t="shared" si="9"/>
        <v>0</v>
      </c>
      <c r="S109" s="216">
        <f t="shared" si="10"/>
        <v>0</v>
      </c>
      <c r="T109" s="60"/>
    </row>
    <row r="110" spans="1:20" x14ac:dyDescent="0.3">
      <c r="A110" s="62" t="s">
        <v>1646</v>
      </c>
      <c r="B110" s="62" t="s">
        <v>1647</v>
      </c>
      <c r="C110" s="62" t="s">
        <v>89</v>
      </c>
      <c r="D110" s="62" t="s">
        <v>142</v>
      </c>
      <c r="E110" s="46">
        <v>504</v>
      </c>
      <c r="F110" s="46">
        <v>2</v>
      </c>
      <c r="G110" s="46">
        <v>709</v>
      </c>
      <c r="H110" s="46">
        <v>70970</v>
      </c>
      <c r="I110" s="46">
        <v>3000</v>
      </c>
      <c r="J110" s="46">
        <v>404206</v>
      </c>
      <c r="K110" s="28">
        <v>0</v>
      </c>
      <c r="L110" s="28">
        <v>0</v>
      </c>
      <c r="M110" s="32">
        <v>33000000</v>
      </c>
      <c r="N110" s="35">
        <v>5000000</v>
      </c>
      <c r="O110" s="62"/>
      <c r="P110" s="140">
        <f>IFERROR(VLOOKUP(A110,'[1]Detail CAPEX  (2)'!_xlnm.Print_Area,11,0),0)</f>
        <v>0</v>
      </c>
      <c r="Q110" s="32">
        <f t="shared" si="9"/>
        <v>0</v>
      </c>
      <c r="R110" s="32">
        <f t="shared" si="9"/>
        <v>0</v>
      </c>
      <c r="S110" s="216">
        <f t="shared" si="10"/>
        <v>0</v>
      </c>
      <c r="T110" s="60"/>
    </row>
    <row r="111" spans="1:20" x14ac:dyDescent="0.3">
      <c r="A111" s="62" t="s">
        <v>1648</v>
      </c>
      <c r="B111" s="62" t="s">
        <v>1649</v>
      </c>
      <c r="C111" s="62" t="s">
        <v>89</v>
      </c>
      <c r="D111" s="62" t="s">
        <v>142</v>
      </c>
      <c r="E111" s="46">
        <v>504</v>
      </c>
      <c r="F111" s="46">
        <v>2</v>
      </c>
      <c r="G111" s="46">
        <v>709</v>
      </c>
      <c r="H111" s="46">
        <v>70970</v>
      </c>
      <c r="I111" s="46">
        <v>3000</v>
      </c>
      <c r="J111" s="46">
        <v>404206</v>
      </c>
      <c r="K111" s="28">
        <v>0</v>
      </c>
      <c r="L111" s="28">
        <v>0</v>
      </c>
      <c r="M111" s="32">
        <v>5000000</v>
      </c>
      <c r="N111" s="35">
        <v>5000000</v>
      </c>
      <c r="O111" s="62"/>
      <c r="P111" s="140">
        <f>IFERROR(VLOOKUP(A111,'[1]Detail CAPEX  (2)'!_xlnm.Print_Area,11,0),0)</f>
        <v>0</v>
      </c>
      <c r="Q111" s="32">
        <f t="shared" si="9"/>
        <v>0</v>
      </c>
      <c r="R111" s="32">
        <f t="shared" si="9"/>
        <v>0</v>
      </c>
      <c r="S111" s="216">
        <f t="shared" si="10"/>
        <v>0</v>
      </c>
      <c r="T111" s="60"/>
    </row>
    <row r="112" spans="1:20" x14ac:dyDescent="0.3">
      <c r="A112" s="62" t="s">
        <v>1650</v>
      </c>
      <c r="B112" s="62" t="s">
        <v>1651</v>
      </c>
      <c r="C112" s="62" t="s">
        <v>89</v>
      </c>
      <c r="D112" s="62" t="s">
        <v>142</v>
      </c>
      <c r="E112" s="46">
        <v>504</v>
      </c>
      <c r="F112" s="46">
        <v>2</v>
      </c>
      <c r="G112" s="46">
        <v>709</v>
      </c>
      <c r="H112" s="46">
        <v>70970</v>
      </c>
      <c r="I112" s="46">
        <v>3000</v>
      </c>
      <c r="J112" s="46">
        <v>404206</v>
      </c>
      <c r="K112" s="28">
        <v>0</v>
      </c>
      <c r="L112" s="28">
        <v>0</v>
      </c>
      <c r="M112" s="32">
        <v>53000000</v>
      </c>
      <c r="N112" s="35">
        <v>53000000</v>
      </c>
      <c r="O112" s="62"/>
      <c r="P112" s="140">
        <f>IFERROR(VLOOKUP(A112,'[1]Detail CAPEX  (2)'!_xlnm.Print_Area,11,0),0)</f>
        <v>0</v>
      </c>
      <c r="Q112" s="32">
        <f t="shared" si="9"/>
        <v>0</v>
      </c>
      <c r="R112" s="32">
        <f t="shared" si="9"/>
        <v>0</v>
      </c>
      <c r="S112" s="216">
        <f t="shared" si="10"/>
        <v>0</v>
      </c>
      <c r="T112" s="60"/>
    </row>
    <row r="113" spans="1:20" x14ac:dyDescent="0.3">
      <c r="A113" s="62" t="s">
        <v>1652</v>
      </c>
      <c r="B113" s="62" t="s">
        <v>1653</v>
      </c>
      <c r="C113" s="62" t="s">
        <v>89</v>
      </c>
      <c r="D113" s="62" t="s">
        <v>142</v>
      </c>
      <c r="E113" s="46">
        <v>503</v>
      </c>
      <c r="F113" s="46">
        <v>2</v>
      </c>
      <c r="G113" s="46">
        <v>709</v>
      </c>
      <c r="H113" s="46">
        <v>70970</v>
      </c>
      <c r="I113" s="46">
        <v>3000</v>
      </c>
      <c r="J113" s="46">
        <v>404206</v>
      </c>
      <c r="K113" s="32">
        <v>45820516</v>
      </c>
      <c r="L113" s="28">
        <v>0</v>
      </c>
      <c r="M113" s="32">
        <v>157500000</v>
      </c>
      <c r="N113" s="35">
        <v>157500000</v>
      </c>
      <c r="O113" s="62"/>
      <c r="P113" s="140">
        <f>IFERROR(VLOOKUP(A113,'[1]Detail CAPEX  (2)'!_xlnm.Print_Area,11,0),0)</f>
        <v>0</v>
      </c>
      <c r="Q113" s="32">
        <f t="shared" si="9"/>
        <v>0</v>
      </c>
      <c r="R113" s="32">
        <f t="shared" si="9"/>
        <v>0</v>
      </c>
      <c r="S113" s="216">
        <f t="shared" si="10"/>
        <v>0</v>
      </c>
      <c r="T113" s="60"/>
    </row>
    <row r="114" spans="1:20" x14ac:dyDescent="0.3">
      <c r="A114" s="62" t="s">
        <v>3445</v>
      </c>
      <c r="B114" s="62" t="s">
        <v>3446</v>
      </c>
      <c r="C114" s="62" t="s">
        <v>89</v>
      </c>
      <c r="D114" s="62" t="s">
        <v>142</v>
      </c>
      <c r="E114" s="46"/>
      <c r="F114" s="46"/>
      <c r="G114" s="46"/>
      <c r="H114" s="46"/>
      <c r="I114" s="46"/>
      <c r="J114" s="46"/>
      <c r="K114" s="32"/>
      <c r="L114" s="28"/>
      <c r="M114" s="32"/>
      <c r="N114" s="35"/>
      <c r="O114" s="62"/>
      <c r="P114" s="140">
        <v>5000000</v>
      </c>
      <c r="Q114" s="32"/>
      <c r="R114" s="32"/>
      <c r="S114" s="216"/>
      <c r="T114" s="60"/>
    </row>
    <row r="115" spans="1:20" x14ac:dyDescent="0.3">
      <c r="A115" s="62" t="s">
        <v>1654</v>
      </c>
      <c r="B115" s="62" t="s">
        <v>1655</v>
      </c>
      <c r="C115" s="62" t="s">
        <v>89</v>
      </c>
      <c r="D115" s="62" t="s">
        <v>142</v>
      </c>
      <c r="E115" s="46">
        <v>510</v>
      </c>
      <c r="F115" s="46">
        <v>2</v>
      </c>
      <c r="G115" s="46">
        <v>709</v>
      </c>
      <c r="H115" s="46">
        <v>70970</v>
      </c>
      <c r="I115" s="46">
        <v>3000</v>
      </c>
      <c r="J115" s="46">
        <v>404206</v>
      </c>
      <c r="K115" s="32">
        <v>5500000</v>
      </c>
      <c r="L115" s="28">
        <v>0</v>
      </c>
      <c r="M115" s="32">
        <v>75000000</v>
      </c>
      <c r="N115" s="35">
        <v>75000000</v>
      </c>
      <c r="O115" s="62"/>
      <c r="P115" s="140">
        <f>IFERROR(VLOOKUP(A115,'[1]Detail CAPEX  (2)'!_xlnm.Print_Area,11,0),0)</f>
        <v>0</v>
      </c>
      <c r="Q115" s="32">
        <f t="shared" ref="Q115:R134" si="11">P115+5%*P115</f>
        <v>0</v>
      </c>
      <c r="R115" s="32">
        <f t="shared" si="11"/>
        <v>0</v>
      </c>
      <c r="S115" s="216">
        <f t="shared" ref="S115:S146" si="12">SUM(P115:R115)</f>
        <v>0</v>
      </c>
      <c r="T115" s="60"/>
    </row>
    <row r="116" spans="1:20" x14ac:dyDescent="0.3">
      <c r="A116" s="62" t="s">
        <v>1656</v>
      </c>
      <c r="B116" s="62" t="s">
        <v>1657</v>
      </c>
      <c r="C116" s="62" t="s">
        <v>89</v>
      </c>
      <c r="D116" s="62" t="s">
        <v>142</v>
      </c>
      <c r="E116" s="46">
        <v>510</v>
      </c>
      <c r="F116" s="46">
        <v>11</v>
      </c>
      <c r="G116" s="46">
        <v>709</v>
      </c>
      <c r="H116" s="46">
        <v>70970</v>
      </c>
      <c r="I116" s="46">
        <v>3000</v>
      </c>
      <c r="J116" s="46">
        <v>404206</v>
      </c>
      <c r="K116" s="32">
        <v>9996500</v>
      </c>
      <c r="L116" s="28">
        <v>0</v>
      </c>
      <c r="M116" s="32">
        <v>95000000</v>
      </c>
      <c r="N116" s="35">
        <v>20000000</v>
      </c>
      <c r="O116" s="62"/>
      <c r="P116" s="140">
        <f>IFERROR(VLOOKUP(A116,'[1]Detail CAPEX  (2)'!_xlnm.Print_Area,11,0),0)</f>
        <v>0</v>
      </c>
      <c r="Q116" s="32">
        <f t="shared" si="11"/>
        <v>0</v>
      </c>
      <c r="R116" s="32">
        <f t="shared" si="11"/>
        <v>0</v>
      </c>
      <c r="S116" s="216">
        <f t="shared" si="12"/>
        <v>0</v>
      </c>
      <c r="T116" s="60"/>
    </row>
    <row r="117" spans="1:20" x14ac:dyDescent="0.3">
      <c r="A117" s="62" t="s">
        <v>1658</v>
      </c>
      <c r="B117" s="62" t="s">
        <v>1659</v>
      </c>
      <c r="C117" s="62" t="s">
        <v>89</v>
      </c>
      <c r="D117" s="62" t="s">
        <v>142</v>
      </c>
      <c r="E117" s="46">
        <v>505</v>
      </c>
      <c r="F117" s="46">
        <v>11</v>
      </c>
      <c r="G117" s="46">
        <v>709</v>
      </c>
      <c r="H117" s="46">
        <v>70970</v>
      </c>
      <c r="I117" s="46">
        <v>3000</v>
      </c>
      <c r="J117" s="46">
        <v>404206</v>
      </c>
      <c r="K117" s="28">
        <v>0</v>
      </c>
      <c r="L117" s="28">
        <v>0</v>
      </c>
      <c r="M117" s="32">
        <v>130000000</v>
      </c>
      <c r="N117" s="29">
        <v>0</v>
      </c>
      <c r="O117" s="62"/>
      <c r="P117" s="140">
        <f>IFERROR(VLOOKUP(A117,'[1]Detail CAPEX  (2)'!_xlnm.Print_Area,11,0),0)</f>
        <v>0</v>
      </c>
      <c r="Q117" s="32">
        <f t="shared" si="11"/>
        <v>0</v>
      </c>
      <c r="R117" s="32">
        <f t="shared" si="11"/>
        <v>0</v>
      </c>
      <c r="S117" s="216">
        <f t="shared" si="12"/>
        <v>0</v>
      </c>
      <c r="T117" s="60"/>
    </row>
    <row r="118" spans="1:20" x14ac:dyDescent="0.3">
      <c r="A118" s="62" t="s">
        <v>1660</v>
      </c>
      <c r="B118" s="62" t="s">
        <v>1661</v>
      </c>
      <c r="C118" s="62" t="s">
        <v>89</v>
      </c>
      <c r="D118" s="62" t="s">
        <v>142</v>
      </c>
      <c r="E118" s="46">
        <v>504</v>
      </c>
      <c r="F118" s="46">
        <v>11</v>
      </c>
      <c r="G118" s="46">
        <v>709</v>
      </c>
      <c r="H118" s="46">
        <v>70970</v>
      </c>
      <c r="I118" s="46">
        <v>3000</v>
      </c>
      <c r="J118" s="46">
        <v>404206</v>
      </c>
      <c r="K118" s="28">
        <v>0</v>
      </c>
      <c r="L118" s="28">
        <v>0</v>
      </c>
      <c r="M118" s="32">
        <v>7000000</v>
      </c>
      <c r="N118" s="35">
        <v>7000000</v>
      </c>
      <c r="O118" s="62"/>
      <c r="P118" s="140">
        <f>IFERROR(VLOOKUP(A118,'[1]Detail CAPEX  (2)'!_xlnm.Print_Area,11,0),0)</f>
        <v>0</v>
      </c>
      <c r="Q118" s="32">
        <f t="shared" si="11"/>
        <v>0</v>
      </c>
      <c r="R118" s="32">
        <f t="shared" si="11"/>
        <v>0</v>
      </c>
      <c r="S118" s="216">
        <f t="shared" si="12"/>
        <v>0</v>
      </c>
      <c r="T118" s="60"/>
    </row>
    <row r="119" spans="1:20" x14ac:dyDescent="0.3">
      <c r="A119" s="62" t="s">
        <v>1662</v>
      </c>
      <c r="B119" s="62" t="s">
        <v>1002</v>
      </c>
      <c r="C119" s="62" t="s">
        <v>89</v>
      </c>
      <c r="D119" s="62" t="s">
        <v>142</v>
      </c>
      <c r="E119" s="46">
        <v>501</v>
      </c>
      <c r="F119" s="46">
        <v>11</v>
      </c>
      <c r="G119" s="46">
        <v>709</v>
      </c>
      <c r="H119" s="46">
        <v>70970</v>
      </c>
      <c r="I119" s="46">
        <v>3000</v>
      </c>
      <c r="J119" s="46">
        <v>404206</v>
      </c>
      <c r="K119" s="28">
        <v>0</v>
      </c>
      <c r="L119" s="28">
        <v>0</v>
      </c>
      <c r="M119" s="32">
        <v>10000000</v>
      </c>
      <c r="N119" s="35">
        <v>10000000</v>
      </c>
      <c r="O119" s="62"/>
      <c r="P119" s="140">
        <f>IFERROR(VLOOKUP(A119,'[1]Detail CAPEX  (2)'!_xlnm.Print_Area,11,0),0)</f>
        <v>0</v>
      </c>
      <c r="Q119" s="32">
        <f t="shared" si="11"/>
        <v>0</v>
      </c>
      <c r="R119" s="32">
        <f t="shared" si="11"/>
        <v>0</v>
      </c>
      <c r="S119" s="216">
        <f t="shared" si="12"/>
        <v>0</v>
      </c>
      <c r="T119" s="60"/>
    </row>
    <row r="120" spans="1:20" x14ac:dyDescent="0.3">
      <c r="A120" s="62" t="s">
        <v>1663</v>
      </c>
      <c r="B120" s="62" t="s">
        <v>1664</v>
      </c>
      <c r="C120" s="62" t="s">
        <v>89</v>
      </c>
      <c r="D120" s="62" t="s">
        <v>142</v>
      </c>
      <c r="E120" s="46">
        <v>501</v>
      </c>
      <c r="F120" s="46">
        <v>11</v>
      </c>
      <c r="G120" s="46">
        <v>709</v>
      </c>
      <c r="H120" s="46">
        <v>70970</v>
      </c>
      <c r="I120" s="46">
        <v>3000</v>
      </c>
      <c r="J120" s="46">
        <v>404206</v>
      </c>
      <c r="K120" s="28">
        <v>0</v>
      </c>
      <c r="L120" s="28">
        <v>0</v>
      </c>
      <c r="M120" s="32">
        <v>1300000000</v>
      </c>
      <c r="N120" s="35">
        <v>1300000000</v>
      </c>
      <c r="O120" s="62"/>
      <c r="P120" s="140">
        <f>IFERROR(VLOOKUP(A120,'[1]Detail CAPEX  (2)'!_xlnm.Print_Area,11,0),0)</f>
        <v>0</v>
      </c>
      <c r="Q120" s="32">
        <f t="shared" si="11"/>
        <v>0</v>
      </c>
      <c r="R120" s="32">
        <f t="shared" si="11"/>
        <v>0</v>
      </c>
      <c r="S120" s="216">
        <f t="shared" si="12"/>
        <v>0</v>
      </c>
      <c r="T120" s="60"/>
    </row>
    <row r="121" spans="1:20" s="141" customFormat="1" x14ac:dyDescent="0.3">
      <c r="A121" s="62" t="s">
        <v>1665</v>
      </c>
      <c r="B121" s="62" t="s">
        <v>1666</v>
      </c>
      <c r="C121" s="62" t="s">
        <v>89</v>
      </c>
      <c r="D121" s="62" t="s">
        <v>142</v>
      </c>
      <c r="E121" s="46">
        <v>508</v>
      </c>
      <c r="F121" s="46">
        <v>2</v>
      </c>
      <c r="G121" s="46">
        <v>709</v>
      </c>
      <c r="H121" s="46">
        <v>70970</v>
      </c>
      <c r="I121" s="46">
        <v>3000</v>
      </c>
      <c r="J121" s="46">
        <v>404206</v>
      </c>
      <c r="K121" s="28">
        <v>0</v>
      </c>
      <c r="L121" s="28">
        <v>0</v>
      </c>
      <c r="M121" s="32">
        <v>5000000</v>
      </c>
      <c r="N121" s="35">
        <v>5000000</v>
      </c>
      <c r="O121" s="62"/>
      <c r="P121" s="140">
        <f>IFERROR(VLOOKUP(A121,'[1]Detail CAPEX  (2)'!_xlnm.Print_Area,11,0),0)</f>
        <v>0</v>
      </c>
      <c r="Q121" s="32">
        <f t="shared" si="11"/>
        <v>0</v>
      </c>
      <c r="R121" s="32">
        <f t="shared" si="11"/>
        <v>0</v>
      </c>
      <c r="S121" s="216">
        <f t="shared" si="12"/>
        <v>0</v>
      </c>
      <c r="T121" s="222"/>
    </row>
    <row r="122" spans="1:20" x14ac:dyDescent="0.3">
      <c r="A122" s="62" t="s">
        <v>1667</v>
      </c>
      <c r="B122" s="62" t="s">
        <v>1668</v>
      </c>
      <c r="C122" s="62" t="s">
        <v>89</v>
      </c>
      <c r="D122" s="62" t="s">
        <v>142</v>
      </c>
      <c r="E122" s="46">
        <v>508</v>
      </c>
      <c r="F122" s="46">
        <v>2</v>
      </c>
      <c r="G122" s="46">
        <v>709</v>
      </c>
      <c r="H122" s="46">
        <v>70970</v>
      </c>
      <c r="I122" s="46">
        <v>3000</v>
      </c>
      <c r="J122" s="46">
        <v>404206</v>
      </c>
      <c r="K122" s="28">
        <v>0</v>
      </c>
      <c r="L122" s="28">
        <v>0</v>
      </c>
      <c r="M122" s="32">
        <v>20000000</v>
      </c>
      <c r="N122" s="35">
        <v>5000000</v>
      </c>
      <c r="O122" s="62"/>
      <c r="P122" s="140">
        <f>IFERROR(VLOOKUP(A122,'[1]Detail CAPEX  (2)'!_xlnm.Print_Area,11,0),0)</f>
        <v>0</v>
      </c>
      <c r="Q122" s="32">
        <f t="shared" si="11"/>
        <v>0</v>
      </c>
      <c r="R122" s="32">
        <f t="shared" si="11"/>
        <v>0</v>
      </c>
      <c r="S122" s="216">
        <f t="shared" si="12"/>
        <v>0</v>
      </c>
      <c r="T122" s="60"/>
    </row>
    <row r="123" spans="1:20" x14ac:dyDescent="0.3">
      <c r="A123" s="62" t="s">
        <v>1669</v>
      </c>
      <c r="B123" s="187" t="s">
        <v>1670</v>
      </c>
      <c r="C123" s="62" t="s">
        <v>89</v>
      </c>
      <c r="D123" s="62" t="s">
        <v>142</v>
      </c>
      <c r="E123" s="46">
        <v>504</v>
      </c>
      <c r="F123" s="46">
        <v>2</v>
      </c>
      <c r="G123" s="46">
        <v>709</v>
      </c>
      <c r="H123" s="46">
        <v>70970</v>
      </c>
      <c r="I123" s="46">
        <v>3000</v>
      </c>
      <c r="J123" s="46">
        <v>404206</v>
      </c>
      <c r="K123" s="28">
        <v>0</v>
      </c>
      <c r="L123" s="28">
        <v>0</v>
      </c>
      <c r="M123" s="32">
        <v>50000000</v>
      </c>
      <c r="N123" s="35">
        <v>10000000</v>
      </c>
      <c r="O123" s="62"/>
      <c r="P123" s="140">
        <f>IFERROR(VLOOKUP(A123,'[1]Detail CAPEX  (2)'!_xlnm.Print_Area,11,0),0)</f>
        <v>0</v>
      </c>
      <c r="Q123" s="32">
        <f t="shared" si="11"/>
        <v>0</v>
      </c>
      <c r="R123" s="32">
        <f t="shared" si="11"/>
        <v>0</v>
      </c>
      <c r="S123" s="216">
        <f t="shared" si="12"/>
        <v>0</v>
      </c>
      <c r="T123" s="60"/>
    </row>
    <row r="124" spans="1:20" x14ac:dyDescent="0.3">
      <c r="A124" s="62" t="s">
        <v>1671</v>
      </c>
      <c r="B124" s="189" t="s">
        <v>1672</v>
      </c>
      <c r="C124" s="187" t="s">
        <v>89</v>
      </c>
      <c r="D124" s="62" t="s">
        <v>142</v>
      </c>
      <c r="E124" s="46">
        <v>504</v>
      </c>
      <c r="F124" s="46">
        <v>2</v>
      </c>
      <c r="G124" s="46">
        <v>709</v>
      </c>
      <c r="H124" s="46">
        <v>70970</v>
      </c>
      <c r="I124" s="46">
        <v>3000</v>
      </c>
      <c r="J124" s="46">
        <v>404206</v>
      </c>
      <c r="K124" s="28">
        <v>0</v>
      </c>
      <c r="L124" s="28">
        <v>0</v>
      </c>
      <c r="M124" s="32">
        <v>19000000</v>
      </c>
      <c r="N124" s="35">
        <v>9000000</v>
      </c>
      <c r="O124" s="62"/>
      <c r="P124" s="140">
        <f>IFERROR(VLOOKUP(A124,'[1]Detail CAPEX  (2)'!_xlnm.Print_Area,11,0),0)</f>
        <v>0</v>
      </c>
      <c r="Q124" s="32">
        <f t="shared" si="11"/>
        <v>0</v>
      </c>
      <c r="R124" s="32">
        <f t="shared" si="11"/>
        <v>0</v>
      </c>
      <c r="S124" s="216">
        <f t="shared" si="12"/>
        <v>0</v>
      </c>
      <c r="T124" s="60"/>
    </row>
    <row r="125" spans="1:20" x14ac:dyDescent="0.3">
      <c r="A125" s="62" t="s">
        <v>1673</v>
      </c>
      <c r="B125" s="62" t="s">
        <v>1674</v>
      </c>
      <c r="C125" s="62" t="s">
        <v>89</v>
      </c>
      <c r="D125" s="62" t="s">
        <v>142</v>
      </c>
      <c r="E125" s="46">
        <v>510</v>
      </c>
      <c r="F125" s="46">
        <v>2</v>
      </c>
      <c r="G125" s="46">
        <v>709</v>
      </c>
      <c r="H125" s="46">
        <v>70970</v>
      </c>
      <c r="I125" s="46">
        <v>3000</v>
      </c>
      <c r="J125" s="46">
        <v>404206</v>
      </c>
      <c r="K125" s="32">
        <v>350492500</v>
      </c>
      <c r="L125" s="28">
        <v>0</v>
      </c>
      <c r="M125" s="32">
        <v>1437000000</v>
      </c>
      <c r="N125" s="35">
        <v>1000000000</v>
      </c>
      <c r="O125" s="32">
        <v>1000000000</v>
      </c>
      <c r="P125" s="140">
        <f>IFERROR(VLOOKUP(A125,'[1]Detail CAPEX  (2)'!_xlnm.Print_Area,11,0),0)</f>
        <v>0</v>
      </c>
      <c r="Q125" s="32">
        <f t="shared" si="11"/>
        <v>0</v>
      </c>
      <c r="R125" s="32">
        <f t="shared" si="11"/>
        <v>0</v>
      </c>
      <c r="S125" s="216">
        <f t="shared" si="12"/>
        <v>0</v>
      </c>
      <c r="T125" s="60"/>
    </row>
    <row r="126" spans="1:20" x14ac:dyDescent="0.3">
      <c r="A126" s="62" t="s">
        <v>1675</v>
      </c>
      <c r="B126" s="62" t="s">
        <v>1676</v>
      </c>
      <c r="C126" s="62" t="s">
        <v>89</v>
      </c>
      <c r="D126" s="62" t="s">
        <v>142</v>
      </c>
      <c r="E126" s="46">
        <v>501</v>
      </c>
      <c r="F126" s="46">
        <v>2</v>
      </c>
      <c r="G126" s="46">
        <v>709</v>
      </c>
      <c r="H126" s="46">
        <v>70970</v>
      </c>
      <c r="I126" s="46">
        <v>3000</v>
      </c>
      <c r="J126" s="46">
        <v>404206</v>
      </c>
      <c r="K126" s="32">
        <v>15248825</v>
      </c>
      <c r="L126" s="28">
        <v>0</v>
      </c>
      <c r="M126" s="32">
        <v>120000000</v>
      </c>
      <c r="N126" s="29">
        <v>0</v>
      </c>
      <c r="O126" s="62"/>
      <c r="P126" s="140">
        <f>IFERROR(VLOOKUP(A126,'[1]Detail CAPEX  (2)'!_xlnm.Print_Area,11,0),0)</f>
        <v>0</v>
      </c>
      <c r="Q126" s="32">
        <f t="shared" si="11"/>
        <v>0</v>
      </c>
      <c r="R126" s="32">
        <f t="shared" si="11"/>
        <v>0</v>
      </c>
      <c r="S126" s="216">
        <f t="shared" si="12"/>
        <v>0</v>
      </c>
      <c r="T126" s="60"/>
    </row>
    <row r="127" spans="1:20" x14ac:dyDescent="0.3">
      <c r="A127" s="62" t="s">
        <v>1677</v>
      </c>
      <c r="B127" s="62" t="s">
        <v>1678</v>
      </c>
      <c r="C127" s="62" t="s">
        <v>89</v>
      </c>
      <c r="D127" s="62" t="s">
        <v>142</v>
      </c>
      <c r="E127" s="46">
        <v>501</v>
      </c>
      <c r="F127" s="46">
        <v>2</v>
      </c>
      <c r="G127" s="46">
        <v>709</v>
      </c>
      <c r="H127" s="46">
        <v>70970</v>
      </c>
      <c r="I127" s="46">
        <v>3000</v>
      </c>
      <c r="J127" s="46">
        <v>404206</v>
      </c>
      <c r="K127" s="32">
        <v>1823669593</v>
      </c>
      <c r="L127" s="32">
        <v>784940205</v>
      </c>
      <c r="M127" s="32">
        <v>1000000000</v>
      </c>
      <c r="N127" s="35">
        <v>400000000</v>
      </c>
      <c r="O127" s="62"/>
      <c r="P127" s="140">
        <f>IFERROR(VLOOKUP(A127,'[1]Detail CAPEX  (2)'!_xlnm.Print_Area,11,0),0)</f>
        <v>0</v>
      </c>
      <c r="Q127" s="32">
        <f t="shared" si="11"/>
        <v>0</v>
      </c>
      <c r="R127" s="32">
        <f t="shared" si="11"/>
        <v>0</v>
      </c>
      <c r="S127" s="216">
        <f t="shared" si="12"/>
        <v>0</v>
      </c>
      <c r="T127" s="60"/>
    </row>
    <row r="128" spans="1:20" x14ac:dyDescent="0.3">
      <c r="A128" s="62" t="s">
        <v>1679</v>
      </c>
      <c r="B128" s="62" t="s">
        <v>1680</v>
      </c>
      <c r="C128" s="62" t="s">
        <v>89</v>
      </c>
      <c r="D128" s="62" t="s">
        <v>142</v>
      </c>
      <c r="E128" s="46">
        <v>501</v>
      </c>
      <c r="F128" s="46">
        <v>2</v>
      </c>
      <c r="G128" s="46">
        <v>709</v>
      </c>
      <c r="H128" s="46">
        <v>70970</v>
      </c>
      <c r="I128" s="46">
        <v>3000</v>
      </c>
      <c r="J128" s="46">
        <v>404206</v>
      </c>
      <c r="K128" s="28">
        <v>0</v>
      </c>
      <c r="L128" s="28">
        <v>0</v>
      </c>
      <c r="M128" s="32">
        <v>50000000</v>
      </c>
      <c r="N128" s="35">
        <v>50000000</v>
      </c>
      <c r="O128" s="62"/>
      <c r="P128" s="140">
        <f>IFERROR(VLOOKUP(A128,'[1]Detail CAPEX  (2)'!_xlnm.Print_Area,11,0),0)</f>
        <v>0</v>
      </c>
      <c r="Q128" s="32">
        <f t="shared" si="11"/>
        <v>0</v>
      </c>
      <c r="R128" s="32">
        <f t="shared" si="11"/>
        <v>0</v>
      </c>
      <c r="S128" s="216">
        <f t="shared" si="12"/>
        <v>0</v>
      </c>
      <c r="T128" s="60"/>
    </row>
    <row r="129" spans="1:20" x14ac:dyDescent="0.3">
      <c r="A129" s="62" t="s">
        <v>1681</v>
      </c>
      <c r="B129" s="62" t="s">
        <v>1558</v>
      </c>
      <c r="C129" s="62" t="s">
        <v>89</v>
      </c>
      <c r="D129" s="62" t="s">
        <v>142</v>
      </c>
      <c r="E129" s="46">
        <v>509</v>
      </c>
      <c r="F129" s="46">
        <v>11</v>
      </c>
      <c r="G129" s="46">
        <v>709</v>
      </c>
      <c r="H129" s="46">
        <v>70941</v>
      </c>
      <c r="I129" s="46">
        <v>3000</v>
      </c>
      <c r="J129" s="46">
        <v>404205</v>
      </c>
      <c r="K129" s="28">
        <v>0</v>
      </c>
      <c r="L129" s="28">
        <v>0</v>
      </c>
      <c r="M129" s="32">
        <v>66000000</v>
      </c>
      <c r="N129" s="29">
        <v>0</v>
      </c>
      <c r="O129" s="62"/>
      <c r="P129" s="140">
        <v>25000000</v>
      </c>
      <c r="Q129" s="32">
        <f t="shared" si="11"/>
        <v>26250000</v>
      </c>
      <c r="R129" s="32">
        <f t="shared" si="11"/>
        <v>27562500</v>
      </c>
      <c r="S129" s="216">
        <f t="shared" si="12"/>
        <v>78812500</v>
      </c>
      <c r="T129" s="60"/>
    </row>
    <row r="130" spans="1:20" x14ac:dyDescent="0.3">
      <c r="A130" s="62" t="s">
        <v>1682</v>
      </c>
      <c r="B130" s="62" t="s">
        <v>1683</v>
      </c>
      <c r="C130" s="62" t="s">
        <v>89</v>
      </c>
      <c r="D130" s="62" t="s">
        <v>142</v>
      </c>
      <c r="E130" s="46">
        <v>503</v>
      </c>
      <c r="F130" s="46">
        <v>2</v>
      </c>
      <c r="G130" s="46">
        <v>709</v>
      </c>
      <c r="H130" s="46">
        <v>70970</v>
      </c>
      <c r="I130" s="46">
        <v>3000</v>
      </c>
      <c r="J130" s="46">
        <v>404206</v>
      </c>
      <c r="K130" s="28">
        <v>0</v>
      </c>
      <c r="L130" s="28">
        <v>0</v>
      </c>
      <c r="M130" s="32">
        <v>200000000</v>
      </c>
      <c r="N130" s="29">
        <v>0</v>
      </c>
      <c r="O130" s="62"/>
      <c r="P130" s="140">
        <f>IFERROR(VLOOKUP(A130,'[1]Detail CAPEX  (2)'!_xlnm.Print_Area,11,0),0)</f>
        <v>0</v>
      </c>
      <c r="Q130" s="32">
        <f t="shared" si="11"/>
        <v>0</v>
      </c>
      <c r="R130" s="32">
        <f t="shared" si="11"/>
        <v>0</v>
      </c>
      <c r="S130" s="216">
        <f t="shared" si="12"/>
        <v>0</v>
      </c>
      <c r="T130" s="60"/>
    </row>
    <row r="131" spans="1:20" x14ac:dyDescent="0.3">
      <c r="A131" s="62" t="s">
        <v>3447</v>
      </c>
      <c r="B131" s="62" t="s">
        <v>3448</v>
      </c>
      <c r="C131" s="62" t="s">
        <v>89</v>
      </c>
      <c r="D131" s="62" t="s">
        <v>142</v>
      </c>
      <c r="E131" s="46"/>
      <c r="F131" s="46"/>
      <c r="G131" s="46"/>
      <c r="H131" s="46"/>
      <c r="I131" s="46"/>
      <c r="J131" s="46"/>
      <c r="K131" s="28"/>
      <c r="L131" s="28"/>
      <c r="M131" s="32"/>
      <c r="N131" s="29"/>
      <c r="O131" s="62"/>
      <c r="P131" s="140">
        <v>100000000</v>
      </c>
      <c r="Q131" s="32">
        <f t="shared" si="11"/>
        <v>105000000</v>
      </c>
      <c r="R131" s="32">
        <f t="shared" si="11"/>
        <v>110250000</v>
      </c>
      <c r="S131" s="216">
        <f t="shared" si="12"/>
        <v>315250000</v>
      </c>
      <c r="T131" s="60"/>
    </row>
    <row r="132" spans="1:20" x14ac:dyDescent="0.3">
      <c r="A132" s="62" t="s">
        <v>3449</v>
      </c>
      <c r="B132" s="80" t="s">
        <v>3450</v>
      </c>
      <c r="C132" s="62" t="s">
        <v>89</v>
      </c>
      <c r="D132" s="62" t="s">
        <v>142</v>
      </c>
      <c r="E132" s="46"/>
      <c r="F132" s="46"/>
      <c r="G132" s="46"/>
      <c r="H132" s="46"/>
      <c r="I132" s="46"/>
      <c r="J132" s="46"/>
      <c r="K132" s="28"/>
      <c r="L132" s="28"/>
      <c r="M132" s="32"/>
      <c r="N132" s="29"/>
      <c r="O132" s="62"/>
      <c r="P132" s="157">
        <v>100000000</v>
      </c>
      <c r="Q132" s="32">
        <f t="shared" si="11"/>
        <v>105000000</v>
      </c>
      <c r="R132" s="32">
        <f t="shared" si="11"/>
        <v>110250000</v>
      </c>
      <c r="S132" s="216">
        <f t="shared" si="12"/>
        <v>315250000</v>
      </c>
      <c r="T132" s="60"/>
    </row>
    <row r="133" spans="1:20" x14ac:dyDescent="0.3">
      <c r="A133" s="62" t="s">
        <v>3451</v>
      </c>
      <c r="B133" s="80" t="s">
        <v>3452</v>
      </c>
      <c r="C133" s="62" t="s">
        <v>89</v>
      </c>
      <c r="D133" s="62" t="s">
        <v>142</v>
      </c>
      <c r="E133" s="46"/>
      <c r="F133" s="46"/>
      <c r="G133" s="46"/>
      <c r="H133" s="46"/>
      <c r="I133" s="46"/>
      <c r="J133" s="46"/>
      <c r="K133" s="28"/>
      <c r="L133" s="28"/>
      <c r="M133" s="32"/>
      <c r="N133" s="29"/>
      <c r="O133" s="62"/>
      <c r="P133" s="157">
        <v>100000000</v>
      </c>
      <c r="Q133" s="32">
        <f t="shared" si="11"/>
        <v>105000000</v>
      </c>
      <c r="R133" s="32">
        <f t="shared" si="11"/>
        <v>110250000</v>
      </c>
      <c r="S133" s="216">
        <f t="shared" si="12"/>
        <v>315250000</v>
      </c>
      <c r="T133" s="60"/>
    </row>
    <row r="134" spans="1:20" x14ac:dyDescent="0.3">
      <c r="A134" s="62" t="s">
        <v>3453</v>
      </c>
      <c r="B134" s="80" t="s">
        <v>3454</v>
      </c>
      <c r="C134" s="62" t="s">
        <v>89</v>
      </c>
      <c r="D134" s="62" t="s">
        <v>142</v>
      </c>
      <c r="E134" s="46"/>
      <c r="F134" s="46"/>
      <c r="G134" s="46"/>
      <c r="H134" s="46"/>
      <c r="I134" s="46"/>
      <c r="J134" s="46"/>
      <c r="K134" s="28"/>
      <c r="L134" s="28"/>
      <c r="M134" s="32"/>
      <c r="N134" s="29"/>
      <c r="O134" s="62"/>
      <c r="P134" s="157">
        <v>36000000</v>
      </c>
      <c r="Q134" s="32">
        <f t="shared" si="11"/>
        <v>37800000</v>
      </c>
      <c r="R134" s="32">
        <f t="shared" si="11"/>
        <v>39690000</v>
      </c>
      <c r="S134" s="216">
        <f t="shared" si="12"/>
        <v>113490000</v>
      </c>
      <c r="T134" s="60"/>
    </row>
    <row r="135" spans="1:20" x14ac:dyDescent="0.3">
      <c r="A135" s="62" t="s">
        <v>3455</v>
      </c>
      <c r="B135" s="80" t="s">
        <v>3456</v>
      </c>
      <c r="C135" s="62" t="s">
        <v>89</v>
      </c>
      <c r="D135" s="62" t="s">
        <v>142</v>
      </c>
      <c r="E135" s="46"/>
      <c r="F135" s="46"/>
      <c r="G135" s="46"/>
      <c r="H135" s="46"/>
      <c r="I135" s="46"/>
      <c r="J135" s="46"/>
      <c r="K135" s="28"/>
      <c r="L135" s="28"/>
      <c r="M135" s="32"/>
      <c r="N135" s="29"/>
      <c r="O135" s="62"/>
      <c r="P135" s="157">
        <v>100000000</v>
      </c>
      <c r="Q135" s="32">
        <f t="shared" ref="Q135:R154" si="13">P135+5%*P135</f>
        <v>105000000</v>
      </c>
      <c r="R135" s="32">
        <f t="shared" si="13"/>
        <v>110250000</v>
      </c>
      <c r="S135" s="216">
        <f t="shared" si="12"/>
        <v>315250000</v>
      </c>
      <c r="T135" s="60"/>
    </row>
    <row r="136" spans="1:20" x14ac:dyDescent="0.3">
      <c r="A136" s="62" t="s">
        <v>3457</v>
      </c>
      <c r="B136" s="80" t="s">
        <v>3458</v>
      </c>
      <c r="C136" s="62" t="s">
        <v>89</v>
      </c>
      <c r="D136" s="62" t="s">
        <v>142</v>
      </c>
      <c r="E136" s="46"/>
      <c r="F136" s="46"/>
      <c r="G136" s="46"/>
      <c r="H136" s="46"/>
      <c r="I136" s="46"/>
      <c r="J136" s="46"/>
      <c r="K136" s="28"/>
      <c r="L136" s="28"/>
      <c r="M136" s="32"/>
      <c r="N136" s="29"/>
      <c r="O136" s="62"/>
      <c r="P136" s="157">
        <v>25000000</v>
      </c>
      <c r="Q136" s="32">
        <f t="shared" si="13"/>
        <v>26250000</v>
      </c>
      <c r="R136" s="32">
        <f t="shared" si="13"/>
        <v>27562500</v>
      </c>
      <c r="S136" s="216">
        <f t="shared" si="12"/>
        <v>78812500</v>
      </c>
      <c r="T136" s="60"/>
    </row>
    <row r="137" spans="1:20" x14ac:dyDescent="0.3">
      <c r="A137" s="62" t="s">
        <v>3459</v>
      </c>
      <c r="B137" s="80" t="s">
        <v>3460</v>
      </c>
      <c r="C137" s="62" t="s">
        <v>89</v>
      </c>
      <c r="D137" s="62" t="s">
        <v>142</v>
      </c>
      <c r="E137" s="46"/>
      <c r="F137" s="46"/>
      <c r="G137" s="46"/>
      <c r="H137" s="46"/>
      <c r="I137" s="46"/>
      <c r="J137" s="46"/>
      <c r="K137" s="28"/>
      <c r="L137" s="28"/>
      <c r="M137" s="32"/>
      <c r="N137" s="29"/>
      <c r="O137" s="62"/>
      <c r="P137" s="157">
        <v>25000000</v>
      </c>
      <c r="Q137" s="32">
        <f t="shared" si="13"/>
        <v>26250000</v>
      </c>
      <c r="R137" s="32">
        <f t="shared" si="13"/>
        <v>27562500</v>
      </c>
      <c r="S137" s="216">
        <f t="shared" si="12"/>
        <v>78812500</v>
      </c>
      <c r="T137" s="60"/>
    </row>
    <row r="138" spans="1:20" x14ac:dyDescent="0.3">
      <c r="A138" s="62" t="s">
        <v>3461</v>
      </c>
      <c r="B138" s="80" t="s">
        <v>3462</v>
      </c>
      <c r="C138" s="62" t="s">
        <v>89</v>
      </c>
      <c r="D138" s="62" t="s">
        <v>142</v>
      </c>
      <c r="E138" s="46"/>
      <c r="F138" s="46"/>
      <c r="G138" s="46"/>
      <c r="H138" s="46"/>
      <c r="I138" s="46"/>
      <c r="J138" s="46"/>
      <c r="K138" s="28"/>
      <c r="L138" s="28"/>
      <c r="M138" s="32"/>
      <c r="N138" s="29"/>
      <c r="O138" s="62"/>
      <c r="P138" s="157">
        <v>25000000</v>
      </c>
      <c r="Q138" s="32">
        <f t="shared" si="13"/>
        <v>26250000</v>
      </c>
      <c r="R138" s="32">
        <f t="shared" si="13"/>
        <v>27562500</v>
      </c>
      <c r="S138" s="216">
        <f t="shared" si="12"/>
        <v>78812500</v>
      </c>
      <c r="T138" s="60"/>
    </row>
    <row r="139" spans="1:20" x14ac:dyDescent="0.3">
      <c r="A139" s="62" t="s">
        <v>3463</v>
      </c>
      <c r="B139" s="80" t="s">
        <v>3464</v>
      </c>
      <c r="C139" s="62" t="s">
        <v>89</v>
      </c>
      <c r="D139" s="62" t="s">
        <v>142</v>
      </c>
      <c r="E139" s="46"/>
      <c r="F139" s="46"/>
      <c r="G139" s="46"/>
      <c r="H139" s="46"/>
      <c r="I139" s="46"/>
      <c r="J139" s="46"/>
      <c r="K139" s="28"/>
      <c r="L139" s="28"/>
      <c r="M139" s="32"/>
      <c r="N139" s="29"/>
      <c r="O139" s="62"/>
      <c r="P139" s="157">
        <v>25000000</v>
      </c>
      <c r="Q139" s="32">
        <f t="shared" si="13"/>
        <v>26250000</v>
      </c>
      <c r="R139" s="32">
        <f t="shared" si="13"/>
        <v>27562500</v>
      </c>
      <c r="S139" s="216">
        <f t="shared" si="12"/>
        <v>78812500</v>
      </c>
      <c r="T139" s="60"/>
    </row>
    <row r="140" spans="1:20" x14ac:dyDescent="0.3">
      <c r="A140" s="62" t="s">
        <v>3465</v>
      </c>
      <c r="B140" s="80" t="s">
        <v>3466</v>
      </c>
      <c r="C140" s="62" t="s">
        <v>89</v>
      </c>
      <c r="D140" s="62" t="s">
        <v>142</v>
      </c>
      <c r="E140" s="46"/>
      <c r="F140" s="46"/>
      <c r="G140" s="46"/>
      <c r="H140" s="46"/>
      <c r="I140" s="46"/>
      <c r="J140" s="46"/>
      <c r="K140" s="28"/>
      <c r="L140" s="28"/>
      <c r="M140" s="32"/>
      <c r="N140" s="29"/>
      <c r="O140" s="62"/>
      <c r="P140" s="157">
        <v>4000000</v>
      </c>
      <c r="Q140" s="32">
        <f t="shared" si="13"/>
        <v>4200000</v>
      </c>
      <c r="R140" s="32">
        <f t="shared" si="13"/>
        <v>4410000</v>
      </c>
      <c r="S140" s="216">
        <f t="shared" si="12"/>
        <v>12610000</v>
      </c>
      <c r="T140" s="60"/>
    </row>
    <row r="141" spans="1:20" x14ac:dyDescent="0.3">
      <c r="A141" s="62" t="s">
        <v>3467</v>
      </c>
      <c r="B141" s="80" t="s">
        <v>3468</v>
      </c>
      <c r="C141" s="62" t="s">
        <v>89</v>
      </c>
      <c r="D141" s="62" t="s">
        <v>142</v>
      </c>
      <c r="E141" s="46"/>
      <c r="F141" s="46"/>
      <c r="G141" s="46"/>
      <c r="H141" s="46"/>
      <c r="I141" s="46"/>
      <c r="J141" s="46"/>
      <c r="K141" s="28"/>
      <c r="L141" s="28"/>
      <c r="M141" s="32"/>
      <c r="N141" s="29"/>
      <c r="O141" s="62"/>
      <c r="P141" s="157">
        <v>18000000</v>
      </c>
      <c r="Q141" s="32">
        <f t="shared" si="13"/>
        <v>18900000</v>
      </c>
      <c r="R141" s="32">
        <f t="shared" si="13"/>
        <v>19845000</v>
      </c>
      <c r="S141" s="216">
        <f t="shared" si="12"/>
        <v>56745000</v>
      </c>
      <c r="T141" s="60"/>
    </row>
    <row r="142" spans="1:20" x14ac:dyDescent="0.3">
      <c r="A142" s="62" t="s">
        <v>3469</v>
      </c>
      <c r="B142" s="80" t="s">
        <v>3470</v>
      </c>
      <c r="C142" s="62" t="s">
        <v>89</v>
      </c>
      <c r="D142" s="62" t="s">
        <v>142</v>
      </c>
      <c r="E142" s="46"/>
      <c r="F142" s="46"/>
      <c r="G142" s="46"/>
      <c r="H142" s="46"/>
      <c r="I142" s="46"/>
      <c r="J142" s="46"/>
      <c r="K142" s="28"/>
      <c r="L142" s="28"/>
      <c r="M142" s="32"/>
      <c r="N142" s="29"/>
      <c r="O142" s="62"/>
      <c r="P142" s="157">
        <v>100000000</v>
      </c>
      <c r="Q142" s="32">
        <f t="shared" si="13"/>
        <v>105000000</v>
      </c>
      <c r="R142" s="32">
        <f t="shared" si="13"/>
        <v>110250000</v>
      </c>
      <c r="S142" s="216">
        <f t="shared" si="12"/>
        <v>315250000</v>
      </c>
      <c r="T142" s="60"/>
    </row>
    <row r="143" spans="1:20" x14ac:dyDescent="0.3">
      <c r="A143" s="62" t="s">
        <v>3471</v>
      </c>
      <c r="B143" s="80" t="s">
        <v>3472</v>
      </c>
      <c r="C143" s="62" t="s">
        <v>89</v>
      </c>
      <c r="D143" s="62" t="s">
        <v>142</v>
      </c>
      <c r="E143" s="46"/>
      <c r="F143" s="46"/>
      <c r="G143" s="46"/>
      <c r="H143" s="46"/>
      <c r="I143" s="46"/>
      <c r="J143" s="46"/>
      <c r="K143" s="28"/>
      <c r="L143" s="28"/>
      <c r="M143" s="32"/>
      <c r="N143" s="29"/>
      <c r="O143" s="62"/>
      <c r="P143" s="157">
        <v>100000000</v>
      </c>
      <c r="Q143" s="32">
        <f t="shared" si="13"/>
        <v>105000000</v>
      </c>
      <c r="R143" s="32">
        <f t="shared" si="13"/>
        <v>110250000</v>
      </c>
      <c r="S143" s="216">
        <f t="shared" si="12"/>
        <v>315250000</v>
      </c>
      <c r="T143" s="60"/>
    </row>
    <row r="144" spans="1:20" x14ac:dyDescent="0.3">
      <c r="A144" s="62" t="s">
        <v>3473</v>
      </c>
      <c r="B144" s="80" t="s">
        <v>3474</v>
      </c>
      <c r="C144" s="62" t="s">
        <v>89</v>
      </c>
      <c r="D144" s="62" t="s">
        <v>142</v>
      </c>
      <c r="E144" s="46"/>
      <c r="F144" s="46"/>
      <c r="G144" s="46"/>
      <c r="H144" s="46"/>
      <c r="I144" s="46"/>
      <c r="J144" s="46"/>
      <c r="K144" s="28"/>
      <c r="L144" s="28"/>
      <c r="M144" s="32"/>
      <c r="N144" s="29"/>
      <c r="O144" s="62"/>
      <c r="P144" s="157">
        <v>100000000</v>
      </c>
      <c r="Q144" s="32">
        <f t="shared" si="13"/>
        <v>105000000</v>
      </c>
      <c r="R144" s="32">
        <f t="shared" si="13"/>
        <v>110250000</v>
      </c>
      <c r="S144" s="216">
        <f t="shared" si="12"/>
        <v>315250000</v>
      </c>
      <c r="T144" s="60"/>
    </row>
    <row r="145" spans="1:20" x14ac:dyDescent="0.3">
      <c r="A145" s="62" t="s">
        <v>3475</v>
      </c>
      <c r="B145" s="80" t="s">
        <v>3476</v>
      </c>
      <c r="C145" s="62" t="s">
        <v>89</v>
      </c>
      <c r="D145" s="62" t="s">
        <v>142</v>
      </c>
      <c r="E145" s="46"/>
      <c r="F145" s="46"/>
      <c r="G145" s="46"/>
      <c r="H145" s="46"/>
      <c r="I145" s="46"/>
      <c r="J145" s="46"/>
      <c r="K145" s="28"/>
      <c r="L145" s="28"/>
      <c r="M145" s="32"/>
      <c r="N145" s="29"/>
      <c r="O145" s="62"/>
      <c r="P145" s="157">
        <v>150000000</v>
      </c>
      <c r="Q145" s="32">
        <f t="shared" si="13"/>
        <v>157500000</v>
      </c>
      <c r="R145" s="32">
        <f t="shared" si="13"/>
        <v>165375000</v>
      </c>
      <c r="S145" s="216">
        <f t="shared" si="12"/>
        <v>472875000</v>
      </c>
      <c r="T145" s="60"/>
    </row>
    <row r="146" spans="1:20" x14ac:dyDescent="0.3">
      <c r="A146" s="169" t="s">
        <v>1687</v>
      </c>
      <c r="B146" s="170" t="s">
        <v>3477</v>
      </c>
      <c r="C146" s="62" t="s">
        <v>90</v>
      </c>
      <c r="D146" s="62" t="s">
        <v>142</v>
      </c>
      <c r="E146" s="60"/>
      <c r="F146" s="60"/>
      <c r="G146" s="60"/>
      <c r="H146" s="60"/>
      <c r="I146" s="60"/>
      <c r="J146" s="60"/>
      <c r="K146" s="69"/>
      <c r="L146" s="69"/>
      <c r="M146" s="69"/>
      <c r="N146" s="139"/>
      <c r="O146" s="69"/>
      <c r="P146" s="171"/>
      <c r="Q146" s="32">
        <f t="shared" si="13"/>
        <v>0</v>
      </c>
      <c r="R146" s="32">
        <f t="shared" si="13"/>
        <v>0</v>
      </c>
      <c r="S146" s="216">
        <f t="shared" si="12"/>
        <v>0</v>
      </c>
      <c r="T146" s="60"/>
    </row>
    <row r="147" spans="1:20" x14ac:dyDescent="0.3">
      <c r="A147" s="169" t="s">
        <v>3478</v>
      </c>
      <c r="B147" s="170" t="s">
        <v>3479</v>
      </c>
      <c r="C147" s="62" t="s">
        <v>90</v>
      </c>
      <c r="D147" s="62" t="s">
        <v>142</v>
      </c>
      <c r="E147" s="60"/>
      <c r="F147" s="60"/>
      <c r="G147" s="60"/>
      <c r="H147" s="60"/>
      <c r="I147" s="60"/>
      <c r="J147" s="60"/>
      <c r="K147" s="69"/>
      <c r="L147" s="69"/>
      <c r="M147" s="69"/>
      <c r="N147" s="139"/>
      <c r="O147" s="69"/>
      <c r="P147" s="171"/>
      <c r="Q147" s="32">
        <f t="shared" si="13"/>
        <v>0</v>
      </c>
      <c r="R147" s="32">
        <f t="shared" si="13"/>
        <v>0</v>
      </c>
      <c r="S147" s="216">
        <f t="shared" ref="S147:S178" si="14">SUM(P147:R147)</f>
        <v>0</v>
      </c>
      <c r="T147" s="60"/>
    </row>
    <row r="148" spans="1:20" x14ac:dyDescent="0.3">
      <c r="A148" s="169" t="s">
        <v>3480</v>
      </c>
      <c r="B148" s="80" t="s">
        <v>3481</v>
      </c>
      <c r="C148" s="62" t="s">
        <v>90</v>
      </c>
      <c r="D148" s="62" t="s">
        <v>142</v>
      </c>
      <c r="E148" s="60"/>
      <c r="F148" s="60"/>
      <c r="G148" s="60"/>
      <c r="H148" s="60"/>
      <c r="I148" s="60"/>
      <c r="J148" s="60"/>
      <c r="K148" s="69"/>
      <c r="L148" s="69"/>
      <c r="M148" s="69"/>
      <c r="N148" s="139"/>
      <c r="O148" s="69"/>
      <c r="P148" s="172">
        <v>10000000</v>
      </c>
      <c r="Q148" s="32">
        <f t="shared" si="13"/>
        <v>10500000</v>
      </c>
      <c r="R148" s="32">
        <f t="shared" si="13"/>
        <v>11025000</v>
      </c>
      <c r="S148" s="216">
        <f t="shared" si="14"/>
        <v>31525000</v>
      </c>
      <c r="T148" s="60"/>
    </row>
    <row r="149" spans="1:20" s="141" customFormat="1" x14ac:dyDescent="0.3">
      <c r="A149" s="169" t="s">
        <v>3482</v>
      </c>
      <c r="B149" s="80" t="s">
        <v>3483</v>
      </c>
      <c r="C149" s="62" t="s">
        <v>90</v>
      </c>
      <c r="D149" s="62" t="s">
        <v>142</v>
      </c>
      <c r="E149" s="60"/>
      <c r="F149" s="60"/>
      <c r="G149" s="60"/>
      <c r="H149" s="60"/>
      <c r="I149" s="60"/>
      <c r="J149" s="60"/>
      <c r="K149" s="69"/>
      <c r="L149" s="69"/>
      <c r="M149" s="69"/>
      <c r="N149" s="139"/>
      <c r="O149" s="69"/>
      <c r="P149" s="171">
        <v>1000000000</v>
      </c>
      <c r="Q149" s="32">
        <f t="shared" si="13"/>
        <v>1050000000</v>
      </c>
      <c r="R149" s="32">
        <f t="shared" si="13"/>
        <v>1102500000</v>
      </c>
      <c r="S149" s="216">
        <f t="shared" si="14"/>
        <v>3152500000</v>
      </c>
      <c r="T149" s="222"/>
    </row>
    <row r="150" spans="1:20" x14ac:dyDescent="0.3">
      <c r="A150" s="169" t="s">
        <v>3484</v>
      </c>
      <c r="B150" s="80" t="s">
        <v>3485</v>
      </c>
      <c r="C150" s="62" t="s">
        <v>90</v>
      </c>
      <c r="D150" s="62" t="s">
        <v>142</v>
      </c>
      <c r="E150" s="60"/>
      <c r="F150" s="60"/>
      <c r="G150" s="60"/>
      <c r="H150" s="60"/>
      <c r="I150" s="60"/>
      <c r="J150" s="60"/>
      <c r="K150" s="69"/>
      <c r="L150" s="69"/>
      <c r="M150" s="69"/>
      <c r="N150" s="139"/>
      <c r="O150" s="69"/>
      <c r="P150" s="171">
        <v>5000000</v>
      </c>
      <c r="Q150" s="32">
        <f t="shared" si="13"/>
        <v>5250000</v>
      </c>
      <c r="R150" s="32">
        <f t="shared" si="13"/>
        <v>5512500</v>
      </c>
      <c r="S150" s="216">
        <f t="shared" si="14"/>
        <v>15762500</v>
      </c>
      <c r="T150" s="60"/>
    </row>
    <row r="151" spans="1:20" x14ac:dyDescent="0.3">
      <c r="A151" s="169" t="s">
        <v>3486</v>
      </c>
      <c r="B151" s="193" t="s">
        <v>3487</v>
      </c>
      <c r="C151" s="62" t="s">
        <v>90</v>
      </c>
      <c r="D151" s="62" t="s">
        <v>142</v>
      </c>
      <c r="E151" s="60"/>
      <c r="F151" s="60"/>
      <c r="G151" s="60"/>
      <c r="H151" s="60"/>
      <c r="I151" s="60"/>
      <c r="J151" s="60"/>
      <c r="K151" s="69"/>
      <c r="L151" s="69"/>
      <c r="M151" s="69"/>
      <c r="N151" s="139"/>
      <c r="O151" s="69"/>
      <c r="P151" s="171">
        <v>100000000</v>
      </c>
      <c r="Q151" s="32">
        <f t="shared" si="13"/>
        <v>105000000</v>
      </c>
      <c r="R151" s="32">
        <f t="shared" si="13"/>
        <v>110250000</v>
      </c>
      <c r="S151" s="216">
        <f t="shared" si="14"/>
        <v>315250000</v>
      </c>
      <c r="T151" s="60"/>
    </row>
    <row r="152" spans="1:20" x14ac:dyDescent="0.3">
      <c r="A152" s="169" t="s">
        <v>3488</v>
      </c>
      <c r="B152" s="193" t="s">
        <v>3489</v>
      </c>
      <c r="C152" s="62" t="s">
        <v>90</v>
      </c>
      <c r="D152" s="62" t="s">
        <v>142</v>
      </c>
      <c r="E152" s="60"/>
      <c r="F152" s="60"/>
      <c r="G152" s="60"/>
      <c r="H152" s="60"/>
      <c r="I152" s="60"/>
      <c r="J152" s="60"/>
      <c r="K152" s="69"/>
      <c r="L152" s="69"/>
      <c r="M152" s="69"/>
      <c r="N152" s="139"/>
      <c r="O152" s="69"/>
      <c r="P152" s="171">
        <v>100000000</v>
      </c>
      <c r="Q152" s="32">
        <f t="shared" si="13"/>
        <v>105000000</v>
      </c>
      <c r="R152" s="32">
        <f t="shared" si="13"/>
        <v>110250000</v>
      </c>
      <c r="S152" s="216">
        <f t="shared" si="14"/>
        <v>315250000</v>
      </c>
      <c r="T152" s="60"/>
    </row>
    <row r="153" spans="1:20" x14ac:dyDescent="0.3">
      <c r="A153" s="169" t="s">
        <v>3490</v>
      </c>
      <c r="B153" s="170" t="s">
        <v>3491</v>
      </c>
      <c r="C153" s="62" t="s">
        <v>90</v>
      </c>
      <c r="D153" s="62" t="s">
        <v>142</v>
      </c>
      <c r="E153" s="60"/>
      <c r="F153" s="60"/>
      <c r="G153" s="60"/>
      <c r="H153" s="60"/>
      <c r="I153" s="60"/>
      <c r="J153" s="60"/>
      <c r="K153" s="69"/>
      <c r="L153" s="69"/>
      <c r="M153" s="69"/>
      <c r="N153" s="139"/>
      <c r="O153" s="69"/>
      <c r="P153" s="172">
        <v>70000000</v>
      </c>
      <c r="Q153" s="32">
        <f t="shared" si="13"/>
        <v>73500000</v>
      </c>
      <c r="R153" s="32">
        <f t="shared" si="13"/>
        <v>77175000</v>
      </c>
      <c r="S153" s="216">
        <f t="shared" si="14"/>
        <v>220675000</v>
      </c>
      <c r="T153" s="60"/>
    </row>
    <row r="154" spans="1:20" x14ac:dyDescent="0.3">
      <c r="A154" s="169" t="s">
        <v>3492</v>
      </c>
      <c r="B154" s="170" t="s">
        <v>3493</v>
      </c>
      <c r="C154" s="62" t="s">
        <v>90</v>
      </c>
      <c r="D154" s="62" t="s">
        <v>142</v>
      </c>
      <c r="E154" s="60"/>
      <c r="F154" s="60"/>
      <c r="G154" s="60"/>
      <c r="H154" s="60"/>
      <c r="I154" s="60"/>
      <c r="J154" s="60"/>
      <c r="K154" s="69"/>
      <c r="L154" s="69"/>
      <c r="M154" s="69"/>
      <c r="N154" s="139"/>
      <c r="O154" s="69"/>
      <c r="P154" s="171">
        <v>70000000</v>
      </c>
      <c r="Q154" s="32">
        <f t="shared" si="13"/>
        <v>73500000</v>
      </c>
      <c r="R154" s="32">
        <f t="shared" si="13"/>
        <v>77175000</v>
      </c>
      <c r="S154" s="216">
        <f t="shared" si="14"/>
        <v>220675000</v>
      </c>
      <c r="T154" s="60"/>
    </row>
    <row r="155" spans="1:20" x14ac:dyDescent="0.3">
      <c r="A155" s="169" t="s">
        <v>3494</v>
      </c>
      <c r="B155" s="170" t="s">
        <v>3495</v>
      </c>
      <c r="C155" s="62" t="s">
        <v>90</v>
      </c>
      <c r="D155" s="62" t="s">
        <v>142</v>
      </c>
      <c r="E155" s="60"/>
      <c r="F155" s="60"/>
      <c r="G155" s="60"/>
      <c r="H155" s="60"/>
      <c r="I155" s="60"/>
      <c r="J155" s="60"/>
      <c r="K155" s="69"/>
      <c r="L155" s="69"/>
      <c r="M155" s="69"/>
      <c r="N155" s="139"/>
      <c r="O155" s="69"/>
      <c r="P155" s="171">
        <v>3000000</v>
      </c>
      <c r="Q155" s="32">
        <f t="shared" ref="Q155:R174" si="15">P155+5%*P155</f>
        <v>3150000</v>
      </c>
      <c r="R155" s="32">
        <f t="shared" si="15"/>
        <v>3307500</v>
      </c>
      <c r="S155" s="216">
        <f t="shared" si="14"/>
        <v>9457500</v>
      </c>
      <c r="T155" s="60"/>
    </row>
    <row r="156" spans="1:20" x14ac:dyDescent="0.3">
      <c r="A156" s="169" t="s">
        <v>3496</v>
      </c>
      <c r="B156" s="170" t="s">
        <v>3497</v>
      </c>
      <c r="C156" s="62" t="s">
        <v>90</v>
      </c>
      <c r="D156" s="62" t="s">
        <v>142</v>
      </c>
      <c r="E156" s="60"/>
      <c r="F156" s="60"/>
      <c r="G156" s="60"/>
      <c r="H156" s="60"/>
      <c r="I156" s="60"/>
      <c r="J156" s="60"/>
      <c r="K156" s="69"/>
      <c r="L156" s="69"/>
      <c r="M156" s="69"/>
      <c r="N156" s="139"/>
      <c r="O156" s="69"/>
      <c r="P156" s="171">
        <v>5000000</v>
      </c>
      <c r="Q156" s="32">
        <f t="shared" si="15"/>
        <v>5250000</v>
      </c>
      <c r="R156" s="32">
        <f t="shared" si="15"/>
        <v>5512500</v>
      </c>
      <c r="S156" s="216">
        <f t="shared" si="14"/>
        <v>15762500</v>
      </c>
      <c r="T156" s="60"/>
    </row>
    <row r="157" spans="1:20" x14ac:dyDescent="0.3">
      <c r="A157" s="169" t="s">
        <v>3498</v>
      </c>
      <c r="B157" s="170" t="s">
        <v>3499</v>
      </c>
      <c r="C157" s="62" t="s">
        <v>90</v>
      </c>
      <c r="D157" s="62" t="s">
        <v>142</v>
      </c>
      <c r="E157" s="60"/>
      <c r="F157" s="60"/>
      <c r="G157" s="60"/>
      <c r="H157" s="60"/>
      <c r="I157" s="60"/>
      <c r="J157" s="60"/>
      <c r="K157" s="69"/>
      <c r="L157" s="69"/>
      <c r="M157" s="69"/>
      <c r="N157" s="139"/>
      <c r="O157" s="69"/>
      <c r="P157" s="171">
        <v>3000000</v>
      </c>
      <c r="Q157" s="32">
        <f t="shared" si="15"/>
        <v>3150000</v>
      </c>
      <c r="R157" s="32">
        <f t="shared" si="15"/>
        <v>3307500</v>
      </c>
      <c r="S157" s="216">
        <f t="shared" si="14"/>
        <v>9457500</v>
      </c>
      <c r="T157" s="60"/>
    </row>
    <row r="158" spans="1:20" x14ac:dyDescent="0.3">
      <c r="A158" s="169" t="s">
        <v>3500</v>
      </c>
      <c r="B158" s="170" t="s">
        <v>3501</v>
      </c>
      <c r="C158" s="62" t="s">
        <v>90</v>
      </c>
      <c r="D158" s="62" t="s">
        <v>142</v>
      </c>
      <c r="E158" s="60"/>
      <c r="F158" s="60"/>
      <c r="G158" s="60"/>
      <c r="H158" s="60"/>
      <c r="I158" s="60"/>
      <c r="J158" s="60"/>
      <c r="K158" s="69"/>
      <c r="L158" s="69"/>
      <c r="M158" s="69"/>
      <c r="N158" s="139"/>
      <c r="O158" s="69"/>
      <c r="P158" s="172">
        <v>15000000</v>
      </c>
      <c r="Q158" s="32">
        <f t="shared" si="15"/>
        <v>15750000</v>
      </c>
      <c r="R158" s="32">
        <f t="shared" si="15"/>
        <v>16537500</v>
      </c>
      <c r="S158" s="216">
        <f t="shared" si="14"/>
        <v>47287500</v>
      </c>
      <c r="T158" s="60"/>
    </row>
    <row r="159" spans="1:20" x14ac:dyDescent="0.3">
      <c r="A159" s="169" t="s">
        <v>3502</v>
      </c>
      <c r="B159" s="170" t="s">
        <v>3503</v>
      </c>
      <c r="C159" s="62" t="s">
        <v>90</v>
      </c>
      <c r="D159" s="62" t="s">
        <v>142</v>
      </c>
      <c r="E159" s="60"/>
      <c r="F159" s="60"/>
      <c r="G159" s="60"/>
      <c r="H159" s="60"/>
      <c r="I159" s="60"/>
      <c r="J159" s="60"/>
      <c r="K159" s="69"/>
      <c r="L159" s="69"/>
      <c r="M159" s="69"/>
      <c r="N159" s="139"/>
      <c r="O159" s="69"/>
      <c r="P159" s="171">
        <v>15000000</v>
      </c>
      <c r="Q159" s="32">
        <f t="shared" si="15"/>
        <v>15750000</v>
      </c>
      <c r="R159" s="32">
        <f t="shared" si="15"/>
        <v>16537500</v>
      </c>
      <c r="S159" s="216">
        <f t="shared" si="14"/>
        <v>47287500</v>
      </c>
      <c r="T159" s="60"/>
    </row>
    <row r="160" spans="1:20" x14ac:dyDescent="0.3">
      <c r="A160" s="169" t="s">
        <v>3504</v>
      </c>
      <c r="B160" s="170" t="s">
        <v>3505</v>
      </c>
      <c r="C160" s="62" t="s">
        <v>90</v>
      </c>
      <c r="D160" s="62" t="s">
        <v>142</v>
      </c>
      <c r="E160" s="60"/>
      <c r="F160" s="60"/>
      <c r="G160" s="60"/>
      <c r="H160" s="60"/>
      <c r="I160" s="60"/>
      <c r="J160" s="60"/>
      <c r="K160" s="69"/>
      <c r="L160" s="69"/>
      <c r="M160" s="69"/>
      <c r="N160" s="139"/>
      <c r="O160" s="69"/>
      <c r="P160" s="171">
        <v>15000000</v>
      </c>
      <c r="Q160" s="32">
        <f t="shared" si="15"/>
        <v>15750000</v>
      </c>
      <c r="R160" s="32">
        <f t="shared" si="15"/>
        <v>16537500</v>
      </c>
      <c r="S160" s="216">
        <f t="shared" si="14"/>
        <v>47287500</v>
      </c>
      <c r="T160" s="60"/>
    </row>
    <row r="161" spans="1:20" x14ac:dyDescent="0.3">
      <c r="A161" s="169" t="s">
        <v>3506</v>
      </c>
      <c r="B161" s="170" t="s">
        <v>3507</v>
      </c>
      <c r="C161" s="62" t="s">
        <v>90</v>
      </c>
      <c r="D161" s="62" t="s">
        <v>142</v>
      </c>
      <c r="E161" s="60"/>
      <c r="F161" s="60"/>
      <c r="G161" s="60"/>
      <c r="H161" s="60"/>
      <c r="I161" s="60"/>
      <c r="J161" s="60"/>
      <c r="K161" s="69"/>
      <c r="L161" s="69"/>
      <c r="M161" s="69"/>
      <c r="N161" s="139"/>
      <c r="O161" s="69"/>
      <c r="P161" s="171">
        <v>20000000</v>
      </c>
      <c r="Q161" s="32">
        <f t="shared" si="15"/>
        <v>21000000</v>
      </c>
      <c r="R161" s="32">
        <f t="shared" si="15"/>
        <v>22050000</v>
      </c>
      <c r="S161" s="216">
        <f t="shared" si="14"/>
        <v>63050000</v>
      </c>
      <c r="T161" s="60"/>
    </row>
    <row r="162" spans="1:20" x14ac:dyDescent="0.3">
      <c r="A162" s="169" t="s">
        <v>3508</v>
      </c>
      <c r="B162" s="170" t="s">
        <v>3509</v>
      </c>
      <c r="C162" s="62" t="s">
        <v>90</v>
      </c>
      <c r="D162" s="62" t="s">
        <v>142</v>
      </c>
      <c r="E162" s="60"/>
      <c r="F162" s="60"/>
      <c r="G162" s="60"/>
      <c r="H162" s="60"/>
      <c r="I162" s="60"/>
      <c r="J162" s="60"/>
      <c r="K162" s="69"/>
      <c r="L162" s="69"/>
      <c r="M162" s="69"/>
      <c r="N162" s="139"/>
      <c r="O162" s="69"/>
      <c r="P162" s="171">
        <v>10000000</v>
      </c>
      <c r="Q162" s="32">
        <f t="shared" si="15"/>
        <v>10500000</v>
      </c>
      <c r="R162" s="32">
        <f t="shared" si="15"/>
        <v>11025000</v>
      </c>
      <c r="S162" s="216">
        <f t="shared" si="14"/>
        <v>31525000</v>
      </c>
      <c r="T162" s="60"/>
    </row>
    <row r="163" spans="1:20" x14ac:dyDescent="0.3">
      <c r="A163" s="169" t="s">
        <v>3510</v>
      </c>
      <c r="B163" s="170" t="s">
        <v>3511</v>
      </c>
      <c r="C163" s="62" t="s">
        <v>90</v>
      </c>
      <c r="D163" s="62" t="s">
        <v>142</v>
      </c>
      <c r="E163" s="60"/>
      <c r="F163" s="60"/>
      <c r="G163" s="60"/>
      <c r="H163" s="60"/>
      <c r="I163" s="60"/>
      <c r="J163" s="60"/>
      <c r="K163" s="69"/>
      <c r="L163" s="69"/>
      <c r="M163" s="69"/>
      <c r="N163" s="139"/>
      <c r="O163" s="69"/>
      <c r="P163" s="172">
        <v>1100000</v>
      </c>
      <c r="Q163" s="32">
        <f t="shared" si="15"/>
        <v>1155000</v>
      </c>
      <c r="R163" s="32">
        <f t="shared" si="15"/>
        <v>1212750</v>
      </c>
      <c r="S163" s="216">
        <f t="shared" si="14"/>
        <v>3467750</v>
      </c>
      <c r="T163" s="60"/>
    </row>
    <row r="164" spans="1:20" x14ac:dyDescent="0.3">
      <c r="A164" s="169" t="s">
        <v>3512</v>
      </c>
      <c r="B164" s="170" t="s">
        <v>3513</v>
      </c>
      <c r="C164" s="62" t="s">
        <v>90</v>
      </c>
      <c r="D164" s="62" t="s">
        <v>142</v>
      </c>
      <c r="E164" s="60"/>
      <c r="F164" s="60"/>
      <c r="G164" s="60"/>
      <c r="H164" s="60"/>
      <c r="I164" s="60"/>
      <c r="J164" s="60"/>
      <c r="K164" s="69"/>
      <c r="L164" s="69"/>
      <c r="M164" s="69"/>
      <c r="N164" s="139"/>
      <c r="O164" s="69"/>
      <c r="P164" s="171">
        <v>5000000</v>
      </c>
      <c r="Q164" s="32">
        <f t="shared" si="15"/>
        <v>5250000</v>
      </c>
      <c r="R164" s="32">
        <f t="shared" si="15"/>
        <v>5512500</v>
      </c>
      <c r="S164" s="216">
        <f t="shared" si="14"/>
        <v>15762500</v>
      </c>
      <c r="T164" s="60"/>
    </row>
    <row r="165" spans="1:20" x14ac:dyDescent="0.3">
      <c r="A165" s="169" t="s">
        <v>3514</v>
      </c>
      <c r="B165" s="170" t="s">
        <v>3515</v>
      </c>
      <c r="C165" s="62" t="s">
        <v>90</v>
      </c>
      <c r="D165" s="62" t="s">
        <v>142</v>
      </c>
      <c r="E165" s="60"/>
      <c r="F165" s="60"/>
      <c r="G165" s="60"/>
      <c r="H165" s="60"/>
      <c r="I165" s="60"/>
      <c r="J165" s="60"/>
      <c r="K165" s="69"/>
      <c r="L165" s="69"/>
      <c r="M165" s="69"/>
      <c r="N165" s="139"/>
      <c r="O165" s="69"/>
      <c r="P165" s="171">
        <v>7000000</v>
      </c>
      <c r="Q165" s="32">
        <f t="shared" si="15"/>
        <v>7350000</v>
      </c>
      <c r="R165" s="32">
        <f t="shared" si="15"/>
        <v>7717500</v>
      </c>
      <c r="S165" s="216">
        <f t="shared" si="14"/>
        <v>22067500</v>
      </c>
      <c r="T165" s="60"/>
    </row>
    <row r="166" spans="1:20" s="145" customFormat="1" x14ac:dyDescent="0.3">
      <c r="A166" s="169" t="s">
        <v>3516</v>
      </c>
      <c r="B166" s="170" t="s">
        <v>3517</v>
      </c>
      <c r="C166" s="62" t="s">
        <v>90</v>
      </c>
      <c r="D166" s="62" t="s">
        <v>142</v>
      </c>
      <c r="E166" s="60"/>
      <c r="F166" s="60"/>
      <c r="G166" s="60"/>
      <c r="H166" s="60"/>
      <c r="I166" s="60"/>
      <c r="J166" s="60"/>
      <c r="K166" s="69"/>
      <c r="L166" s="69"/>
      <c r="M166" s="69"/>
      <c r="N166" s="139"/>
      <c r="O166" s="69"/>
      <c r="P166" s="171">
        <v>3000000</v>
      </c>
      <c r="Q166" s="32">
        <f t="shared" si="15"/>
        <v>3150000</v>
      </c>
      <c r="R166" s="32">
        <f t="shared" si="15"/>
        <v>3307500</v>
      </c>
      <c r="S166" s="216">
        <f t="shared" si="14"/>
        <v>9457500</v>
      </c>
      <c r="T166" s="70"/>
    </row>
    <row r="167" spans="1:20" x14ac:dyDescent="0.3">
      <c r="A167" s="169" t="s">
        <v>3518</v>
      </c>
      <c r="B167" s="170" t="s">
        <v>3519</v>
      </c>
      <c r="C167" s="62" t="s">
        <v>90</v>
      </c>
      <c r="D167" s="62" t="s">
        <v>142</v>
      </c>
      <c r="E167" s="60"/>
      <c r="F167" s="60"/>
      <c r="G167" s="60"/>
      <c r="H167" s="60"/>
      <c r="I167" s="60"/>
      <c r="J167" s="60"/>
      <c r="K167" s="69"/>
      <c r="L167" s="69"/>
      <c r="M167" s="69"/>
      <c r="N167" s="139"/>
      <c r="O167" s="69"/>
      <c r="P167" s="171">
        <v>10000000</v>
      </c>
      <c r="Q167" s="32">
        <f t="shared" si="15"/>
        <v>10500000</v>
      </c>
      <c r="R167" s="32">
        <f t="shared" si="15"/>
        <v>11025000</v>
      </c>
      <c r="S167" s="216">
        <f t="shared" si="14"/>
        <v>31525000</v>
      </c>
      <c r="T167" s="60"/>
    </row>
    <row r="168" spans="1:20" x14ac:dyDescent="0.3">
      <c r="A168" s="169" t="s">
        <v>3520</v>
      </c>
      <c r="B168" s="170" t="s">
        <v>3521</v>
      </c>
      <c r="C168" s="62" t="s">
        <v>90</v>
      </c>
      <c r="D168" s="62" t="s">
        <v>142</v>
      </c>
      <c r="E168" s="60"/>
      <c r="F168" s="60"/>
      <c r="G168" s="60"/>
      <c r="H168" s="60"/>
      <c r="I168" s="60"/>
      <c r="J168" s="60"/>
      <c r="K168" s="69"/>
      <c r="L168" s="69"/>
      <c r="M168" s="69"/>
      <c r="N168" s="139"/>
      <c r="O168" s="69"/>
      <c r="P168" s="172">
        <v>10000000</v>
      </c>
      <c r="Q168" s="32">
        <f t="shared" si="15"/>
        <v>10500000</v>
      </c>
      <c r="R168" s="32">
        <f t="shared" si="15"/>
        <v>11025000</v>
      </c>
      <c r="S168" s="216">
        <f t="shared" si="14"/>
        <v>31525000</v>
      </c>
      <c r="T168" s="60"/>
    </row>
    <row r="169" spans="1:20" x14ac:dyDescent="0.3">
      <c r="A169" s="169" t="s">
        <v>3522</v>
      </c>
      <c r="B169" s="170" t="s">
        <v>3523</v>
      </c>
      <c r="C169" s="62" t="s">
        <v>90</v>
      </c>
      <c r="D169" s="62" t="s">
        <v>142</v>
      </c>
      <c r="E169" s="60"/>
      <c r="F169" s="60"/>
      <c r="G169" s="60"/>
      <c r="H169" s="60"/>
      <c r="I169" s="60"/>
      <c r="J169" s="60"/>
      <c r="K169" s="69"/>
      <c r="L169" s="69"/>
      <c r="M169" s="69"/>
      <c r="N169" s="139"/>
      <c r="O169" s="69"/>
      <c r="P169" s="172">
        <v>2000000</v>
      </c>
      <c r="Q169" s="32">
        <f t="shared" si="15"/>
        <v>2100000</v>
      </c>
      <c r="R169" s="32">
        <f t="shared" si="15"/>
        <v>2205000</v>
      </c>
      <c r="S169" s="216">
        <f t="shared" si="14"/>
        <v>6305000</v>
      </c>
      <c r="T169" s="60"/>
    </row>
    <row r="170" spans="1:20" x14ac:dyDescent="0.3">
      <c r="A170" s="169" t="s">
        <v>3524</v>
      </c>
      <c r="B170" s="170" t="s">
        <v>3525</v>
      </c>
      <c r="C170" s="62" t="s">
        <v>90</v>
      </c>
      <c r="D170" s="62" t="s">
        <v>142</v>
      </c>
      <c r="E170" s="60"/>
      <c r="F170" s="60"/>
      <c r="G170" s="60"/>
      <c r="H170" s="60"/>
      <c r="I170" s="60"/>
      <c r="J170" s="60"/>
      <c r="K170" s="69"/>
      <c r="L170" s="69"/>
      <c r="M170" s="69"/>
      <c r="N170" s="139"/>
      <c r="O170" s="69"/>
      <c r="P170" s="172">
        <v>3300000</v>
      </c>
      <c r="Q170" s="32">
        <f t="shared" si="15"/>
        <v>3465000</v>
      </c>
      <c r="R170" s="32">
        <f t="shared" si="15"/>
        <v>3638250</v>
      </c>
      <c r="S170" s="216">
        <f t="shared" si="14"/>
        <v>10403250</v>
      </c>
      <c r="T170" s="60"/>
    </row>
    <row r="171" spans="1:20" x14ac:dyDescent="0.3">
      <c r="A171" s="169" t="s">
        <v>3526</v>
      </c>
      <c r="B171" s="80" t="s">
        <v>3527</v>
      </c>
      <c r="C171" s="62" t="s">
        <v>90</v>
      </c>
      <c r="D171" s="62" t="s">
        <v>142</v>
      </c>
      <c r="E171" s="60"/>
      <c r="F171" s="60"/>
      <c r="G171" s="60"/>
      <c r="H171" s="60"/>
      <c r="I171" s="60"/>
      <c r="J171" s="60"/>
      <c r="K171" s="69"/>
      <c r="L171" s="69"/>
      <c r="M171" s="69"/>
      <c r="N171" s="139"/>
      <c r="O171" s="69"/>
      <c r="P171" s="172">
        <v>10000000</v>
      </c>
      <c r="Q171" s="32">
        <f t="shared" si="15"/>
        <v>10500000</v>
      </c>
      <c r="R171" s="32">
        <f t="shared" si="15"/>
        <v>11025000</v>
      </c>
      <c r="S171" s="216">
        <f t="shared" si="14"/>
        <v>31525000</v>
      </c>
      <c r="T171" s="60"/>
    </row>
    <row r="172" spans="1:20" x14ac:dyDescent="0.3">
      <c r="A172" s="169" t="s">
        <v>3528</v>
      </c>
      <c r="B172" s="170" t="s">
        <v>3529</v>
      </c>
      <c r="C172" s="62" t="s">
        <v>90</v>
      </c>
      <c r="D172" s="62" t="s">
        <v>142</v>
      </c>
      <c r="E172" s="60"/>
      <c r="F172" s="60"/>
      <c r="G172" s="60"/>
      <c r="H172" s="60"/>
      <c r="I172" s="60"/>
      <c r="J172" s="60"/>
      <c r="K172" s="69"/>
      <c r="L172" s="69"/>
      <c r="M172" s="69"/>
      <c r="N172" s="139"/>
      <c r="O172" s="69"/>
      <c r="P172" s="172">
        <v>50000000</v>
      </c>
      <c r="Q172" s="32">
        <f t="shared" si="15"/>
        <v>52500000</v>
      </c>
      <c r="R172" s="32">
        <f t="shared" si="15"/>
        <v>55125000</v>
      </c>
      <c r="S172" s="216">
        <f t="shared" si="14"/>
        <v>157625000</v>
      </c>
      <c r="T172" s="60"/>
    </row>
    <row r="173" spans="1:20" x14ac:dyDescent="0.3">
      <c r="A173" s="169" t="s">
        <v>3530</v>
      </c>
      <c r="B173" s="170" t="s">
        <v>3531</v>
      </c>
      <c r="C173" s="62" t="s">
        <v>90</v>
      </c>
      <c r="D173" s="62" t="s">
        <v>142</v>
      </c>
      <c r="E173" s="60"/>
      <c r="F173" s="60"/>
      <c r="G173" s="60"/>
      <c r="H173" s="60"/>
      <c r="I173" s="60"/>
      <c r="J173" s="60"/>
      <c r="K173" s="69"/>
      <c r="L173" s="69"/>
      <c r="M173" s="69"/>
      <c r="N173" s="139"/>
      <c r="O173" s="69"/>
      <c r="P173" s="172">
        <v>1980000</v>
      </c>
      <c r="Q173" s="32">
        <f t="shared" si="15"/>
        <v>2079000</v>
      </c>
      <c r="R173" s="32">
        <f t="shared" si="15"/>
        <v>2182950</v>
      </c>
      <c r="S173" s="216">
        <f t="shared" si="14"/>
        <v>6241950</v>
      </c>
      <c r="T173" s="60"/>
    </row>
    <row r="174" spans="1:20" x14ac:dyDescent="0.3">
      <c r="A174" s="169" t="s">
        <v>3532</v>
      </c>
      <c r="B174" s="170" t="s">
        <v>3533</v>
      </c>
      <c r="C174" s="62" t="s">
        <v>90</v>
      </c>
      <c r="D174" s="62" t="s">
        <v>142</v>
      </c>
      <c r="E174" s="60"/>
      <c r="F174" s="60"/>
      <c r="G174" s="60"/>
      <c r="H174" s="60"/>
      <c r="I174" s="60"/>
      <c r="J174" s="60"/>
      <c r="K174" s="69"/>
      <c r="L174" s="69"/>
      <c r="M174" s="69"/>
      <c r="N174" s="139"/>
      <c r="O174" s="69"/>
      <c r="P174" s="172">
        <v>10000000</v>
      </c>
      <c r="Q174" s="32">
        <f t="shared" si="15"/>
        <v>10500000</v>
      </c>
      <c r="R174" s="32">
        <f t="shared" si="15"/>
        <v>11025000</v>
      </c>
      <c r="S174" s="216">
        <f t="shared" si="14"/>
        <v>31525000</v>
      </c>
      <c r="T174" s="60"/>
    </row>
    <row r="175" spans="1:20" s="141" customFormat="1" x14ac:dyDescent="0.3">
      <c r="A175" s="169" t="s">
        <v>3534</v>
      </c>
      <c r="B175" s="170" t="s">
        <v>3535</v>
      </c>
      <c r="C175" s="62" t="s">
        <v>90</v>
      </c>
      <c r="D175" s="62" t="s">
        <v>142</v>
      </c>
      <c r="E175" s="60"/>
      <c r="F175" s="60"/>
      <c r="G175" s="60"/>
      <c r="H175" s="60"/>
      <c r="I175" s="60"/>
      <c r="J175" s="60"/>
      <c r="K175" s="69"/>
      <c r="L175" s="69"/>
      <c r="M175" s="69"/>
      <c r="N175" s="139"/>
      <c r="O175" s="69"/>
      <c r="P175" s="172">
        <v>20000000</v>
      </c>
      <c r="Q175" s="32">
        <f t="shared" ref="Q175:R194" si="16">P175+5%*P175</f>
        <v>21000000</v>
      </c>
      <c r="R175" s="32">
        <f t="shared" si="16"/>
        <v>22050000</v>
      </c>
      <c r="S175" s="216">
        <f t="shared" si="14"/>
        <v>63050000</v>
      </c>
      <c r="T175" s="222"/>
    </row>
    <row r="176" spans="1:20" x14ac:dyDescent="0.3">
      <c r="A176" s="169" t="s">
        <v>3536</v>
      </c>
      <c r="B176" s="170" t="s">
        <v>3537</v>
      </c>
      <c r="C176" s="62" t="s">
        <v>90</v>
      </c>
      <c r="D176" s="62" t="s">
        <v>142</v>
      </c>
      <c r="E176" s="60"/>
      <c r="F176" s="60"/>
      <c r="G176" s="60"/>
      <c r="H176" s="60"/>
      <c r="I176" s="60"/>
      <c r="J176" s="60"/>
      <c r="K176" s="69"/>
      <c r="L176" s="69"/>
      <c r="M176" s="69"/>
      <c r="N176" s="139"/>
      <c r="O176" s="69"/>
      <c r="P176" s="171">
        <v>25000000</v>
      </c>
      <c r="Q176" s="32">
        <f t="shared" si="16"/>
        <v>26250000</v>
      </c>
      <c r="R176" s="32">
        <f t="shared" si="16"/>
        <v>27562500</v>
      </c>
      <c r="S176" s="216">
        <f t="shared" si="14"/>
        <v>78812500</v>
      </c>
      <c r="T176" s="60"/>
    </row>
    <row r="177" spans="1:20" x14ac:dyDescent="0.3">
      <c r="A177" s="188" t="s">
        <v>3538</v>
      </c>
      <c r="B177" s="194" t="s">
        <v>743</v>
      </c>
      <c r="C177" s="187" t="s">
        <v>90</v>
      </c>
      <c r="D177" s="187" t="s">
        <v>142</v>
      </c>
      <c r="E177" s="60"/>
      <c r="F177" s="60"/>
      <c r="G177" s="60"/>
      <c r="H177" s="60"/>
      <c r="I177" s="60"/>
      <c r="J177" s="60"/>
      <c r="K177" s="69"/>
      <c r="L177" s="69"/>
      <c r="M177" s="69"/>
      <c r="N177" s="139"/>
      <c r="O177" s="69"/>
      <c r="P177" s="206">
        <v>3000000</v>
      </c>
      <c r="Q177" s="32">
        <f t="shared" si="16"/>
        <v>3150000</v>
      </c>
      <c r="R177" s="32">
        <f t="shared" si="16"/>
        <v>3307500</v>
      </c>
      <c r="S177" s="216">
        <f t="shared" si="14"/>
        <v>9457500</v>
      </c>
      <c r="T177" s="60"/>
    </row>
    <row r="178" spans="1:20" x14ac:dyDescent="0.3">
      <c r="A178" s="169" t="s">
        <v>3539</v>
      </c>
      <c r="B178" s="193" t="s">
        <v>3540</v>
      </c>
      <c r="C178" s="62" t="s">
        <v>90</v>
      </c>
      <c r="D178" s="62" t="s">
        <v>142</v>
      </c>
      <c r="E178" s="60"/>
      <c r="F178" s="60"/>
      <c r="G178" s="60"/>
      <c r="H178" s="60"/>
      <c r="I178" s="60"/>
      <c r="J178" s="60"/>
      <c r="K178" s="69"/>
      <c r="L178" s="69"/>
      <c r="M178" s="69"/>
      <c r="N178" s="139"/>
      <c r="O178" s="69"/>
      <c r="P178" s="171">
        <v>5000000</v>
      </c>
      <c r="Q178" s="32">
        <f t="shared" si="16"/>
        <v>5250000</v>
      </c>
      <c r="R178" s="32">
        <f t="shared" si="16"/>
        <v>5512500</v>
      </c>
      <c r="S178" s="216">
        <f t="shared" si="14"/>
        <v>15762500</v>
      </c>
      <c r="T178" s="60"/>
    </row>
    <row r="179" spans="1:20" x14ac:dyDescent="0.3">
      <c r="A179" s="62" t="s">
        <v>1689</v>
      </c>
      <c r="B179" s="62" t="s">
        <v>1690</v>
      </c>
      <c r="C179" s="62" t="s">
        <v>95</v>
      </c>
      <c r="D179" s="62" t="s">
        <v>142</v>
      </c>
      <c r="E179" s="46">
        <v>408</v>
      </c>
      <c r="F179" s="46">
        <v>9</v>
      </c>
      <c r="G179" s="46">
        <v>707</v>
      </c>
      <c r="H179" s="46">
        <v>70750</v>
      </c>
      <c r="I179" s="46">
        <v>3000</v>
      </c>
      <c r="J179" s="46">
        <v>404206</v>
      </c>
      <c r="K179" s="28">
        <v>0</v>
      </c>
      <c r="L179" s="28">
        <v>0</v>
      </c>
      <c r="M179" s="28">
        <v>0</v>
      </c>
      <c r="N179" s="35">
        <v>416000</v>
      </c>
      <c r="O179" s="32">
        <v>416000</v>
      </c>
      <c r="P179" s="140">
        <f>IFERROR(VLOOKUP(A179,'[1]Detail CAPEX  (2)'!_xlnm.Print_Area,11,0),0)</f>
        <v>0</v>
      </c>
      <c r="Q179" s="32">
        <f t="shared" si="16"/>
        <v>0</v>
      </c>
      <c r="R179" s="32">
        <f t="shared" si="16"/>
        <v>0</v>
      </c>
      <c r="S179" s="216">
        <f t="shared" ref="S179:S210" si="17">SUM(P179:R179)</f>
        <v>0</v>
      </c>
      <c r="T179" s="60"/>
    </row>
    <row r="180" spans="1:20" x14ac:dyDescent="0.3">
      <c r="A180" s="62" t="s">
        <v>1691</v>
      </c>
      <c r="B180" s="62" t="s">
        <v>1692</v>
      </c>
      <c r="C180" s="62" t="s">
        <v>95</v>
      </c>
      <c r="D180" s="62" t="s">
        <v>142</v>
      </c>
      <c r="E180" s="46">
        <v>408</v>
      </c>
      <c r="F180" s="46">
        <v>9</v>
      </c>
      <c r="G180" s="46">
        <v>707</v>
      </c>
      <c r="H180" s="46">
        <v>70750</v>
      </c>
      <c r="I180" s="46">
        <v>3000</v>
      </c>
      <c r="J180" s="46">
        <v>404206</v>
      </c>
      <c r="K180" s="28">
        <v>0</v>
      </c>
      <c r="L180" s="28">
        <v>0</v>
      </c>
      <c r="M180" s="28">
        <v>0</v>
      </c>
      <c r="N180" s="35">
        <v>17479000</v>
      </c>
      <c r="O180" s="32">
        <v>17479000</v>
      </c>
      <c r="P180" s="140">
        <f>IFERROR(VLOOKUP(A180,'[1]Detail CAPEX  (2)'!_xlnm.Print_Area,11,0),0)</f>
        <v>0</v>
      </c>
      <c r="Q180" s="32">
        <f t="shared" si="16"/>
        <v>0</v>
      </c>
      <c r="R180" s="32">
        <f t="shared" si="16"/>
        <v>0</v>
      </c>
      <c r="S180" s="216">
        <f t="shared" si="17"/>
        <v>0</v>
      </c>
      <c r="T180" s="60"/>
    </row>
    <row r="181" spans="1:20" x14ac:dyDescent="0.3">
      <c r="A181" s="62" t="s">
        <v>1693</v>
      </c>
      <c r="B181" s="62" t="s">
        <v>1694</v>
      </c>
      <c r="C181" s="62" t="s">
        <v>95</v>
      </c>
      <c r="D181" s="62" t="s">
        <v>142</v>
      </c>
      <c r="E181" s="46">
        <v>408</v>
      </c>
      <c r="F181" s="46">
        <v>9</v>
      </c>
      <c r="G181" s="46">
        <v>707</v>
      </c>
      <c r="H181" s="46">
        <v>70750</v>
      </c>
      <c r="I181" s="46">
        <v>3000</v>
      </c>
      <c r="J181" s="46">
        <v>404206</v>
      </c>
      <c r="K181" s="28">
        <v>0</v>
      </c>
      <c r="L181" s="28">
        <v>0</v>
      </c>
      <c r="M181" s="28">
        <v>0</v>
      </c>
      <c r="N181" s="35">
        <v>2730000</v>
      </c>
      <c r="O181" s="32">
        <v>2730000</v>
      </c>
      <c r="P181" s="140">
        <f>IFERROR(VLOOKUP(A181,'[1]Detail CAPEX  (2)'!_xlnm.Print_Area,11,0),0)</f>
        <v>0</v>
      </c>
      <c r="Q181" s="32">
        <f t="shared" si="16"/>
        <v>0</v>
      </c>
      <c r="R181" s="32">
        <f t="shared" si="16"/>
        <v>0</v>
      </c>
      <c r="S181" s="216">
        <f t="shared" si="17"/>
        <v>0</v>
      </c>
      <c r="T181" s="60"/>
    </row>
    <row r="182" spans="1:20" x14ac:dyDescent="0.3">
      <c r="A182" s="62" t="s">
        <v>1695</v>
      </c>
      <c r="B182" s="62" t="s">
        <v>1696</v>
      </c>
      <c r="C182" s="62" t="s">
        <v>95</v>
      </c>
      <c r="D182" s="62" t="s">
        <v>142</v>
      </c>
      <c r="E182" s="46">
        <v>408</v>
      </c>
      <c r="F182" s="46">
        <v>9</v>
      </c>
      <c r="G182" s="46">
        <v>707</v>
      </c>
      <c r="H182" s="46">
        <v>70750</v>
      </c>
      <c r="I182" s="46">
        <v>3000</v>
      </c>
      <c r="J182" s="46">
        <v>404206</v>
      </c>
      <c r="K182" s="28">
        <v>0</v>
      </c>
      <c r="L182" s="28">
        <v>0</v>
      </c>
      <c r="M182" s="28">
        <v>0</v>
      </c>
      <c r="N182" s="35">
        <v>2291000</v>
      </c>
      <c r="O182" s="32">
        <v>2291000</v>
      </c>
      <c r="P182" s="140">
        <f>IFERROR(VLOOKUP(A182,'[1]Detail CAPEX  (2)'!_xlnm.Print_Area,11,0),0)</f>
        <v>0</v>
      </c>
      <c r="Q182" s="32">
        <f t="shared" si="16"/>
        <v>0</v>
      </c>
      <c r="R182" s="32">
        <f t="shared" si="16"/>
        <v>0</v>
      </c>
      <c r="S182" s="216">
        <f t="shared" si="17"/>
        <v>0</v>
      </c>
      <c r="T182" s="60"/>
    </row>
    <row r="183" spans="1:20" x14ac:dyDescent="0.3">
      <c r="A183" s="62" t="s">
        <v>1697</v>
      </c>
      <c r="B183" s="62" t="s">
        <v>1698</v>
      </c>
      <c r="C183" s="62" t="s">
        <v>95</v>
      </c>
      <c r="D183" s="62" t="s">
        <v>142</v>
      </c>
      <c r="E183" s="46">
        <v>408</v>
      </c>
      <c r="F183" s="46">
        <v>9</v>
      </c>
      <c r="G183" s="46">
        <v>707</v>
      </c>
      <c r="H183" s="46">
        <v>70750</v>
      </c>
      <c r="I183" s="46">
        <v>3000</v>
      </c>
      <c r="J183" s="46">
        <v>404206</v>
      </c>
      <c r="K183" s="28">
        <v>0</v>
      </c>
      <c r="L183" s="28">
        <v>0</v>
      </c>
      <c r="M183" s="28">
        <v>0</v>
      </c>
      <c r="N183" s="35">
        <v>1310000</v>
      </c>
      <c r="O183" s="32">
        <v>1310000</v>
      </c>
      <c r="P183" s="140">
        <f>IFERROR(VLOOKUP(A183,'[1]Detail CAPEX  (2)'!_xlnm.Print_Area,11,0),0)</f>
        <v>0</v>
      </c>
      <c r="Q183" s="32">
        <f t="shared" si="16"/>
        <v>0</v>
      </c>
      <c r="R183" s="32">
        <f t="shared" si="16"/>
        <v>0</v>
      </c>
      <c r="S183" s="216">
        <f t="shared" si="17"/>
        <v>0</v>
      </c>
      <c r="T183" s="60"/>
    </row>
    <row r="184" spans="1:20" x14ac:dyDescent="0.3">
      <c r="A184" s="62" t="s">
        <v>1699</v>
      </c>
      <c r="B184" s="62" t="s">
        <v>1700</v>
      </c>
      <c r="C184" s="62" t="s">
        <v>95</v>
      </c>
      <c r="D184" s="62" t="s">
        <v>142</v>
      </c>
      <c r="E184" s="46">
        <v>408</v>
      </c>
      <c r="F184" s="46">
        <v>9</v>
      </c>
      <c r="G184" s="46">
        <v>707</v>
      </c>
      <c r="H184" s="46">
        <v>70750</v>
      </c>
      <c r="I184" s="46">
        <v>3000</v>
      </c>
      <c r="J184" s="46">
        <v>404206</v>
      </c>
      <c r="K184" s="28">
        <v>0</v>
      </c>
      <c r="L184" s="28">
        <v>0</v>
      </c>
      <c r="M184" s="28">
        <v>0</v>
      </c>
      <c r="N184" s="35">
        <v>36900000</v>
      </c>
      <c r="O184" s="32">
        <v>36900000</v>
      </c>
      <c r="P184" s="140">
        <f>IFERROR(VLOOKUP(A184,'[1]Detail CAPEX  (2)'!_xlnm.Print_Area,11,0),0)</f>
        <v>0</v>
      </c>
      <c r="Q184" s="32">
        <f t="shared" si="16"/>
        <v>0</v>
      </c>
      <c r="R184" s="32">
        <f t="shared" si="16"/>
        <v>0</v>
      </c>
      <c r="S184" s="216">
        <f t="shared" si="17"/>
        <v>0</v>
      </c>
      <c r="T184" s="60"/>
    </row>
    <row r="185" spans="1:20" x14ac:dyDescent="0.3">
      <c r="A185" s="62" t="s">
        <v>1701</v>
      </c>
      <c r="B185" s="62" t="s">
        <v>1702</v>
      </c>
      <c r="C185" s="62" t="s">
        <v>95</v>
      </c>
      <c r="D185" s="62" t="s">
        <v>142</v>
      </c>
      <c r="E185" s="46">
        <v>408</v>
      </c>
      <c r="F185" s="46">
        <v>9</v>
      </c>
      <c r="G185" s="46">
        <v>707</v>
      </c>
      <c r="H185" s="46">
        <v>70750</v>
      </c>
      <c r="I185" s="46">
        <v>3000</v>
      </c>
      <c r="J185" s="46">
        <v>404206</v>
      </c>
      <c r="K185" s="28">
        <v>0</v>
      </c>
      <c r="L185" s="28">
        <v>0</v>
      </c>
      <c r="M185" s="28">
        <v>0</v>
      </c>
      <c r="N185" s="35">
        <v>2031000</v>
      </c>
      <c r="O185" s="32">
        <v>2031000</v>
      </c>
      <c r="P185" s="140">
        <f>IFERROR(VLOOKUP(A185,'[1]Detail CAPEX  (2)'!_xlnm.Print_Area,11,0),0)</f>
        <v>0</v>
      </c>
      <c r="Q185" s="32">
        <f t="shared" si="16"/>
        <v>0</v>
      </c>
      <c r="R185" s="32">
        <f t="shared" si="16"/>
        <v>0</v>
      </c>
      <c r="S185" s="216">
        <f t="shared" si="17"/>
        <v>0</v>
      </c>
      <c r="T185" s="60"/>
    </row>
    <row r="186" spans="1:20" x14ac:dyDescent="0.3">
      <c r="A186" s="62" t="s">
        <v>1703</v>
      </c>
      <c r="B186" s="62" t="s">
        <v>1704</v>
      </c>
      <c r="C186" s="62" t="s">
        <v>95</v>
      </c>
      <c r="D186" s="62" t="s">
        <v>142</v>
      </c>
      <c r="E186" s="46">
        <v>408</v>
      </c>
      <c r="F186" s="46">
        <v>9</v>
      </c>
      <c r="G186" s="46">
        <v>707</v>
      </c>
      <c r="H186" s="46">
        <v>70750</v>
      </c>
      <c r="I186" s="46">
        <v>3000</v>
      </c>
      <c r="J186" s="46">
        <v>404206</v>
      </c>
      <c r="K186" s="28">
        <v>0</v>
      </c>
      <c r="L186" s="28">
        <v>0</v>
      </c>
      <c r="M186" s="28">
        <v>0</v>
      </c>
      <c r="N186" s="35">
        <v>1020000</v>
      </c>
      <c r="O186" s="32">
        <v>1020000</v>
      </c>
      <c r="P186" s="140">
        <f>IFERROR(VLOOKUP(A186,'[1]Detail CAPEX  (2)'!_xlnm.Print_Area,11,0),0)</f>
        <v>0</v>
      </c>
      <c r="Q186" s="32">
        <f t="shared" si="16"/>
        <v>0</v>
      </c>
      <c r="R186" s="32">
        <f t="shared" si="16"/>
        <v>0</v>
      </c>
      <c r="S186" s="216">
        <f t="shared" si="17"/>
        <v>0</v>
      </c>
      <c r="T186" s="60"/>
    </row>
    <row r="187" spans="1:20" x14ac:dyDescent="0.3">
      <c r="A187" s="62" t="s">
        <v>1705</v>
      </c>
      <c r="B187" s="62" t="s">
        <v>1706</v>
      </c>
      <c r="C187" s="62" t="s">
        <v>95</v>
      </c>
      <c r="D187" s="62" t="s">
        <v>142</v>
      </c>
      <c r="E187" s="46">
        <v>408</v>
      </c>
      <c r="F187" s="46">
        <v>9</v>
      </c>
      <c r="G187" s="46">
        <v>707</v>
      </c>
      <c r="H187" s="46">
        <v>70750</v>
      </c>
      <c r="I187" s="46">
        <v>3000</v>
      </c>
      <c r="J187" s="46">
        <v>404206</v>
      </c>
      <c r="K187" s="28">
        <v>0</v>
      </c>
      <c r="L187" s="28">
        <v>0</v>
      </c>
      <c r="M187" s="28">
        <v>0</v>
      </c>
      <c r="N187" s="35">
        <v>690000</v>
      </c>
      <c r="O187" s="32">
        <v>690000</v>
      </c>
      <c r="P187" s="140">
        <f>IFERROR(VLOOKUP(A187,'[1]Detail CAPEX  (2)'!_xlnm.Print_Area,11,0),0)</f>
        <v>0</v>
      </c>
      <c r="Q187" s="32">
        <f t="shared" si="16"/>
        <v>0</v>
      </c>
      <c r="R187" s="32">
        <f t="shared" si="16"/>
        <v>0</v>
      </c>
      <c r="S187" s="216">
        <f t="shared" si="17"/>
        <v>0</v>
      </c>
      <c r="T187" s="60"/>
    </row>
    <row r="188" spans="1:20" x14ac:dyDescent="0.3">
      <c r="A188" s="62" t="s">
        <v>1707</v>
      </c>
      <c r="B188" s="187" t="s">
        <v>1708</v>
      </c>
      <c r="C188" s="189" t="s">
        <v>95</v>
      </c>
      <c r="D188" s="187" t="s">
        <v>142</v>
      </c>
      <c r="E188" s="46">
        <v>408</v>
      </c>
      <c r="F188" s="46">
        <v>9</v>
      </c>
      <c r="G188" s="46">
        <v>707</v>
      </c>
      <c r="H188" s="46">
        <v>70750</v>
      </c>
      <c r="I188" s="46">
        <v>3000</v>
      </c>
      <c r="J188" s="46">
        <v>404206</v>
      </c>
      <c r="K188" s="28">
        <v>0</v>
      </c>
      <c r="L188" s="28">
        <v>0</v>
      </c>
      <c r="M188" s="28">
        <v>0</v>
      </c>
      <c r="N188" s="35">
        <v>5820000</v>
      </c>
      <c r="O188" s="32">
        <v>5820000</v>
      </c>
      <c r="P188" s="140">
        <f>IFERROR(VLOOKUP(A188,'[1]Detail CAPEX  (2)'!_xlnm.Print_Area,11,0),0)</f>
        <v>0</v>
      </c>
      <c r="Q188" s="32">
        <f t="shared" si="16"/>
        <v>0</v>
      </c>
      <c r="R188" s="32">
        <f t="shared" si="16"/>
        <v>0</v>
      </c>
      <c r="S188" s="216">
        <f t="shared" si="17"/>
        <v>0</v>
      </c>
      <c r="T188" s="60"/>
    </row>
    <row r="189" spans="1:20" x14ac:dyDescent="0.3">
      <c r="A189" s="62" t="s">
        <v>1709</v>
      </c>
      <c r="B189" s="62" t="s">
        <v>1710</v>
      </c>
      <c r="C189" s="62" t="s">
        <v>95</v>
      </c>
      <c r="D189" s="62" t="s">
        <v>142</v>
      </c>
      <c r="E189" s="46">
        <v>408</v>
      </c>
      <c r="F189" s="46">
        <v>9</v>
      </c>
      <c r="G189" s="46">
        <v>707</v>
      </c>
      <c r="H189" s="46">
        <v>70750</v>
      </c>
      <c r="I189" s="46">
        <v>3000</v>
      </c>
      <c r="J189" s="46">
        <v>404206</v>
      </c>
      <c r="K189" s="28">
        <v>0</v>
      </c>
      <c r="L189" s="28">
        <v>0</v>
      </c>
      <c r="M189" s="28">
        <v>0</v>
      </c>
      <c r="N189" s="35">
        <v>5105000</v>
      </c>
      <c r="O189" s="32">
        <v>5105000</v>
      </c>
      <c r="P189" s="140">
        <f>IFERROR(VLOOKUP(A189,'[1]Detail CAPEX  (2)'!_xlnm.Print_Area,11,0),0)</f>
        <v>0</v>
      </c>
      <c r="Q189" s="32">
        <f t="shared" si="16"/>
        <v>0</v>
      </c>
      <c r="R189" s="32">
        <f t="shared" si="16"/>
        <v>0</v>
      </c>
      <c r="S189" s="216">
        <f t="shared" si="17"/>
        <v>0</v>
      </c>
      <c r="T189" s="60"/>
    </row>
    <row r="190" spans="1:20" x14ac:dyDescent="0.3">
      <c r="A190" s="62" t="s">
        <v>1711</v>
      </c>
      <c r="B190" s="187" t="s">
        <v>1712</v>
      </c>
      <c r="C190" s="62" t="s">
        <v>95</v>
      </c>
      <c r="D190" s="62" t="s">
        <v>142</v>
      </c>
      <c r="E190" s="46">
        <v>408</v>
      </c>
      <c r="F190" s="46">
        <v>9</v>
      </c>
      <c r="G190" s="46">
        <v>707</v>
      </c>
      <c r="H190" s="46">
        <v>70750</v>
      </c>
      <c r="I190" s="46">
        <v>3000</v>
      </c>
      <c r="J190" s="46">
        <v>404206</v>
      </c>
      <c r="K190" s="28">
        <v>0</v>
      </c>
      <c r="L190" s="28">
        <v>0</v>
      </c>
      <c r="M190" s="28">
        <v>0</v>
      </c>
      <c r="N190" s="35">
        <v>780000</v>
      </c>
      <c r="O190" s="32">
        <v>780000</v>
      </c>
      <c r="P190" s="140">
        <f>IFERROR(VLOOKUP(A190,'[1]Detail CAPEX  (2)'!_xlnm.Print_Area,11,0),0)</f>
        <v>0</v>
      </c>
      <c r="Q190" s="32">
        <f t="shared" si="16"/>
        <v>0</v>
      </c>
      <c r="R190" s="32">
        <f t="shared" si="16"/>
        <v>0</v>
      </c>
      <c r="S190" s="216">
        <f t="shared" si="17"/>
        <v>0</v>
      </c>
      <c r="T190" s="60"/>
    </row>
    <row r="191" spans="1:20" x14ac:dyDescent="0.3">
      <c r="A191" s="62" t="s">
        <v>1713</v>
      </c>
      <c r="B191" s="187" t="s">
        <v>1714</v>
      </c>
      <c r="C191" s="62" t="s">
        <v>95</v>
      </c>
      <c r="D191" s="62" t="s">
        <v>142</v>
      </c>
      <c r="E191" s="46">
        <v>408</v>
      </c>
      <c r="F191" s="46">
        <v>9</v>
      </c>
      <c r="G191" s="46">
        <v>707</v>
      </c>
      <c r="H191" s="46">
        <v>70750</v>
      </c>
      <c r="I191" s="46">
        <v>3000</v>
      </c>
      <c r="J191" s="46">
        <v>404206</v>
      </c>
      <c r="K191" s="28">
        <v>0</v>
      </c>
      <c r="L191" s="28">
        <v>0</v>
      </c>
      <c r="M191" s="28">
        <v>0</v>
      </c>
      <c r="N191" s="35">
        <v>2565000</v>
      </c>
      <c r="O191" s="32">
        <v>2565000</v>
      </c>
      <c r="P191" s="140">
        <f>IFERROR(VLOOKUP(A191,'[1]Detail CAPEX  (2)'!_xlnm.Print_Area,11,0),0)</f>
        <v>0</v>
      </c>
      <c r="Q191" s="32">
        <f t="shared" si="16"/>
        <v>0</v>
      </c>
      <c r="R191" s="32">
        <f t="shared" si="16"/>
        <v>0</v>
      </c>
      <c r="S191" s="216">
        <f t="shared" si="17"/>
        <v>0</v>
      </c>
      <c r="T191" s="60"/>
    </row>
    <row r="192" spans="1:20" x14ac:dyDescent="0.3">
      <c r="A192" s="62" t="s">
        <v>1715</v>
      </c>
      <c r="B192" s="62" t="s">
        <v>1716</v>
      </c>
      <c r="C192" s="62" t="s">
        <v>95</v>
      </c>
      <c r="D192" s="62" t="s">
        <v>142</v>
      </c>
      <c r="E192" s="46">
        <v>408</v>
      </c>
      <c r="F192" s="46">
        <v>9</v>
      </c>
      <c r="G192" s="46">
        <v>707</v>
      </c>
      <c r="H192" s="46">
        <v>70750</v>
      </c>
      <c r="I192" s="46">
        <v>3000</v>
      </c>
      <c r="J192" s="46">
        <v>404206</v>
      </c>
      <c r="K192" s="28">
        <v>0</v>
      </c>
      <c r="L192" s="28">
        <v>0</v>
      </c>
      <c r="M192" s="28">
        <v>0</v>
      </c>
      <c r="N192" s="35">
        <v>6315000</v>
      </c>
      <c r="O192" s="32">
        <v>6315000</v>
      </c>
      <c r="P192" s="140">
        <f>IFERROR(VLOOKUP(A192,'[1]Detail CAPEX  (2)'!_xlnm.Print_Area,11,0),0)</f>
        <v>0</v>
      </c>
      <c r="Q192" s="32">
        <f t="shared" si="16"/>
        <v>0</v>
      </c>
      <c r="R192" s="32">
        <f t="shared" si="16"/>
        <v>0</v>
      </c>
      <c r="S192" s="216">
        <f t="shared" si="17"/>
        <v>0</v>
      </c>
      <c r="T192" s="60"/>
    </row>
    <row r="193" spans="1:20" x14ac:dyDescent="0.3">
      <c r="A193" s="62" t="s">
        <v>1717</v>
      </c>
      <c r="B193" s="62" t="s">
        <v>1718</v>
      </c>
      <c r="C193" s="62" t="s">
        <v>95</v>
      </c>
      <c r="D193" s="62" t="s">
        <v>142</v>
      </c>
      <c r="E193" s="46">
        <v>408</v>
      </c>
      <c r="F193" s="46">
        <v>9</v>
      </c>
      <c r="G193" s="46">
        <v>707</v>
      </c>
      <c r="H193" s="46">
        <v>70750</v>
      </c>
      <c r="I193" s="46">
        <v>3000</v>
      </c>
      <c r="J193" s="46">
        <v>404206</v>
      </c>
      <c r="K193" s="28">
        <v>0</v>
      </c>
      <c r="L193" s="28">
        <v>0</v>
      </c>
      <c r="M193" s="28">
        <v>0</v>
      </c>
      <c r="N193" s="35">
        <v>4205000</v>
      </c>
      <c r="O193" s="32">
        <v>4205000</v>
      </c>
      <c r="P193" s="140">
        <f>IFERROR(VLOOKUP(A193,'[1]Detail CAPEX  (2)'!_xlnm.Print_Area,11,0),0)</f>
        <v>0</v>
      </c>
      <c r="Q193" s="32">
        <f t="shared" si="16"/>
        <v>0</v>
      </c>
      <c r="R193" s="32">
        <f t="shared" si="16"/>
        <v>0</v>
      </c>
      <c r="S193" s="216">
        <f t="shared" si="17"/>
        <v>0</v>
      </c>
      <c r="T193" s="60"/>
    </row>
    <row r="194" spans="1:20" x14ac:dyDescent="0.3">
      <c r="A194" s="62" t="s">
        <v>1719</v>
      </c>
      <c r="B194" s="62" t="s">
        <v>1720</v>
      </c>
      <c r="C194" s="62" t="s">
        <v>95</v>
      </c>
      <c r="D194" s="62" t="s">
        <v>142</v>
      </c>
      <c r="E194" s="46">
        <v>408</v>
      </c>
      <c r="F194" s="46">
        <v>9</v>
      </c>
      <c r="G194" s="46">
        <v>707</v>
      </c>
      <c r="H194" s="46">
        <v>70750</v>
      </c>
      <c r="I194" s="46">
        <v>3000</v>
      </c>
      <c r="J194" s="46">
        <v>404206</v>
      </c>
      <c r="K194" s="28">
        <v>0</v>
      </c>
      <c r="L194" s="28">
        <v>0</v>
      </c>
      <c r="M194" s="28">
        <v>0</v>
      </c>
      <c r="N194" s="35">
        <v>2200000</v>
      </c>
      <c r="O194" s="32">
        <v>2200000</v>
      </c>
      <c r="P194" s="140">
        <f>IFERROR(VLOOKUP(A194,'[1]Detail CAPEX  (2)'!_xlnm.Print_Area,11,0),0)</f>
        <v>0</v>
      </c>
      <c r="Q194" s="32">
        <f t="shared" si="16"/>
        <v>0</v>
      </c>
      <c r="R194" s="32">
        <f t="shared" si="16"/>
        <v>0</v>
      </c>
      <c r="S194" s="216">
        <f t="shared" si="17"/>
        <v>0</v>
      </c>
      <c r="T194" s="60"/>
    </row>
    <row r="195" spans="1:20" x14ac:dyDescent="0.3">
      <c r="A195" s="62" t="s">
        <v>1721</v>
      </c>
      <c r="B195" s="62" t="s">
        <v>1722</v>
      </c>
      <c r="C195" s="62" t="s">
        <v>95</v>
      </c>
      <c r="D195" s="62" t="s">
        <v>142</v>
      </c>
      <c r="E195" s="46">
        <v>408</v>
      </c>
      <c r="F195" s="46">
        <v>9</v>
      </c>
      <c r="G195" s="46">
        <v>707</v>
      </c>
      <c r="H195" s="46">
        <v>70750</v>
      </c>
      <c r="I195" s="46">
        <v>3000</v>
      </c>
      <c r="J195" s="46">
        <v>404206</v>
      </c>
      <c r="K195" s="28">
        <v>0</v>
      </c>
      <c r="L195" s="28">
        <v>0</v>
      </c>
      <c r="M195" s="28">
        <v>0</v>
      </c>
      <c r="N195" s="35">
        <v>4200000</v>
      </c>
      <c r="O195" s="32">
        <v>4200000</v>
      </c>
      <c r="P195" s="140">
        <f>IFERROR(VLOOKUP(A195,'[1]Detail CAPEX  (2)'!_xlnm.Print_Area,11,0),0)</f>
        <v>0</v>
      </c>
      <c r="Q195" s="32">
        <f t="shared" ref="Q195:R214" si="18">P195+5%*P195</f>
        <v>0</v>
      </c>
      <c r="R195" s="32">
        <f t="shared" si="18"/>
        <v>0</v>
      </c>
      <c r="S195" s="216">
        <f t="shared" si="17"/>
        <v>0</v>
      </c>
      <c r="T195" s="60"/>
    </row>
    <row r="196" spans="1:20" x14ac:dyDescent="0.3">
      <c r="A196" s="62" t="s">
        <v>1723</v>
      </c>
      <c r="B196" s="62" t="s">
        <v>1724</v>
      </c>
      <c r="C196" s="62" t="s">
        <v>95</v>
      </c>
      <c r="D196" s="62" t="s">
        <v>142</v>
      </c>
      <c r="E196" s="46">
        <v>408</v>
      </c>
      <c r="F196" s="46">
        <v>9</v>
      </c>
      <c r="G196" s="46">
        <v>707</v>
      </c>
      <c r="H196" s="46">
        <v>70750</v>
      </c>
      <c r="I196" s="46">
        <v>3000</v>
      </c>
      <c r="J196" s="46">
        <v>404206</v>
      </c>
      <c r="K196" s="28">
        <v>0</v>
      </c>
      <c r="L196" s="28">
        <v>0</v>
      </c>
      <c r="M196" s="28">
        <v>0</v>
      </c>
      <c r="N196" s="35">
        <v>10386000</v>
      </c>
      <c r="O196" s="32">
        <v>10386000</v>
      </c>
      <c r="P196" s="140">
        <f>IFERROR(VLOOKUP(A196,'[1]Detail CAPEX  (2)'!_xlnm.Print_Area,11,0),0)</f>
        <v>0</v>
      </c>
      <c r="Q196" s="32">
        <f t="shared" si="18"/>
        <v>0</v>
      </c>
      <c r="R196" s="32">
        <f t="shared" si="18"/>
        <v>0</v>
      </c>
      <c r="S196" s="216">
        <f t="shared" si="17"/>
        <v>0</v>
      </c>
      <c r="T196" s="60"/>
    </row>
    <row r="197" spans="1:20" x14ac:dyDescent="0.3">
      <c r="A197" s="62" t="s">
        <v>1725</v>
      </c>
      <c r="B197" s="62" t="s">
        <v>1726</v>
      </c>
      <c r="C197" s="62" t="s">
        <v>95</v>
      </c>
      <c r="D197" s="62" t="s">
        <v>142</v>
      </c>
      <c r="E197" s="46">
        <v>408</v>
      </c>
      <c r="F197" s="46">
        <v>9</v>
      </c>
      <c r="G197" s="46">
        <v>707</v>
      </c>
      <c r="H197" s="46">
        <v>70750</v>
      </c>
      <c r="I197" s="46">
        <v>3000</v>
      </c>
      <c r="J197" s="46">
        <v>404206</v>
      </c>
      <c r="K197" s="28">
        <v>0</v>
      </c>
      <c r="L197" s="28">
        <v>0</v>
      </c>
      <c r="M197" s="28">
        <v>0</v>
      </c>
      <c r="N197" s="35">
        <v>4620000</v>
      </c>
      <c r="O197" s="32">
        <v>4620000</v>
      </c>
      <c r="P197" s="140">
        <f>IFERROR(VLOOKUP(A197,'[1]Detail CAPEX  (2)'!_xlnm.Print_Area,11,0),0)</f>
        <v>0</v>
      </c>
      <c r="Q197" s="32">
        <f t="shared" si="18"/>
        <v>0</v>
      </c>
      <c r="R197" s="32">
        <f t="shared" si="18"/>
        <v>0</v>
      </c>
      <c r="S197" s="216">
        <f t="shared" si="17"/>
        <v>0</v>
      </c>
      <c r="T197" s="60"/>
    </row>
    <row r="198" spans="1:20" x14ac:dyDescent="0.3">
      <c r="A198" s="62" t="s">
        <v>1727</v>
      </c>
      <c r="B198" s="62" t="s">
        <v>1728</v>
      </c>
      <c r="C198" s="62" t="s">
        <v>95</v>
      </c>
      <c r="D198" s="62" t="s">
        <v>142</v>
      </c>
      <c r="E198" s="46">
        <v>408</v>
      </c>
      <c r="F198" s="46">
        <v>9</v>
      </c>
      <c r="G198" s="46">
        <v>707</v>
      </c>
      <c r="H198" s="46">
        <v>70750</v>
      </c>
      <c r="I198" s="46">
        <v>3000</v>
      </c>
      <c r="J198" s="46">
        <v>404206</v>
      </c>
      <c r="K198" s="28">
        <v>0</v>
      </c>
      <c r="L198" s="28">
        <v>0</v>
      </c>
      <c r="M198" s="28">
        <v>0</v>
      </c>
      <c r="N198" s="35">
        <v>3305000</v>
      </c>
      <c r="O198" s="32">
        <v>3305000</v>
      </c>
      <c r="P198" s="140">
        <f>IFERROR(VLOOKUP(A198,'[1]Detail CAPEX  (2)'!_xlnm.Print_Area,11,0),0)</f>
        <v>0</v>
      </c>
      <c r="Q198" s="32">
        <f t="shared" si="18"/>
        <v>0</v>
      </c>
      <c r="R198" s="32">
        <f t="shared" si="18"/>
        <v>0</v>
      </c>
      <c r="S198" s="216">
        <f t="shared" si="17"/>
        <v>0</v>
      </c>
      <c r="T198" s="60"/>
    </row>
    <row r="199" spans="1:20" x14ac:dyDescent="0.3">
      <c r="A199" s="62" t="s">
        <v>1729</v>
      </c>
      <c r="B199" s="62" t="s">
        <v>1730</v>
      </c>
      <c r="C199" s="62" t="s">
        <v>95</v>
      </c>
      <c r="D199" s="62" t="s">
        <v>142</v>
      </c>
      <c r="E199" s="46">
        <v>408</v>
      </c>
      <c r="F199" s="46">
        <v>9</v>
      </c>
      <c r="G199" s="46">
        <v>707</v>
      </c>
      <c r="H199" s="46">
        <v>70750</v>
      </c>
      <c r="I199" s="46">
        <v>3000</v>
      </c>
      <c r="J199" s="46">
        <v>404206</v>
      </c>
      <c r="K199" s="28">
        <v>0</v>
      </c>
      <c r="L199" s="28">
        <v>0</v>
      </c>
      <c r="M199" s="28">
        <v>0</v>
      </c>
      <c r="N199" s="35">
        <v>2000000</v>
      </c>
      <c r="O199" s="32">
        <v>2000000</v>
      </c>
      <c r="P199" s="140">
        <f>IFERROR(VLOOKUP(A199,'[1]Detail CAPEX  (2)'!_xlnm.Print_Area,11,0),0)</f>
        <v>0</v>
      </c>
      <c r="Q199" s="32">
        <f t="shared" si="18"/>
        <v>0</v>
      </c>
      <c r="R199" s="32">
        <f t="shared" si="18"/>
        <v>0</v>
      </c>
      <c r="S199" s="216">
        <f t="shared" si="17"/>
        <v>0</v>
      </c>
      <c r="T199" s="60"/>
    </row>
    <row r="200" spans="1:20" x14ac:dyDescent="0.3">
      <c r="A200" s="62" t="s">
        <v>1731</v>
      </c>
      <c r="B200" s="62" t="s">
        <v>1732</v>
      </c>
      <c r="C200" s="62" t="s">
        <v>95</v>
      </c>
      <c r="D200" s="62" t="s">
        <v>142</v>
      </c>
      <c r="E200" s="46">
        <v>408</v>
      </c>
      <c r="F200" s="46">
        <v>9</v>
      </c>
      <c r="G200" s="46">
        <v>707</v>
      </c>
      <c r="H200" s="46">
        <v>70750</v>
      </c>
      <c r="I200" s="46">
        <v>3000</v>
      </c>
      <c r="J200" s="46">
        <v>404206</v>
      </c>
      <c r="K200" s="28">
        <v>0</v>
      </c>
      <c r="L200" s="28">
        <v>0</v>
      </c>
      <c r="M200" s="28">
        <v>0</v>
      </c>
      <c r="N200" s="35">
        <v>6740000</v>
      </c>
      <c r="O200" s="32">
        <v>6740000</v>
      </c>
      <c r="P200" s="140">
        <f>IFERROR(VLOOKUP(A200,'[1]Detail CAPEX  (2)'!_xlnm.Print_Area,11,0),0)</f>
        <v>0</v>
      </c>
      <c r="Q200" s="32">
        <f t="shared" si="18"/>
        <v>0</v>
      </c>
      <c r="R200" s="32">
        <f t="shared" si="18"/>
        <v>0</v>
      </c>
      <c r="S200" s="216">
        <f t="shared" si="17"/>
        <v>0</v>
      </c>
      <c r="T200" s="60"/>
    </row>
    <row r="201" spans="1:20" x14ac:dyDescent="0.3">
      <c r="A201" s="62" t="s">
        <v>1733</v>
      </c>
      <c r="B201" s="62" t="s">
        <v>1734</v>
      </c>
      <c r="C201" s="62" t="s">
        <v>95</v>
      </c>
      <c r="D201" s="62" t="s">
        <v>142</v>
      </c>
      <c r="E201" s="46">
        <v>408</v>
      </c>
      <c r="F201" s="46">
        <v>9</v>
      </c>
      <c r="G201" s="46">
        <v>707</v>
      </c>
      <c r="H201" s="46">
        <v>70750</v>
      </c>
      <c r="I201" s="46">
        <v>3000</v>
      </c>
      <c r="J201" s="46">
        <v>404206</v>
      </c>
      <c r="K201" s="28">
        <v>0</v>
      </c>
      <c r="L201" s="28">
        <v>0</v>
      </c>
      <c r="M201" s="28">
        <v>0</v>
      </c>
      <c r="N201" s="35">
        <v>360000</v>
      </c>
      <c r="O201" s="32">
        <v>360000</v>
      </c>
      <c r="P201" s="140">
        <f>IFERROR(VLOOKUP(A201,'[1]Detail CAPEX  (2)'!_xlnm.Print_Area,11,0),0)</f>
        <v>0</v>
      </c>
      <c r="Q201" s="32">
        <f t="shared" si="18"/>
        <v>0</v>
      </c>
      <c r="R201" s="32">
        <f t="shared" si="18"/>
        <v>0</v>
      </c>
      <c r="S201" s="216">
        <f t="shared" si="17"/>
        <v>0</v>
      </c>
      <c r="T201" s="60"/>
    </row>
    <row r="202" spans="1:20" x14ac:dyDescent="0.3">
      <c r="A202" s="62" t="s">
        <v>1735</v>
      </c>
      <c r="B202" s="62" t="s">
        <v>1736</v>
      </c>
      <c r="C202" s="62" t="s">
        <v>95</v>
      </c>
      <c r="D202" s="62" t="s">
        <v>142</v>
      </c>
      <c r="E202" s="46">
        <v>408</v>
      </c>
      <c r="F202" s="46">
        <v>9</v>
      </c>
      <c r="G202" s="46">
        <v>707</v>
      </c>
      <c r="H202" s="46">
        <v>70750</v>
      </c>
      <c r="I202" s="46">
        <v>3000</v>
      </c>
      <c r="J202" s="46">
        <v>404206</v>
      </c>
      <c r="K202" s="28">
        <v>0</v>
      </c>
      <c r="L202" s="28">
        <v>0</v>
      </c>
      <c r="M202" s="28">
        <v>0</v>
      </c>
      <c r="N202" s="35">
        <v>1247000</v>
      </c>
      <c r="O202" s="32">
        <v>1247000</v>
      </c>
      <c r="P202" s="140">
        <f>IFERROR(VLOOKUP(A202,'[1]Detail CAPEX  (2)'!_xlnm.Print_Area,11,0),0)</f>
        <v>0</v>
      </c>
      <c r="Q202" s="32">
        <f t="shared" si="18"/>
        <v>0</v>
      </c>
      <c r="R202" s="32">
        <f t="shared" si="18"/>
        <v>0</v>
      </c>
      <c r="S202" s="216">
        <f t="shared" si="17"/>
        <v>0</v>
      </c>
      <c r="T202" s="60"/>
    </row>
    <row r="203" spans="1:20" x14ac:dyDescent="0.3">
      <c r="A203" s="62" t="s">
        <v>1737</v>
      </c>
      <c r="B203" s="62" t="s">
        <v>1738</v>
      </c>
      <c r="C203" s="62" t="s">
        <v>95</v>
      </c>
      <c r="D203" s="62" t="s">
        <v>142</v>
      </c>
      <c r="E203" s="46">
        <v>408</v>
      </c>
      <c r="F203" s="46">
        <v>9</v>
      </c>
      <c r="G203" s="46">
        <v>707</v>
      </c>
      <c r="H203" s="46">
        <v>70750</v>
      </c>
      <c r="I203" s="46">
        <v>3000</v>
      </c>
      <c r="J203" s="46">
        <v>404206</v>
      </c>
      <c r="K203" s="28">
        <v>0</v>
      </c>
      <c r="L203" s="28">
        <v>0</v>
      </c>
      <c r="M203" s="28">
        <v>0</v>
      </c>
      <c r="N203" s="35">
        <v>3300000</v>
      </c>
      <c r="O203" s="32">
        <v>3300000</v>
      </c>
      <c r="P203" s="140">
        <f>IFERROR(VLOOKUP(A203,'[1]Detail CAPEX  (2)'!_xlnm.Print_Area,11,0),0)</f>
        <v>0</v>
      </c>
      <c r="Q203" s="32">
        <f t="shared" si="18"/>
        <v>0</v>
      </c>
      <c r="R203" s="32">
        <f t="shared" si="18"/>
        <v>0</v>
      </c>
      <c r="S203" s="216">
        <f t="shared" si="17"/>
        <v>0</v>
      </c>
      <c r="T203" s="60"/>
    </row>
    <row r="204" spans="1:20" x14ac:dyDescent="0.3">
      <c r="A204" s="62" t="s">
        <v>1739</v>
      </c>
      <c r="B204" s="62" t="s">
        <v>1740</v>
      </c>
      <c r="C204" s="62" t="s">
        <v>95</v>
      </c>
      <c r="D204" s="62" t="s">
        <v>142</v>
      </c>
      <c r="E204" s="46">
        <v>408</v>
      </c>
      <c r="F204" s="46">
        <v>9</v>
      </c>
      <c r="G204" s="46">
        <v>707</v>
      </c>
      <c r="H204" s="46">
        <v>70750</v>
      </c>
      <c r="I204" s="46">
        <v>3000</v>
      </c>
      <c r="J204" s="46">
        <v>404206</v>
      </c>
      <c r="K204" s="28">
        <v>0</v>
      </c>
      <c r="L204" s="28">
        <v>0</v>
      </c>
      <c r="M204" s="28">
        <v>0</v>
      </c>
      <c r="N204" s="35">
        <v>20790000</v>
      </c>
      <c r="O204" s="32">
        <v>20790000</v>
      </c>
      <c r="P204" s="140">
        <f>IFERROR(VLOOKUP(A204,'[1]Detail CAPEX  (2)'!_xlnm.Print_Area,11,0),0)</f>
        <v>0</v>
      </c>
      <c r="Q204" s="32">
        <f t="shared" si="18"/>
        <v>0</v>
      </c>
      <c r="R204" s="32">
        <f t="shared" si="18"/>
        <v>0</v>
      </c>
      <c r="S204" s="216">
        <f t="shared" si="17"/>
        <v>0</v>
      </c>
      <c r="T204" s="60"/>
    </row>
    <row r="205" spans="1:20" x14ac:dyDescent="0.3">
      <c r="A205" s="62" t="s">
        <v>1741</v>
      </c>
      <c r="B205" s="62" t="s">
        <v>1742</v>
      </c>
      <c r="C205" s="62" t="s">
        <v>95</v>
      </c>
      <c r="D205" s="62" t="s">
        <v>142</v>
      </c>
      <c r="E205" s="46">
        <v>408</v>
      </c>
      <c r="F205" s="46">
        <v>9</v>
      </c>
      <c r="G205" s="46">
        <v>707</v>
      </c>
      <c r="H205" s="46">
        <v>70750</v>
      </c>
      <c r="I205" s="46">
        <v>3000</v>
      </c>
      <c r="J205" s="46">
        <v>404206</v>
      </c>
      <c r="K205" s="28">
        <v>0</v>
      </c>
      <c r="L205" s="28">
        <v>0</v>
      </c>
      <c r="M205" s="28">
        <v>0</v>
      </c>
      <c r="N205" s="35">
        <v>3150000</v>
      </c>
      <c r="O205" s="32">
        <v>3150000</v>
      </c>
      <c r="P205" s="140">
        <f>IFERROR(VLOOKUP(A205,'[1]Detail CAPEX  (2)'!_xlnm.Print_Area,11,0),0)</f>
        <v>0</v>
      </c>
      <c r="Q205" s="32">
        <f t="shared" si="18"/>
        <v>0</v>
      </c>
      <c r="R205" s="32">
        <f t="shared" si="18"/>
        <v>0</v>
      </c>
      <c r="S205" s="216">
        <f t="shared" si="17"/>
        <v>0</v>
      </c>
      <c r="T205" s="60"/>
    </row>
    <row r="206" spans="1:20" x14ac:dyDescent="0.3">
      <c r="A206" s="62" t="s">
        <v>1998</v>
      </c>
      <c r="B206" s="62" t="s">
        <v>1999</v>
      </c>
      <c r="C206" s="62" t="s">
        <v>1997</v>
      </c>
      <c r="D206" s="62" t="s">
        <v>142</v>
      </c>
      <c r="E206" s="46">
        <v>408</v>
      </c>
      <c r="F206" s="46">
        <v>9</v>
      </c>
      <c r="G206" s="46">
        <v>707</v>
      </c>
      <c r="H206" s="46">
        <v>70731</v>
      </c>
      <c r="I206" s="46">
        <v>3000</v>
      </c>
      <c r="J206" s="46">
        <v>404206</v>
      </c>
      <c r="K206" s="28">
        <v>0</v>
      </c>
      <c r="L206" s="28">
        <v>0</v>
      </c>
      <c r="M206" s="28">
        <v>0</v>
      </c>
      <c r="N206" s="35">
        <v>290000000</v>
      </c>
      <c r="O206" s="32">
        <v>290000000</v>
      </c>
      <c r="P206" s="140">
        <f>IFERROR(VLOOKUP(A206,'[1]Detail CAPEX  (2)'!_xlnm.Print_Area,11,0),0)</f>
        <v>0</v>
      </c>
      <c r="Q206" s="32">
        <f t="shared" si="18"/>
        <v>0</v>
      </c>
      <c r="R206" s="32">
        <f t="shared" si="18"/>
        <v>0</v>
      </c>
      <c r="S206" s="216">
        <f t="shared" si="17"/>
        <v>0</v>
      </c>
      <c r="T206" s="60"/>
    </row>
    <row r="207" spans="1:20" x14ac:dyDescent="0.3">
      <c r="A207" s="62" t="s">
        <v>2156</v>
      </c>
      <c r="B207" s="62" t="s">
        <v>743</v>
      </c>
      <c r="C207" s="62" t="s">
        <v>76</v>
      </c>
      <c r="D207" s="62" t="s">
        <v>142</v>
      </c>
      <c r="E207" s="46">
        <v>506</v>
      </c>
      <c r="F207" s="46">
        <v>9</v>
      </c>
      <c r="G207" s="46">
        <v>709</v>
      </c>
      <c r="H207" s="46">
        <v>70941</v>
      </c>
      <c r="I207" s="46">
        <v>3000</v>
      </c>
      <c r="J207" s="46">
        <v>404102</v>
      </c>
      <c r="K207" s="28">
        <v>0</v>
      </c>
      <c r="L207" s="28">
        <v>0</v>
      </c>
      <c r="M207" s="32">
        <v>1000000</v>
      </c>
      <c r="N207" s="35">
        <v>1000000</v>
      </c>
      <c r="O207" s="62"/>
      <c r="P207" s="140">
        <v>1000000</v>
      </c>
      <c r="Q207" s="32">
        <f t="shared" si="18"/>
        <v>1050000</v>
      </c>
      <c r="R207" s="32">
        <f t="shared" si="18"/>
        <v>1102500</v>
      </c>
      <c r="S207" s="216">
        <f t="shared" si="17"/>
        <v>3152500</v>
      </c>
      <c r="T207" s="60"/>
    </row>
    <row r="208" spans="1:20" x14ac:dyDescent="0.3">
      <c r="A208" s="62" t="s">
        <v>2157</v>
      </c>
      <c r="B208" s="62" t="s">
        <v>1641</v>
      </c>
      <c r="C208" s="62" t="s">
        <v>76</v>
      </c>
      <c r="D208" s="62" t="s">
        <v>142</v>
      </c>
      <c r="E208" s="46">
        <v>502</v>
      </c>
      <c r="F208" s="46">
        <v>9</v>
      </c>
      <c r="G208" s="46">
        <v>709</v>
      </c>
      <c r="H208" s="46">
        <v>70941</v>
      </c>
      <c r="I208" s="46">
        <v>3000</v>
      </c>
      <c r="J208" s="46">
        <v>404102</v>
      </c>
      <c r="K208" s="32">
        <v>1501500</v>
      </c>
      <c r="L208" s="28">
        <v>0</v>
      </c>
      <c r="M208" s="32">
        <v>55000000</v>
      </c>
      <c r="N208" s="35">
        <v>40000000</v>
      </c>
      <c r="O208" s="62"/>
      <c r="P208" s="140">
        <v>50000000</v>
      </c>
      <c r="Q208" s="32">
        <f t="shared" si="18"/>
        <v>52500000</v>
      </c>
      <c r="R208" s="32">
        <f t="shared" si="18"/>
        <v>55125000</v>
      </c>
      <c r="S208" s="216">
        <f t="shared" si="17"/>
        <v>157625000</v>
      </c>
      <c r="T208" s="60"/>
    </row>
    <row r="209" spans="1:20" x14ac:dyDescent="0.3">
      <c r="A209" s="62" t="s">
        <v>2158</v>
      </c>
      <c r="B209" s="62" t="s">
        <v>2159</v>
      </c>
      <c r="C209" s="62" t="s">
        <v>76</v>
      </c>
      <c r="D209" s="62" t="s">
        <v>142</v>
      </c>
      <c r="E209" s="46">
        <v>502</v>
      </c>
      <c r="F209" s="46">
        <v>9</v>
      </c>
      <c r="G209" s="46">
        <v>709</v>
      </c>
      <c r="H209" s="46">
        <v>70941</v>
      </c>
      <c r="I209" s="46">
        <v>3000</v>
      </c>
      <c r="J209" s="46">
        <v>404102</v>
      </c>
      <c r="K209" s="32">
        <v>10749000</v>
      </c>
      <c r="L209" s="28">
        <v>0</v>
      </c>
      <c r="M209" s="32">
        <v>25200000</v>
      </c>
      <c r="N209" s="35">
        <v>10000000</v>
      </c>
      <c r="O209" s="62"/>
      <c r="P209" s="140">
        <v>20000000</v>
      </c>
      <c r="Q209" s="32">
        <f t="shared" si="18"/>
        <v>21000000</v>
      </c>
      <c r="R209" s="32">
        <f t="shared" si="18"/>
        <v>22050000</v>
      </c>
      <c r="S209" s="216">
        <f t="shared" si="17"/>
        <v>63050000</v>
      </c>
      <c r="T209" s="60"/>
    </row>
    <row r="210" spans="1:20" x14ac:dyDescent="0.3">
      <c r="A210" s="62" t="s">
        <v>2160</v>
      </c>
      <c r="B210" s="62" t="s">
        <v>583</v>
      </c>
      <c r="C210" s="62" t="s">
        <v>76</v>
      </c>
      <c r="D210" s="62" t="s">
        <v>142</v>
      </c>
      <c r="E210" s="46">
        <v>502</v>
      </c>
      <c r="F210" s="46">
        <v>9</v>
      </c>
      <c r="G210" s="46">
        <v>709</v>
      </c>
      <c r="H210" s="46">
        <v>70941</v>
      </c>
      <c r="I210" s="46">
        <v>3000</v>
      </c>
      <c r="J210" s="46">
        <v>404102</v>
      </c>
      <c r="K210" s="32">
        <v>25000000</v>
      </c>
      <c r="L210" s="28">
        <v>0</v>
      </c>
      <c r="M210" s="32">
        <v>14000000</v>
      </c>
      <c r="N210" s="35">
        <v>2000000</v>
      </c>
      <c r="O210" s="62"/>
      <c r="P210" s="140">
        <v>15000000</v>
      </c>
      <c r="Q210" s="32">
        <f t="shared" si="18"/>
        <v>15750000</v>
      </c>
      <c r="R210" s="32">
        <f t="shared" si="18"/>
        <v>16537500</v>
      </c>
      <c r="S210" s="216">
        <f t="shared" si="17"/>
        <v>47287500</v>
      </c>
      <c r="T210" s="60"/>
    </row>
    <row r="211" spans="1:20" x14ac:dyDescent="0.3">
      <c r="A211" s="183" t="s">
        <v>3609</v>
      </c>
      <c r="B211" s="62" t="s">
        <v>2161</v>
      </c>
      <c r="C211" s="62" t="s">
        <v>76</v>
      </c>
      <c r="D211" s="62" t="s">
        <v>142</v>
      </c>
      <c r="E211" s="46">
        <v>502</v>
      </c>
      <c r="F211" s="46">
        <v>9</v>
      </c>
      <c r="G211" s="46">
        <v>709</v>
      </c>
      <c r="H211" s="46">
        <v>70941</v>
      </c>
      <c r="I211" s="46">
        <v>3000</v>
      </c>
      <c r="J211" s="46">
        <v>404102</v>
      </c>
      <c r="K211" s="28">
        <v>0</v>
      </c>
      <c r="L211" s="28">
        <v>0</v>
      </c>
      <c r="M211" s="32">
        <v>15000000</v>
      </c>
      <c r="N211" s="35">
        <v>15000000</v>
      </c>
      <c r="O211" s="62"/>
      <c r="P211" s="140">
        <v>15000000</v>
      </c>
      <c r="Q211" s="32">
        <f t="shared" si="18"/>
        <v>15750000</v>
      </c>
      <c r="R211" s="32">
        <f t="shared" si="18"/>
        <v>16537500</v>
      </c>
      <c r="S211" s="216">
        <f t="shared" ref="S211:S239" si="19">SUM(P211:R211)</f>
        <v>47287500</v>
      </c>
      <c r="T211" s="60"/>
    </row>
    <row r="212" spans="1:20" x14ac:dyDescent="0.3">
      <c r="A212" s="62" t="s">
        <v>2162</v>
      </c>
      <c r="B212" s="62" t="s">
        <v>2163</v>
      </c>
      <c r="C212" s="62" t="s">
        <v>76</v>
      </c>
      <c r="D212" s="62" t="s">
        <v>142</v>
      </c>
      <c r="E212" s="46">
        <v>502</v>
      </c>
      <c r="F212" s="46">
        <v>9</v>
      </c>
      <c r="G212" s="46">
        <v>709</v>
      </c>
      <c r="H212" s="46">
        <v>70941</v>
      </c>
      <c r="I212" s="46">
        <v>3000</v>
      </c>
      <c r="J212" s="46">
        <v>404102</v>
      </c>
      <c r="K212" s="32">
        <v>30000000</v>
      </c>
      <c r="L212" s="28">
        <v>0</v>
      </c>
      <c r="M212" s="28">
        <v>0</v>
      </c>
      <c r="N212" s="29">
        <v>0</v>
      </c>
      <c r="O212" s="62"/>
      <c r="P212" s="140">
        <f>IFERROR(VLOOKUP(A212,'[1]Detail CAPEX  (2)'!_xlnm.Print_Area,11,0),0)</f>
        <v>0</v>
      </c>
      <c r="Q212" s="32">
        <f t="shared" si="18"/>
        <v>0</v>
      </c>
      <c r="R212" s="32">
        <f t="shared" si="18"/>
        <v>0</v>
      </c>
      <c r="S212" s="216">
        <f t="shared" si="19"/>
        <v>0</v>
      </c>
      <c r="T212" s="60"/>
    </row>
    <row r="213" spans="1:20" x14ac:dyDescent="0.3">
      <c r="A213" s="62" t="s">
        <v>2164</v>
      </c>
      <c r="B213" s="62" t="s">
        <v>2165</v>
      </c>
      <c r="C213" s="62" t="s">
        <v>76</v>
      </c>
      <c r="D213" s="62" t="s">
        <v>142</v>
      </c>
      <c r="E213" s="46">
        <v>502</v>
      </c>
      <c r="F213" s="46">
        <v>9</v>
      </c>
      <c r="G213" s="46">
        <v>709</v>
      </c>
      <c r="H213" s="46">
        <v>70941</v>
      </c>
      <c r="I213" s="46">
        <v>3000</v>
      </c>
      <c r="J213" s="46">
        <v>404205</v>
      </c>
      <c r="K213" s="28">
        <v>0</v>
      </c>
      <c r="L213" s="32">
        <v>20000000</v>
      </c>
      <c r="M213" s="28">
        <v>0</v>
      </c>
      <c r="N213" s="29">
        <v>0</v>
      </c>
      <c r="O213" s="62"/>
      <c r="P213" s="140">
        <f>IFERROR(VLOOKUP(A213,'[1]Detail CAPEX  (2)'!_xlnm.Print_Area,11,0),0)</f>
        <v>0</v>
      </c>
      <c r="Q213" s="32">
        <f t="shared" si="18"/>
        <v>0</v>
      </c>
      <c r="R213" s="32">
        <f t="shared" si="18"/>
        <v>0</v>
      </c>
      <c r="S213" s="216">
        <f t="shared" si="19"/>
        <v>0</v>
      </c>
      <c r="T213" s="60"/>
    </row>
    <row r="214" spans="1:20" x14ac:dyDescent="0.3">
      <c r="A214" s="62" t="s">
        <v>2166</v>
      </c>
      <c r="B214" s="62" t="s">
        <v>1657</v>
      </c>
      <c r="C214" s="62" t="s">
        <v>76</v>
      </c>
      <c r="D214" s="62" t="s">
        <v>142</v>
      </c>
      <c r="E214" s="46">
        <v>502</v>
      </c>
      <c r="F214" s="46">
        <v>9</v>
      </c>
      <c r="G214" s="46">
        <v>709</v>
      </c>
      <c r="H214" s="46">
        <v>70941</v>
      </c>
      <c r="I214" s="46">
        <v>3000</v>
      </c>
      <c r="J214" s="46">
        <v>404206</v>
      </c>
      <c r="K214" s="32">
        <v>2800000</v>
      </c>
      <c r="L214" s="28">
        <v>0</v>
      </c>
      <c r="M214" s="28">
        <v>0</v>
      </c>
      <c r="N214" s="29">
        <v>0</v>
      </c>
      <c r="O214" s="62"/>
      <c r="P214" s="140">
        <f>IFERROR(VLOOKUP(A214,'[1]Detail CAPEX  (2)'!_xlnm.Print_Area,11,0),0)</f>
        <v>0</v>
      </c>
      <c r="Q214" s="32">
        <f t="shared" si="18"/>
        <v>0</v>
      </c>
      <c r="R214" s="32">
        <f t="shared" si="18"/>
        <v>0</v>
      </c>
      <c r="S214" s="216">
        <f t="shared" si="19"/>
        <v>0</v>
      </c>
      <c r="T214" s="60"/>
    </row>
    <row r="215" spans="1:20" x14ac:dyDescent="0.3">
      <c r="A215" s="36"/>
      <c r="B215" s="186"/>
      <c r="C215" s="62" t="s">
        <v>76</v>
      </c>
      <c r="D215" s="62" t="s">
        <v>142</v>
      </c>
      <c r="E215" s="60"/>
      <c r="F215" s="60"/>
      <c r="G215" s="60"/>
      <c r="H215" s="60"/>
      <c r="I215" s="60"/>
      <c r="J215" s="60"/>
      <c r="K215" s="69"/>
      <c r="L215" s="69"/>
      <c r="M215" s="69"/>
      <c r="N215" s="139"/>
      <c r="O215" s="69"/>
      <c r="P215" s="140">
        <f>IFERROR(VLOOKUP(A215,'[1]Detail CAPEX  (2)'!_xlnm.Print_Area,11,0),0)</f>
        <v>0</v>
      </c>
      <c r="Q215" s="32">
        <f t="shared" ref="Q215:R234" si="20">P215+5%*P215</f>
        <v>0</v>
      </c>
      <c r="R215" s="32">
        <f t="shared" si="20"/>
        <v>0</v>
      </c>
      <c r="S215" s="216">
        <f t="shared" si="19"/>
        <v>0</v>
      </c>
      <c r="T215" s="60"/>
    </row>
    <row r="216" spans="1:20" x14ac:dyDescent="0.3">
      <c r="A216" s="62" t="s">
        <v>3617</v>
      </c>
      <c r="B216" s="62" t="s">
        <v>2237</v>
      </c>
      <c r="C216" s="62" t="s">
        <v>2232</v>
      </c>
      <c r="D216" s="62" t="s">
        <v>142</v>
      </c>
      <c r="E216" s="46">
        <v>510</v>
      </c>
      <c r="F216" s="46">
        <v>9</v>
      </c>
      <c r="G216" s="46">
        <v>709</v>
      </c>
      <c r="H216" s="46">
        <v>70941</v>
      </c>
      <c r="I216" s="46">
        <v>3000</v>
      </c>
      <c r="J216" s="46">
        <v>404205</v>
      </c>
      <c r="K216" s="28">
        <v>0</v>
      </c>
      <c r="L216" s="28">
        <v>0</v>
      </c>
      <c r="M216" s="32">
        <v>27500000</v>
      </c>
      <c r="N216" s="29">
        <v>0</v>
      </c>
      <c r="O216" s="62"/>
      <c r="P216" s="140">
        <f>IFERROR(VLOOKUP(A216,'[1]Detail CAPEX  (2)'!_xlnm.Print_Area,11,0),0)</f>
        <v>0</v>
      </c>
      <c r="Q216" s="32">
        <f t="shared" si="20"/>
        <v>0</v>
      </c>
      <c r="R216" s="32">
        <f t="shared" si="20"/>
        <v>0</v>
      </c>
      <c r="S216" s="216">
        <f t="shared" si="19"/>
        <v>0</v>
      </c>
      <c r="T216" s="60"/>
    </row>
    <row r="217" spans="1:20" x14ac:dyDescent="0.3">
      <c r="A217" s="62" t="s">
        <v>2238</v>
      </c>
      <c r="B217" s="62" t="s">
        <v>2239</v>
      </c>
      <c r="C217" s="62" t="s">
        <v>2232</v>
      </c>
      <c r="D217" s="62" t="s">
        <v>142</v>
      </c>
      <c r="E217" s="46">
        <v>510</v>
      </c>
      <c r="F217" s="46">
        <v>9</v>
      </c>
      <c r="G217" s="46">
        <v>709</v>
      </c>
      <c r="H217" s="46">
        <v>70941</v>
      </c>
      <c r="I217" s="46">
        <v>3000</v>
      </c>
      <c r="J217" s="46">
        <v>404205</v>
      </c>
      <c r="K217" s="28">
        <v>0</v>
      </c>
      <c r="L217" s="28">
        <v>0</v>
      </c>
      <c r="M217" s="32">
        <v>23526900</v>
      </c>
      <c r="N217" s="35">
        <v>20000000</v>
      </c>
      <c r="O217" s="62"/>
      <c r="P217" s="140">
        <f>IFERROR(VLOOKUP(A217,'[1]Detail CAPEX  (2)'!_xlnm.Print_Area,11,0),0)</f>
        <v>0</v>
      </c>
      <c r="Q217" s="32">
        <f t="shared" si="20"/>
        <v>0</v>
      </c>
      <c r="R217" s="32">
        <f t="shared" si="20"/>
        <v>0</v>
      </c>
      <c r="S217" s="216">
        <f t="shared" si="19"/>
        <v>0</v>
      </c>
      <c r="T217" s="60"/>
    </row>
    <row r="218" spans="1:20" x14ac:dyDescent="0.3">
      <c r="A218" s="62" t="s">
        <v>2240</v>
      </c>
      <c r="B218" s="62" t="s">
        <v>2241</v>
      </c>
      <c r="C218" s="62" t="s">
        <v>2232</v>
      </c>
      <c r="D218" s="62" t="s">
        <v>142</v>
      </c>
      <c r="E218" s="46">
        <v>510</v>
      </c>
      <c r="F218" s="46">
        <v>9</v>
      </c>
      <c r="G218" s="46">
        <v>709</v>
      </c>
      <c r="H218" s="46">
        <v>70941</v>
      </c>
      <c r="I218" s="46">
        <v>3000</v>
      </c>
      <c r="J218" s="46">
        <v>404205</v>
      </c>
      <c r="K218" s="28">
        <v>0</v>
      </c>
      <c r="L218" s="28">
        <v>0</v>
      </c>
      <c r="M218" s="32">
        <v>27000000</v>
      </c>
      <c r="N218" s="35">
        <v>20000000</v>
      </c>
      <c r="O218" s="62"/>
      <c r="P218" s="140">
        <f>IFERROR(VLOOKUP(A218,'[1]Detail CAPEX  (2)'!_xlnm.Print_Area,11,0),0)</f>
        <v>0</v>
      </c>
      <c r="Q218" s="32">
        <f t="shared" si="20"/>
        <v>0</v>
      </c>
      <c r="R218" s="32">
        <f t="shared" si="20"/>
        <v>0</v>
      </c>
      <c r="S218" s="216">
        <f t="shared" si="19"/>
        <v>0</v>
      </c>
      <c r="T218" s="60"/>
    </row>
    <row r="219" spans="1:20" x14ac:dyDescent="0.3">
      <c r="A219" s="62" t="s">
        <v>2242</v>
      </c>
      <c r="B219" s="62" t="s">
        <v>2243</v>
      </c>
      <c r="C219" s="62" t="s">
        <v>2232</v>
      </c>
      <c r="D219" s="62" t="s">
        <v>142</v>
      </c>
      <c r="E219" s="46">
        <v>510</v>
      </c>
      <c r="F219" s="46">
        <v>9</v>
      </c>
      <c r="G219" s="46">
        <v>709</v>
      </c>
      <c r="H219" s="46">
        <v>70941</v>
      </c>
      <c r="I219" s="46">
        <v>3000</v>
      </c>
      <c r="J219" s="46">
        <v>404205</v>
      </c>
      <c r="K219" s="28">
        <v>0</v>
      </c>
      <c r="L219" s="28">
        <v>0</v>
      </c>
      <c r="M219" s="32">
        <v>5000000</v>
      </c>
      <c r="N219" s="35">
        <v>5000000</v>
      </c>
      <c r="O219" s="62"/>
      <c r="P219" s="140">
        <f>IFERROR(VLOOKUP(A219,'[1]Detail CAPEX  (2)'!_xlnm.Print_Area,11,0),0)</f>
        <v>0</v>
      </c>
      <c r="Q219" s="32">
        <f t="shared" si="20"/>
        <v>0</v>
      </c>
      <c r="R219" s="32">
        <f t="shared" si="20"/>
        <v>0</v>
      </c>
      <c r="S219" s="216">
        <f t="shared" si="19"/>
        <v>0</v>
      </c>
      <c r="T219" s="60"/>
    </row>
    <row r="220" spans="1:20" x14ac:dyDescent="0.3">
      <c r="A220" s="62" t="s">
        <v>2244</v>
      </c>
      <c r="B220" s="62" t="s">
        <v>2245</v>
      </c>
      <c r="C220" s="62" t="s">
        <v>2232</v>
      </c>
      <c r="D220" s="62" t="s">
        <v>142</v>
      </c>
      <c r="E220" s="46">
        <v>510</v>
      </c>
      <c r="F220" s="46">
        <v>9</v>
      </c>
      <c r="G220" s="46">
        <v>709</v>
      </c>
      <c r="H220" s="46">
        <v>70941</v>
      </c>
      <c r="I220" s="46">
        <v>3000</v>
      </c>
      <c r="J220" s="46">
        <v>404205</v>
      </c>
      <c r="K220" s="28">
        <v>0</v>
      </c>
      <c r="L220" s="28">
        <v>0</v>
      </c>
      <c r="M220" s="32">
        <v>35000000</v>
      </c>
      <c r="N220" s="35">
        <v>25000000</v>
      </c>
      <c r="O220" s="62"/>
      <c r="P220" s="140">
        <f>IFERROR(VLOOKUP(A220,'[1]Detail CAPEX  (2)'!_xlnm.Print_Area,11,0),0)</f>
        <v>0</v>
      </c>
      <c r="Q220" s="32">
        <f t="shared" si="20"/>
        <v>0</v>
      </c>
      <c r="R220" s="32">
        <f t="shared" si="20"/>
        <v>0</v>
      </c>
      <c r="S220" s="216">
        <f t="shared" si="19"/>
        <v>0</v>
      </c>
      <c r="T220" s="60"/>
    </row>
    <row r="221" spans="1:20" x14ac:dyDescent="0.3">
      <c r="A221" s="62" t="s">
        <v>2246</v>
      </c>
      <c r="B221" s="62" t="s">
        <v>2247</v>
      </c>
      <c r="C221" s="62" t="s">
        <v>2232</v>
      </c>
      <c r="D221" s="62" t="s">
        <v>142</v>
      </c>
      <c r="E221" s="46">
        <v>510</v>
      </c>
      <c r="F221" s="46">
        <v>9</v>
      </c>
      <c r="G221" s="46">
        <v>709</v>
      </c>
      <c r="H221" s="46">
        <v>70941</v>
      </c>
      <c r="I221" s="46">
        <v>3000</v>
      </c>
      <c r="J221" s="46">
        <v>404205</v>
      </c>
      <c r="K221" s="28">
        <v>0</v>
      </c>
      <c r="L221" s="28">
        <v>0</v>
      </c>
      <c r="M221" s="32">
        <v>10000000</v>
      </c>
      <c r="N221" s="35">
        <v>10000000</v>
      </c>
      <c r="O221" s="62"/>
      <c r="P221" s="140">
        <f>IFERROR(VLOOKUP(A221,'[1]Detail CAPEX  (2)'!_xlnm.Print_Area,11,0),0)</f>
        <v>0</v>
      </c>
      <c r="Q221" s="32">
        <f t="shared" si="20"/>
        <v>0</v>
      </c>
      <c r="R221" s="32">
        <f t="shared" si="20"/>
        <v>0</v>
      </c>
      <c r="S221" s="216">
        <f t="shared" si="19"/>
        <v>0</v>
      </c>
      <c r="T221" s="60"/>
    </row>
    <row r="222" spans="1:20" x14ac:dyDescent="0.3">
      <c r="A222" s="62" t="s">
        <v>2248</v>
      </c>
      <c r="B222" s="62" t="s">
        <v>2249</v>
      </c>
      <c r="C222" s="62" t="s">
        <v>2232</v>
      </c>
      <c r="D222" s="62" t="s">
        <v>142</v>
      </c>
      <c r="E222" s="46">
        <v>510</v>
      </c>
      <c r="F222" s="46">
        <v>9</v>
      </c>
      <c r="G222" s="46">
        <v>709</v>
      </c>
      <c r="H222" s="46">
        <v>70941</v>
      </c>
      <c r="I222" s="46">
        <v>3000</v>
      </c>
      <c r="J222" s="46">
        <v>404205</v>
      </c>
      <c r="K222" s="28">
        <v>0</v>
      </c>
      <c r="L222" s="28">
        <v>0</v>
      </c>
      <c r="M222" s="32">
        <v>38027436</v>
      </c>
      <c r="N222" s="35">
        <v>20000000</v>
      </c>
      <c r="O222" s="62"/>
      <c r="P222" s="140">
        <f>IFERROR(VLOOKUP(A222,'[1]Detail CAPEX  (2)'!_xlnm.Print_Area,11,0),0)</f>
        <v>0</v>
      </c>
      <c r="Q222" s="32">
        <f t="shared" si="20"/>
        <v>0</v>
      </c>
      <c r="R222" s="32">
        <f t="shared" si="20"/>
        <v>0</v>
      </c>
      <c r="S222" s="216">
        <f t="shared" si="19"/>
        <v>0</v>
      </c>
      <c r="T222" s="60"/>
    </row>
    <row r="223" spans="1:20" x14ac:dyDescent="0.3">
      <c r="A223" s="62" t="s">
        <v>2250</v>
      </c>
      <c r="B223" s="62" t="s">
        <v>2251</v>
      </c>
      <c r="C223" s="62" t="s">
        <v>2232</v>
      </c>
      <c r="D223" s="62" t="s">
        <v>142</v>
      </c>
      <c r="E223" s="46">
        <v>510</v>
      </c>
      <c r="F223" s="46">
        <v>9</v>
      </c>
      <c r="G223" s="46">
        <v>709</v>
      </c>
      <c r="H223" s="46">
        <v>70941</v>
      </c>
      <c r="I223" s="46">
        <v>3000</v>
      </c>
      <c r="J223" s="46">
        <v>404205</v>
      </c>
      <c r="K223" s="28">
        <v>0</v>
      </c>
      <c r="L223" s="28">
        <v>0</v>
      </c>
      <c r="M223" s="32">
        <v>90500000</v>
      </c>
      <c r="N223" s="35">
        <v>50000000</v>
      </c>
      <c r="O223" s="62"/>
      <c r="P223" s="140">
        <f>IFERROR(VLOOKUP(A223,'[1]Detail CAPEX  (2)'!_xlnm.Print_Area,11,0),0)</f>
        <v>0</v>
      </c>
      <c r="Q223" s="32">
        <f t="shared" si="20"/>
        <v>0</v>
      </c>
      <c r="R223" s="32">
        <f t="shared" si="20"/>
        <v>0</v>
      </c>
      <c r="S223" s="216">
        <f t="shared" si="19"/>
        <v>0</v>
      </c>
      <c r="T223" s="60"/>
    </row>
    <row r="224" spans="1:20" s="141" customFormat="1" x14ac:dyDescent="0.3">
      <c r="A224" s="62" t="s">
        <v>2252</v>
      </c>
      <c r="B224" s="62" t="s">
        <v>2253</v>
      </c>
      <c r="C224" s="62" t="s">
        <v>2232</v>
      </c>
      <c r="D224" s="62" t="s">
        <v>142</v>
      </c>
      <c r="E224" s="46">
        <v>510</v>
      </c>
      <c r="F224" s="46">
        <v>9</v>
      </c>
      <c r="G224" s="46">
        <v>709</v>
      </c>
      <c r="H224" s="46">
        <v>70941</v>
      </c>
      <c r="I224" s="46">
        <v>3000</v>
      </c>
      <c r="J224" s="46">
        <v>404205</v>
      </c>
      <c r="K224" s="28">
        <v>0</v>
      </c>
      <c r="L224" s="28">
        <v>0</v>
      </c>
      <c r="M224" s="32">
        <v>60000000</v>
      </c>
      <c r="N224" s="35">
        <v>60000000</v>
      </c>
      <c r="O224" s="62"/>
      <c r="P224" s="140">
        <f>IFERROR(VLOOKUP(A224,'[1]Detail CAPEX  (2)'!_xlnm.Print_Area,11,0),0)</f>
        <v>0</v>
      </c>
      <c r="Q224" s="32">
        <f t="shared" si="20"/>
        <v>0</v>
      </c>
      <c r="R224" s="32">
        <f t="shared" si="20"/>
        <v>0</v>
      </c>
      <c r="S224" s="216">
        <f t="shared" si="19"/>
        <v>0</v>
      </c>
      <c r="T224" s="222"/>
    </row>
    <row r="225" spans="1:20" x14ac:dyDescent="0.3">
      <c r="A225" s="62" t="s">
        <v>2254</v>
      </c>
      <c r="B225" s="62" t="s">
        <v>2255</v>
      </c>
      <c r="C225" s="62" t="s">
        <v>2232</v>
      </c>
      <c r="D225" s="62" t="s">
        <v>142</v>
      </c>
      <c r="E225" s="46">
        <v>510</v>
      </c>
      <c r="F225" s="46">
        <v>9</v>
      </c>
      <c r="G225" s="46">
        <v>709</v>
      </c>
      <c r="H225" s="46">
        <v>70941</v>
      </c>
      <c r="I225" s="46">
        <v>3000</v>
      </c>
      <c r="J225" s="46">
        <v>404205</v>
      </c>
      <c r="K225" s="28">
        <v>0</v>
      </c>
      <c r="L225" s="28">
        <v>0</v>
      </c>
      <c r="M225" s="32">
        <v>32523100</v>
      </c>
      <c r="N225" s="35">
        <v>20000000</v>
      </c>
      <c r="O225" s="62"/>
      <c r="P225" s="140">
        <f>IFERROR(VLOOKUP(A225,'[1]Detail CAPEX  (2)'!_xlnm.Print_Area,11,0),0)</f>
        <v>0</v>
      </c>
      <c r="Q225" s="32">
        <f t="shared" si="20"/>
        <v>0</v>
      </c>
      <c r="R225" s="32">
        <f t="shared" si="20"/>
        <v>0</v>
      </c>
      <c r="S225" s="216">
        <f t="shared" si="19"/>
        <v>0</v>
      </c>
      <c r="T225" s="60"/>
    </row>
    <row r="226" spans="1:20" x14ac:dyDescent="0.3">
      <c r="A226" s="62" t="s">
        <v>2256</v>
      </c>
      <c r="B226" s="187" t="s">
        <v>2257</v>
      </c>
      <c r="C226" s="62" t="s">
        <v>2232</v>
      </c>
      <c r="D226" s="62" t="s">
        <v>142</v>
      </c>
      <c r="E226" s="46">
        <v>510</v>
      </c>
      <c r="F226" s="46">
        <v>9</v>
      </c>
      <c r="G226" s="46">
        <v>709</v>
      </c>
      <c r="H226" s="46">
        <v>70941</v>
      </c>
      <c r="I226" s="46">
        <v>3000</v>
      </c>
      <c r="J226" s="46">
        <v>404205</v>
      </c>
      <c r="K226" s="28">
        <v>0</v>
      </c>
      <c r="L226" s="28">
        <v>0</v>
      </c>
      <c r="M226" s="32">
        <v>95500000</v>
      </c>
      <c r="N226" s="35">
        <v>50000000</v>
      </c>
      <c r="O226" s="62"/>
      <c r="P226" s="140">
        <f>IFERROR(VLOOKUP(A226,'[1]Detail CAPEX  (2)'!_xlnm.Print_Area,11,0),0)</f>
        <v>0</v>
      </c>
      <c r="Q226" s="32">
        <f t="shared" si="20"/>
        <v>0</v>
      </c>
      <c r="R226" s="32">
        <f t="shared" si="20"/>
        <v>0</v>
      </c>
      <c r="S226" s="216">
        <f t="shared" si="19"/>
        <v>0</v>
      </c>
      <c r="T226" s="60"/>
    </row>
    <row r="227" spans="1:20" x14ac:dyDescent="0.3">
      <c r="A227" s="62" t="s">
        <v>2258</v>
      </c>
      <c r="B227" s="187" t="s">
        <v>2259</v>
      </c>
      <c r="C227" s="62" t="s">
        <v>2232</v>
      </c>
      <c r="D227" s="62" t="s">
        <v>142</v>
      </c>
      <c r="E227" s="46">
        <v>510</v>
      </c>
      <c r="F227" s="46">
        <v>9</v>
      </c>
      <c r="G227" s="46">
        <v>709</v>
      </c>
      <c r="H227" s="46">
        <v>70941</v>
      </c>
      <c r="I227" s="46">
        <v>3000</v>
      </c>
      <c r="J227" s="46">
        <v>404205</v>
      </c>
      <c r="K227" s="28">
        <v>0</v>
      </c>
      <c r="L227" s="28">
        <v>0</v>
      </c>
      <c r="M227" s="32">
        <v>41250000</v>
      </c>
      <c r="N227" s="35">
        <v>40000000</v>
      </c>
      <c r="O227" s="62"/>
      <c r="P227" s="140">
        <v>20000000</v>
      </c>
      <c r="Q227" s="32">
        <f t="shared" si="20"/>
        <v>21000000</v>
      </c>
      <c r="R227" s="32">
        <f t="shared" si="20"/>
        <v>22050000</v>
      </c>
      <c r="S227" s="216">
        <f t="shared" si="19"/>
        <v>63050000</v>
      </c>
      <c r="T227" s="60"/>
    </row>
    <row r="228" spans="1:20" x14ac:dyDescent="0.3">
      <c r="A228" s="62" t="s">
        <v>2260</v>
      </c>
      <c r="B228" s="62" t="s">
        <v>2261</v>
      </c>
      <c r="C228" s="62" t="s">
        <v>2232</v>
      </c>
      <c r="D228" s="62" t="s">
        <v>142</v>
      </c>
      <c r="E228" s="46">
        <v>510</v>
      </c>
      <c r="F228" s="46">
        <v>9</v>
      </c>
      <c r="G228" s="46">
        <v>709</v>
      </c>
      <c r="H228" s="46">
        <v>70941</v>
      </c>
      <c r="I228" s="46">
        <v>3000</v>
      </c>
      <c r="J228" s="46">
        <v>404205</v>
      </c>
      <c r="K228" s="28">
        <v>0</v>
      </c>
      <c r="L228" s="28">
        <v>0</v>
      </c>
      <c r="M228" s="32">
        <v>60025000</v>
      </c>
      <c r="N228" s="35">
        <v>50000000</v>
      </c>
      <c r="O228" s="62"/>
      <c r="P228" s="140">
        <f>IFERROR(VLOOKUP(A228,'[1]Detail CAPEX  (2)'!_xlnm.Print_Area,11,0),0)</f>
        <v>0</v>
      </c>
      <c r="Q228" s="32">
        <f t="shared" si="20"/>
        <v>0</v>
      </c>
      <c r="R228" s="32">
        <f t="shared" si="20"/>
        <v>0</v>
      </c>
      <c r="S228" s="216">
        <f t="shared" si="19"/>
        <v>0</v>
      </c>
      <c r="T228" s="60"/>
    </row>
    <row r="229" spans="1:20" x14ac:dyDescent="0.3">
      <c r="A229" s="62" t="s">
        <v>2262</v>
      </c>
      <c r="B229" s="62" t="s">
        <v>2263</v>
      </c>
      <c r="C229" s="62" t="s">
        <v>2232</v>
      </c>
      <c r="D229" s="62" t="s">
        <v>142</v>
      </c>
      <c r="E229" s="46">
        <v>510</v>
      </c>
      <c r="F229" s="46">
        <v>9</v>
      </c>
      <c r="G229" s="46">
        <v>709</v>
      </c>
      <c r="H229" s="46">
        <v>70941</v>
      </c>
      <c r="I229" s="46">
        <v>3000</v>
      </c>
      <c r="J229" s="46">
        <v>404205</v>
      </c>
      <c r="K229" s="28">
        <v>0</v>
      </c>
      <c r="L229" s="28">
        <v>0</v>
      </c>
      <c r="M229" s="32">
        <v>27300000</v>
      </c>
      <c r="N229" s="35">
        <v>15000000</v>
      </c>
      <c r="O229" s="62"/>
      <c r="P229" s="140">
        <f>IFERROR(VLOOKUP(A229,'[1]Detail CAPEX  (2)'!_xlnm.Print_Area,11,0),0)</f>
        <v>0</v>
      </c>
      <c r="Q229" s="32">
        <f t="shared" si="20"/>
        <v>0</v>
      </c>
      <c r="R229" s="32">
        <f t="shared" si="20"/>
        <v>0</v>
      </c>
      <c r="S229" s="216">
        <f t="shared" si="19"/>
        <v>0</v>
      </c>
      <c r="T229" s="60"/>
    </row>
    <row r="230" spans="1:20" x14ac:dyDescent="0.3">
      <c r="A230" s="62" t="s">
        <v>3618</v>
      </c>
      <c r="B230" s="62" t="s">
        <v>3619</v>
      </c>
      <c r="C230" s="62" t="s">
        <v>2232</v>
      </c>
      <c r="D230" s="62" t="s">
        <v>142</v>
      </c>
      <c r="E230" s="46"/>
      <c r="F230" s="46"/>
      <c r="G230" s="46"/>
      <c r="H230" s="46"/>
      <c r="I230" s="46"/>
      <c r="J230" s="46"/>
      <c r="K230" s="28"/>
      <c r="L230" s="28"/>
      <c r="M230" s="32"/>
      <c r="N230" s="35"/>
      <c r="O230" s="62"/>
      <c r="P230" s="140">
        <v>15000000</v>
      </c>
      <c r="Q230" s="32">
        <f t="shared" si="20"/>
        <v>15750000</v>
      </c>
      <c r="R230" s="32">
        <f t="shared" si="20"/>
        <v>16537500</v>
      </c>
      <c r="S230" s="216">
        <f t="shared" si="19"/>
        <v>47287500</v>
      </c>
      <c r="T230" s="60"/>
    </row>
    <row r="231" spans="1:20" x14ac:dyDescent="0.3">
      <c r="A231" s="62" t="s">
        <v>2277</v>
      </c>
      <c r="B231" s="62" t="s">
        <v>2278</v>
      </c>
      <c r="C231" s="62" t="s">
        <v>2276</v>
      </c>
      <c r="D231" s="62" t="s">
        <v>142</v>
      </c>
      <c r="E231" s="46">
        <v>502</v>
      </c>
      <c r="F231" s="46">
        <v>9</v>
      </c>
      <c r="G231" s="46">
        <v>709</v>
      </c>
      <c r="H231" s="46">
        <v>70941</v>
      </c>
      <c r="I231" s="46">
        <v>3000</v>
      </c>
      <c r="J231" s="46">
        <v>404102</v>
      </c>
      <c r="K231" s="28">
        <v>0</v>
      </c>
      <c r="L231" s="28">
        <v>0</v>
      </c>
      <c r="M231" s="32">
        <v>168000000</v>
      </c>
      <c r="N231" s="35">
        <v>118000000</v>
      </c>
      <c r="O231" s="62"/>
      <c r="P231" s="140">
        <f>IFERROR(VLOOKUP(A231,'[1]Detail CAPEX  (2)'!_xlnm.Print_Area,11,0),0)</f>
        <v>0</v>
      </c>
      <c r="Q231" s="32">
        <f t="shared" si="20"/>
        <v>0</v>
      </c>
      <c r="R231" s="32">
        <f t="shared" si="20"/>
        <v>0</v>
      </c>
      <c r="S231" s="216">
        <f t="shared" si="19"/>
        <v>0</v>
      </c>
      <c r="T231" s="60"/>
    </row>
    <row r="232" spans="1:20" x14ac:dyDescent="0.3">
      <c r="A232" s="62" t="s">
        <v>2279</v>
      </c>
      <c r="B232" s="62" t="s">
        <v>2280</v>
      </c>
      <c r="C232" s="62" t="s">
        <v>2276</v>
      </c>
      <c r="D232" s="62" t="s">
        <v>142</v>
      </c>
      <c r="E232" s="46">
        <v>502</v>
      </c>
      <c r="F232" s="46">
        <v>9</v>
      </c>
      <c r="G232" s="46">
        <v>709</v>
      </c>
      <c r="H232" s="46">
        <v>70941</v>
      </c>
      <c r="I232" s="46">
        <v>3000</v>
      </c>
      <c r="J232" s="46">
        <v>404102</v>
      </c>
      <c r="K232" s="28">
        <v>0</v>
      </c>
      <c r="L232" s="28">
        <v>0</v>
      </c>
      <c r="M232" s="32">
        <v>70000000</v>
      </c>
      <c r="N232" s="35">
        <v>70000000</v>
      </c>
      <c r="O232" s="62"/>
      <c r="P232" s="140">
        <f>IFERROR(VLOOKUP(A232,'[1]Detail CAPEX  (2)'!_xlnm.Print_Area,11,0),0)</f>
        <v>0</v>
      </c>
      <c r="Q232" s="32">
        <f t="shared" si="20"/>
        <v>0</v>
      </c>
      <c r="R232" s="32">
        <f t="shared" si="20"/>
        <v>0</v>
      </c>
      <c r="S232" s="216">
        <f t="shared" si="19"/>
        <v>0</v>
      </c>
      <c r="T232" s="60"/>
    </row>
    <row r="233" spans="1:20" x14ac:dyDescent="0.3">
      <c r="A233" s="62" t="s">
        <v>2281</v>
      </c>
      <c r="B233" s="62" t="s">
        <v>2282</v>
      </c>
      <c r="C233" s="62" t="s">
        <v>2276</v>
      </c>
      <c r="D233" s="62" t="s">
        <v>142</v>
      </c>
      <c r="E233" s="46">
        <v>502</v>
      </c>
      <c r="F233" s="46">
        <v>9</v>
      </c>
      <c r="G233" s="46">
        <v>709</v>
      </c>
      <c r="H233" s="46">
        <v>70941</v>
      </c>
      <c r="I233" s="46">
        <v>3000</v>
      </c>
      <c r="J233" s="46">
        <v>404102</v>
      </c>
      <c r="K233" s="28">
        <v>0</v>
      </c>
      <c r="L233" s="28">
        <v>0</v>
      </c>
      <c r="M233" s="32">
        <v>84000000</v>
      </c>
      <c r="N233" s="35">
        <v>84000000</v>
      </c>
      <c r="O233" s="62"/>
      <c r="P233" s="140">
        <f>IFERROR(VLOOKUP(A233,'[1]Detail CAPEX  (2)'!_xlnm.Print_Area,11,0),0)</f>
        <v>0</v>
      </c>
      <c r="Q233" s="32">
        <f t="shared" si="20"/>
        <v>0</v>
      </c>
      <c r="R233" s="32">
        <f t="shared" si="20"/>
        <v>0</v>
      </c>
      <c r="S233" s="216">
        <f t="shared" si="19"/>
        <v>0</v>
      </c>
      <c r="T233" s="60"/>
    </row>
    <row r="234" spans="1:20" x14ac:dyDescent="0.3">
      <c r="A234" s="62" t="s">
        <v>2283</v>
      </c>
      <c r="B234" s="62" t="s">
        <v>2284</v>
      </c>
      <c r="C234" s="62" t="s">
        <v>2276</v>
      </c>
      <c r="D234" s="62" t="s">
        <v>142</v>
      </c>
      <c r="E234" s="46">
        <v>502</v>
      </c>
      <c r="F234" s="46">
        <v>9</v>
      </c>
      <c r="G234" s="46">
        <v>709</v>
      </c>
      <c r="H234" s="46">
        <v>70941</v>
      </c>
      <c r="I234" s="46">
        <v>3000</v>
      </c>
      <c r="J234" s="46">
        <v>404102</v>
      </c>
      <c r="K234" s="28">
        <v>0</v>
      </c>
      <c r="L234" s="28">
        <v>0</v>
      </c>
      <c r="M234" s="32">
        <v>123000000</v>
      </c>
      <c r="N234" s="35">
        <v>123000000</v>
      </c>
      <c r="O234" s="62"/>
      <c r="P234" s="140">
        <f>IFERROR(VLOOKUP(A234,'[1]Detail CAPEX  (2)'!_xlnm.Print_Area,11,0),0)</f>
        <v>0</v>
      </c>
      <c r="Q234" s="32">
        <f t="shared" si="20"/>
        <v>0</v>
      </c>
      <c r="R234" s="32">
        <f t="shared" si="20"/>
        <v>0</v>
      </c>
      <c r="S234" s="216">
        <f t="shared" si="19"/>
        <v>0</v>
      </c>
      <c r="T234" s="60"/>
    </row>
    <row r="235" spans="1:20" x14ac:dyDescent="0.3">
      <c r="A235" s="62" t="s">
        <v>3621</v>
      </c>
      <c r="B235" s="62" t="s">
        <v>2297</v>
      </c>
      <c r="C235" s="62" t="s">
        <v>101</v>
      </c>
      <c r="D235" s="62" t="s">
        <v>142</v>
      </c>
      <c r="E235" s="46">
        <v>505</v>
      </c>
      <c r="F235" s="46">
        <v>9</v>
      </c>
      <c r="G235" s="46">
        <v>709</v>
      </c>
      <c r="H235" s="46">
        <v>70941</v>
      </c>
      <c r="I235" s="46">
        <v>3000</v>
      </c>
      <c r="J235" s="46">
        <v>404102</v>
      </c>
      <c r="K235" s="28">
        <v>0</v>
      </c>
      <c r="L235" s="28">
        <v>0</v>
      </c>
      <c r="M235" s="32">
        <v>150000000</v>
      </c>
      <c r="N235" s="35">
        <v>100000000</v>
      </c>
      <c r="O235" s="62"/>
      <c r="P235" s="140">
        <f>IFERROR(VLOOKUP(A235,'[1]Detail CAPEX  (2)'!_xlnm.Print_Area,11,0),0)</f>
        <v>0</v>
      </c>
      <c r="Q235" s="32">
        <f t="shared" ref="Q235:R239" si="21">P235+5%*P235</f>
        <v>0</v>
      </c>
      <c r="R235" s="32">
        <f t="shared" si="21"/>
        <v>0</v>
      </c>
      <c r="S235" s="216">
        <f t="shared" si="19"/>
        <v>0</v>
      </c>
      <c r="T235" s="60"/>
    </row>
    <row r="236" spans="1:20" s="141" customFormat="1" x14ac:dyDescent="0.3">
      <c r="A236" s="62" t="s">
        <v>3622</v>
      </c>
      <c r="B236" s="62" t="s">
        <v>2298</v>
      </c>
      <c r="C236" s="62" t="s">
        <v>101</v>
      </c>
      <c r="D236" s="62" t="s">
        <v>142</v>
      </c>
      <c r="E236" s="46">
        <v>502</v>
      </c>
      <c r="F236" s="46">
        <v>9</v>
      </c>
      <c r="G236" s="46">
        <v>709</v>
      </c>
      <c r="H236" s="46">
        <v>70941</v>
      </c>
      <c r="I236" s="46">
        <v>3000</v>
      </c>
      <c r="J236" s="46">
        <v>404102</v>
      </c>
      <c r="K236" s="28">
        <v>0</v>
      </c>
      <c r="L236" s="28">
        <v>0</v>
      </c>
      <c r="M236" s="32">
        <v>200000000</v>
      </c>
      <c r="N236" s="35">
        <v>150000000</v>
      </c>
      <c r="O236" s="62"/>
      <c r="P236" s="140">
        <f>IFERROR(VLOOKUP(A236,'[1]Detail CAPEX  (2)'!_xlnm.Print_Area,11,0),0)</f>
        <v>0</v>
      </c>
      <c r="Q236" s="32">
        <f t="shared" si="21"/>
        <v>0</v>
      </c>
      <c r="R236" s="32">
        <f t="shared" si="21"/>
        <v>0</v>
      </c>
      <c r="S236" s="216">
        <f t="shared" si="19"/>
        <v>0</v>
      </c>
      <c r="T236" s="222"/>
    </row>
    <row r="237" spans="1:20" x14ac:dyDescent="0.3">
      <c r="A237" s="62" t="s">
        <v>3623</v>
      </c>
      <c r="B237" s="62" t="s">
        <v>2299</v>
      </c>
      <c r="C237" s="62" t="s">
        <v>101</v>
      </c>
      <c r="D237" s="62" t="s">
        <v>142</v>
      </c>
      <c r="E237" s="46">
        <v>501</v>
      </c>
      <c r="F237" s="46">
        <v>2</v>
      </c>
      <c r="G237" s="46">
        <v>709</v>
      </c>
      <c r="H237" s="46">
        <v>70941</v>
      </c>
      <c r="I237" s="46">
        <v>3000</v>
      </c>
      <c r="J237" s="46">
        <v>404102</v>
      </c>
      <c r="K237" s="28">
        <v>0</v>
      </c>
      <c r="L237" s="28">
        <v>0</v>
      </c>
      <c r="M237" s="32">
        <v>50000000</v>
      </c>
      <c r="N237" s="35">
        <v>50000000</v>
      </c>
      <c r="O237" s="62"/>
      <c r="P237" s="140">
        <v>207000000</v>
      </c>
      <c r="Q237" s="32">
        <f t="shared" si="21"/>
        <v>217350000</v>
      </c>
      <c r="R237" s="32">
        <f t="shared" si="21"/>
        <v>228217500</v>
      </c>
      <c r="S237" s="216">
        <f t="shared" si="19"/>
        <v>652567500</v>
      </c>
      <c r="T237" s="60"/>
    </row>
    <row r="238" spans="1:20" x14ac:dyDescent="0.3">
      <c r="A238" s="62" t="s">
        <v>3624</v>
      </c>
      <c r="B238" s="187" t="s">
        <v>2300</v>
      </c>
      <c r="C238" s="62" t="s">
        <v>101</v>
      </c>
      <c r="D238" s="62" t="s">
        <v>142</v>
      </c>
      <c r="E238" s="46">
        <v>505</v>
      </c>
      <c r="F238" s="46">
        <v>7</v>
      </c>
      <c r="G238" s="46">
        <v>701</v>
      </c>
      <c r="H238" s="46">
        <v>70160</v>
      </c>
      <c r="I238" s="46">
        <v>3000</v>
      </c>
      <c r="J238" s="46">
        <v>404102</v>
      </c>
      <c r="K238" s="28">
        <v>0</v>
      </c>
      <c r="L238" s="28">
        <v>0</v>
      </c>
      <c r="M238" s="32">
        <v>50000000</v>
      </c>
      <c r="N238" s="29">
        <v>0</v>
      </c>
      <c r="O238" s="62"/>
      <c r="P238" s="140">
        <f>IFERROR(VLOOKUP(A238,'[1]Detail CAPEX  (2)'!_xlnm.Print_Area,11,0),0)</f>
        <v>0</v>
      </c>
      <c r="Q238" s="32">
        <f t="shared" si="21"/>
        <v>0</v>
      </c>
      <c r="R238" s="32">
        <f t="shared" si="21"/>
        <v>0</v>
      </c>
      <c r="S238" s="216">
        <f t="shared" si="19"/>
        <v>0</v>
      </c>
      <c r="T238" s="60"/>
    </row>
    <row r="239" spans="1:20" x14ac:dyDescent="0.3">
      <c r="A239" s="62" t="s">
        <v>3625</v>
      </c>
      <c r="B239" s="187" t="s">
        <v>2301</v>
      </c>
      <c r="C239" s="62" t="s">
        <v>101</v>
      </c>
      <c r="D239" s="62" t="s">
        <v>142</v>
      </c>
      <c r="E239" s="46">
        <v>502</v>
      </c>
      <c r="F239" s="46">
        <v>10</v>
      </c>
      <c r="G239" s="46">
        <v>709</v>
      </c>
      <c r="H239" s="46">
        <v>70941</v>
      </c>
      <c r="I239" s="46">
        <v>3000</v>
      </c>
      <c r="J239" s="46">
        <v>404206</v>
      </c>
      <c r="K239" s="28">
        <v>0</v>
      </c>
      <c r="L239" s="28">
        <v>0</v>
      </c>
      <c r="M239" s="28">
        <v>0</v>
      </c>
      <c r="N239" s="35">
        <v>50000000</v>
      </c>
      <c r="O239" s="62"/>
      <c r="P239" s="140">
        <f>IFERROR(VLOOKUP(A239,'[1]Detail CAPEX  (2)'!_xlnm.Print_Area,11,0),0)</f>
        <v>0</v>
      </c>
      <c r="Q239" s="32">
        <f t="shared" si="21"/>
        <v>0</v>
      </c>
      <c r="R239" s="32">
        <f t="shared" si="21"/>
        <v>0</v>
      </c>
      <c r="S239" s="216">
        <f t="shared" si="19"/>
        <v>0</v>
      </c>
      <c r="T239" s="60"/>
    </row>
    <row r="240" spans="1:20" x14ac:dyDescent="0.3">
      <c r="A240" s="62" t="s">
        <v>3626</v>
      </c>
      <c r="B240" s="62" t="s">
        <v>3627</v>
      </c>
      <c r="C240" s="62" t="s">
        <v>101</v>
      </c>
      <c r="D240" s="62" t="s">
        <v>142</v>
      </c>
      <c r="E240" s="46"/>
      <c r="F240" s="46"/>
      <c r="G240" s="46"/>
      <c r="H240" s="46"/>
      <c r="I240" s="46"/>
      <c r="J240" s="46"/>
      <c r="K240" s="28"/>
      <c r="L240" s="28"/>
      <c r="M240" s="28"/>
      <c r="N240" s="35"/>
      <c r="O240" s="62"/>
      <c r="P240" s="140">
        <v>100000000</v>
      </c>
      <c r="Q240" s="32"/>
      <c r="R240" s="32"/>
      <c r="S240" s="216"/>
      <c r="T240" s="60"/>
    </row>
    <row r="241" spans="1:20" x14ac:dyDescent="0.3">
      <c r="A241" s="62" t="s">
        <v>3628</v>
      </c>
      <c r="B241" s="198" t="s">
        <v>3629</v>
      </c>
      <c r="C241" s="62" t="s">
        <v>101</v>
      </c>
      <c r="D241" s="62" t="s">
        <v>142</v>
      </c>
      <c r="E241" s="60"/>
      <c r="F241" s="60"/>
      <c r="G241" s="60"/>
      <c r="H241" s="60"/>
      <c r="I241" s="60"/>
      <c r="J241" s="60"/>
      <c r="K241" s="69"/>
      <c r="L241" s="69"/>
      <c r="M241" s="69"/>
      <c r="N241" s="139"/>
      <c r="O241" s="69"/>
      <c r="P241" s="140">
        <f>IFERROR(VLOOKUP(A241,'[1]Detail CAPEX  (2)'!_xlnm.Print_Area,11,0),0)</f>
        <v>0</v>
      </c>
      <c r="Q241" s="32">
        <f>P241+5%*P241</f>
        <v>0</v>
      </c>
      <c r="R241" s="32">
        <f>Q241+5%*Q241</f>
        <v>0</v>
      </c>
      <c r="S241" s="216">
        <f>SUM(P241:R241)</f>
        <v>0</v>
      </c>
      <c r="T241" s="224">
        <f>SUM(P90:P241)</f>
        <v>3128380000</v>
      </c>
    </row>
    <row r="242" spans="1:20" x14ac:dyDescent="0.3">
      <c r="A242" s="62"/>
      <c r="B242" s="198"/>
      <c r="C242" s="62"/>
      <c r="D242" s="62"/>
      <c r="E242" s="60"/>
      <c r="F242" s="60"/>
      <c r="G242" s="60"/>
      <c r="H242" s="60"/>
      <c r="I242" s="60"/>
      <c r="J242" s="60"/>
      <c r="K242" s="69"/>
      <c r="L242" s="69"/>
      <c r="M242" s="69"/>
      <c r="N242" s="139"/>
      <c r="O242" s="69"/>
      <c r="P242" s="140"/>
      <c r="Q242" s="32"/>
      <c r="R242" s="32"/>
      <c r="S242" s="216"/>
      <c r="T242" s="60"/>
    </row>
    <row r="243" spans="1:20" x14ac:dyDescent="0.3">
      <c r="A243" s="62"/>
      <c r="B243" s="198"/>
      <c r="C243" s="62"/>
      <c r="D243" s="62"/>
      <c r="E243" s="60"/>
      <c r="F243" s="60"/>
      <c r="G243" s="60"/>
      <c r="H243" s="60"/>
      <c r="I243" s="60"/>
      <c r="J243" s="60"/>
      <c r="K243" s="69"/>
      <c r="L243" s="69"/>
      <c r="M243" s="69"/>
      <c r="N243" s="139"/>
      <c r="O243" s="69"/>
      <c r="P243" s="140"/>
      <c r="Q243" s="32"/>
      <c r="R243" s="32"/>
      <c r="S243" s="216"/>
      <c r="T243" s="60"/>
    </row>
    <row r="244" spans="1:20" x14ac:dyDescent="0.3">
      <c r="A244" s="62" t="s">
        <v>1166</v>
      </c>
      <c r="B244" s="62" t="s">
        <v>1167</v>
      </c>
      <c r="C244" s="62" t="s">
        <v>69</v>
      </c>
      <c r="D244" s="62" t="s">
        <v>146</v>
      </c>
      <c r="E244" s="46">
        <v>905</v>
      </c>
      <c r="F244" s="46">
        <v>9</v>
      </c>
      <c r="G244" s="46">
        <v>705</v>
      </c>
      <c r="H244" s="46">
        <v>70550</v>
      </c>
      <c r="I244" s="46">
        <v>3000</v>
      </c>
      <c r="J244" s="46">
        <v>404206</v>
      </c>
      <c r="K244" s="28">
        <v>0</v>
      </c>
      <c r="L244" s="28">
        <v>0</v>
      </c>
      <c r="M244" s="32">
        <v>2000000</v>
      </c>
      <c r="N244" s="35">
        <v>2000000</v>
      </c>
      <c r="O244" s="62"/>
      <c r="P244" s="140">
        <v>2000000</v>
      </c>
      <c r="Q244" s="32">
        <f t="shared" ref="Q244:R263" si="22">P244+5%*P244</f>
        <v>2100000</v>
      </c>
      <c r="R244" s="32">
        <f t="shared" si="22"/>
        <v>2205000</v>
      </c>
      <c r="S244" s="216">
        <f t="shared" ref="S244:S275" si="23">SUM(P244:R244)</f>
        <v>6305000</v>
      </c>
      <c r="T244" s="60"/>
    </row>
    <row r="245" spans="1:20" x14ac:dyDescent="0.3">
      <c r="A245" s="62" t="s">
        <v>2037</v>
      </c>
      <c r="B245" s="62" t="s">
        <v>2038</v>
      </c>
      <c r="C245" s="62" t="s">
        <v>102</v>
      </c>
      <c r="D245" s="62" t="s">
        <v>146</v>
      </c>
      <c r="E245" s="46">
        <v>903</v>
      </c>
      <c r="F245" s="46">
        <v>7</v>
      </c>
      <c r="G245" s="46">
        <v>705</v>
      </c>
      <c r="H245" s="46">
        <v>70530</v>
      </c>
      <c r="I245" s="46">
        <v>3000</v>
      </c>
      <c r="J245" s="46">
        <v>404206</v>
      </c>
      <c r="K245" s="32">
        <v>750000</v>
      </c>
      <c r="L245" s="28">
        <v>0</v>
      </c>
      <c r="M245" s="32">
        <v>1000000</v>
      </c>
      <c r="N245" s="35">
        <v>1000000</v>
      </c>
      <c r="O245" s="62"/>
      <c r="P245" s="140">
        <f>IFERROR(VLOOKUP(A245,'[1]Detail CAPEX  (2)'!_xlnm.Print_Area,11,0),0)</f>
        <v>0</v>
      </c>
      <c r="Q245" s="32">
        <f t="shared" si="22"/>
        <v>0</v>
      </c>
      <c r="R245" s="32">
        <f t="shared" si="22"/>
        <v>0</v>
      </c>
      <c r="S245" s="216">
        <f t="shared" si="23"/>
        <v>0</v>
      </c>
      <c r="T245" s="60"/>
    </row>
    <row r="246" spans="1:20" x14ac:dyDescent="0.3">
      <c r="A246" s="62" t="s">
        <v>2039</v>
      </c>
      <c r="B246" s="62" t="s">
        <v>2040</v>
      </c>
      <c r="C246" s="62" t="s">
        <v>102</v>
      </c>
      <c r="D246" s="62" t="s">
        <v>146</v>
      </c>
      <c r="E246" s="46">
        <v>903</v>
      </c>
      <c r="F246" s="46">
        <v>7</v>
      </c>
      <c r="G246" s="46">
        <v>705</v>
      </c>
      <c r="H246" s="46">
        <v>70530</v>
      </c>
      <c r="I246" s="46">
        <v>3000</v>
      </c>
      <c r="J246" s="46">
        <v>404206</v>
      </c>
      <c r="K246" s="32">
        <v>5913700</v>
      </c>
      <c r="L246" s="28">
        <v>0</v>
      </c>
      <c r="M246" s="32">
        <v>5000000</v>
      </c>
      <c r="N246" s="35">
        <v>15000000</v>
      </c>
      <c r="O246" s="62"/>
      <c r="P246" s="140">
        <f>IFERROR(VLOOKUP(A246,'[1]Detail CAPEX  (2)'!_xlnm.Print_Area,11,0),0)</f>
        <v>0</v>
      </c>
      <c r="Q246" s="32">
        <f t="shared" si="22"/>
        <v>0</v>
      </c>
      <c r="R246" s="32">
        <f t="shared" si="22"/>
        <v>0</v>
      </c>
      <c r="S246" s="216">
        <f t="shared" si="23"/>
        <v>0</v>
      </c>
      <c r="T246" s="60"/>
    </row>
    <row r="247" spans="1:20" x14ac:dyDescent="0.3">
      <c r="A247" s="62" t="s">
        <v>2041</v>
      </c>
      <c r="B247" s="62" t="s">
        <v>2042</v>
      </c>
      <c r="C247" s="62" t="s">
        <v>102</v>
      </c>
      <c r="D247" s="62" t="s">
        <v>146</v>
      </c>
      <c r="E247" s="46">
        <v>903</v>
      </c>
      <c r="F247" s="46">
        <v>7</v>
      </c>
      <c r="G247" s="46">
        <v>705</v>
      </c>
      <c r="H247" s="46">
        <v>70530</v>
      </c>
      <c r="I247" s="46">
        <v>3000</v>
      </c>
      <c r="J247" s="46">
        <v>404206</v>
      </c>
      <c r="K247" s="28">
        <v>0</v>
      </c>
      <c r="L247" s="28">
        <v>0</v>
      </c>
      <c r="M247" s="32">
        <v>1000000</v>
      </c>
      <c r="N247" s="35">
        <v>1000000</v>
      </c>
      <c r="O247" s="62"/>
      <c r="P247" s="140">
        <f>IFERROR(VLOOKUP(A247,'[1]Detail CAPEX  (2)'!_xlnm.Print_Area,11,0),0)</f>
        <v>0</v>
      </c>
      <c r="Q247" s="32">
        <f t="shared" si="22"/>
        <v>0</v>
      </c>
      <c r="R247" s="32">
        <f t="shared" si="22"/>
        <v>0</v>
      </c>
      <c r="S247" s="216">
        <f t="shared" si="23"/>
        <v>0</v>
      </c>
      <c r="T247" s="60"/>
    </row>
    <row r="248" spans="1:20" x14ac:dyDescent="0.3">
      <c r="A248" s="62" t="s">
        <v>2043</v>
      </c>
      <c r="B248" s="62" t="s">
        <v>2044</v>
      </c>
      <c r="C248" s="62" t="s">
        <v>102</v>
      </c>
      <c r="D248" s="62" t="s">
        <v>146</v>
      </c>
      <c r="E248" s="46">
        <v>903</v>
      </c>
      <c r="F248" s="46">
        <v>7</v>
      </c>
      <c r="G248" s="46">
        <v>705</v>
      </c>
      <c r="H248" s="46">
        <v>70520</v>
      </c>
      <c r="I248" s="46">
        <v>3000</v>
      </c>
      <c r="J248" s="46">
        <v>404206</v>
      </c>
      <c r="K248" s="28">
        <v>0</v>
      </c>
      <c r="L248" s="28">
        <v>0</v>
      </c>
      <c r="M248" s="32">
        <v>5000000</v>
      </c>
      <c r="N248" s="35">
        <v>5000000</v>
      </c>
      <c r="O248" s="62"/>
      <c r="P248" s="140">
        <f>IFERROR(VLOOKUP(A248,'[1]Detail CAPEX  (2)'!_xlnm.Print_Area,11,0),0)</f>
        <v>0</v>
      </c>
      <c r="Q248" s="32">
        <f t="shared" si="22"/>
        <v>0</v>
      </c>
      <c r="R248" s="32">
        <f t="shared" si="22"/>
        <v>0</v>
      </c>
      <c r="S248" s="216">
        <f t="shared" si="23"/>
        <v>0</v>
      </c>
      <c r="T248" s="60"/>
    </row>
    <row r="249" spans="1:20" x14ac:dyDescent="0.3">
      <c r="A249" s="62" t="s">
        <v>2045</v>
      </c>
      <c r="B249" s="62" t="s">
        <v>2046</v>
      </c>
      <c r="C249" s="62" t="s">
        <v>102</v>
      </c>
      <c r="D249" s="62" t="s">
        <v>146</v>
      </c>
      <c r="E249" s="46">
        <v>903</v>
      </c>
      <c r="F249" s="46">
        <v>7</v>
      </c>
      <c r="G249" s="46">
        <v>705</v>
      </c>
      <c r="H249" s="46">
        <v>70520</v>
      </c>
      <c r="I249" s="46">
        <v>3000</v>
      </c>
      <c r="J249" s="46">
        <v>404206</v>
      </c>
      <c r="K249" s="28">
        <v>0</v>
      </c>
      <c r="L249" s="28">
        <v>0</v>
      </c>
      <c r="M249" s="32">
        <v>3000000</v>
      </c>
      <c r="N249" s="35">
        <v>3000000</v>
      </c>
      <c r="O249" s="62"/>
      <c r="P249" s="140">
        <f>IFERROR(VLOOKUP(A249,'[1]Detail CAPEX  (2)'!_xlnm.Print_Area,11,0),0)</f>
        <v>0</v>
      </c>
      <c r="Q249" s="32">
        <f t="shared" si="22"/>
        <v>0</v>
      </c>
      <c r="R249" s="32">
        <f t="shared" si="22"/>
        <v>0</v>
      </c>
      <c r="S249" s="216">
        <f t="shared" si="23"/>
        <v>0</v>
      </c>
      <c r="T249" s="60"/>
    </row>
    <row r="250" spans="1:20" x14ac:dyDescent="0.3">
      <c r="A250" s="62" t="s">
        <v>2047</v>
      </c>
      <c r="B250" s="62" t="s">
        <v>2048</v>
      </c>
      <c r="C250" s="62" t="s">
        <v>102</v>
      </c>
      <c r="D250" s="62" t="s">
        <v>146</v>
      </c>
      <c r="E250" s="46">
        <v>905</v>
      </c>
      <c r="F250" s="46">
        <v>7</v>
      </c>
      <c r="G250" s="46">
        <v>705</v>
      </c>
      <c r="H250" s="46">
        <v>70520</v>
      </c>
      <c r="I250" s="46">
        <v>3000</v>
      </c>
      <c r="J250" s="46">
        <v>404206</v>
      </c>
      <c r="K250" s="32">
        <v>3000000</v>
      </c>
      <c r="L250" s="28">
        <v>0</v>
      </c>
      <c r="M250" s="32">
        <v>5000000</v>
      </c>
      <c r="N250" s="35">
        <v>5000000</v>
      </c>
      <c r="O250" s="62"/>
      <c r="P250" s="140">
        <f>IFERROR(VLOOKUP(A250,'[1]Detail CAPEX  (2)'!_xlnm.Print_Area,11,0),0)</f>
        <v>0</v>
      </c>
      <c r="Q250" s="32">
        <f t="shared" si="22"/>
        <v>0</v>
      </c>
      <c r="R250" s="32">
        <f t="shared" si="22"/>
        <v>0</v>
      </c>
      <c r="S250" s="216">
        <f t="shared" si="23"/>
        <v>0</v>
      </c>
      <c r="T250" s="60"/>
    </row>
    <row r="251" spans="1:20" x14ac:dyDescent="0.3">
      <c r="A251" s="62" t="s">
        <v>2049</v>
      </c>
      <c r="B251" s="62" t="s">
        <v>2050</v>
      </c>
      <c r="C251" s="62" t="s">
        <v>102</v>
      </c>
      <c r="D251" s="62" t="s">
        <v>146</v>
      </c>
      <c r="E251" s="46">
        <v>903</v>
      </c>
      <c r="F251" s="46">
        <v>7</v>
      </c>
      <c r="G251" s="46">
        <v>705</v>
      </c>
      <c r="H251" s="46">
        <v>70520</v>
      </c>
      <c r="I251" s="46">
        <v>3000</v>
      </c>
      <c r="J251" s="46">
        <v>404206</v>
      </c>
      <c r="K251" s="28">
        <v>0</v>
      </c>
      <c r="L251" s="28">
        <v>0</v>
      </c>
      <c r="M251" s="32">
        <v>5000000</v>
      </c>
      <c r="N251" s="35">
        <v>5000000</v>
      </c>
      <c r="O251" s="62"/>
      <c r="P251" s="140">
        <f>IFERROR(VLOOKUP(A251,'[1]Detail CAPEX  (2)'!_xlnm.Print_Area,11,0),0)</f>
        <v>0</v>
      </c>
      <c r="Q251" s="32">
        <f t="shared" si="22"/>
        <v>0</v>
      </c>
      <c r="R251" s="32">
        <f t="shared" si="22"/>
        <v>0</v>
      </c>
      <c r="S251" s="216">
        <f t="shared" si="23"/>
        <v>0</v>
      </c>
      <c r="T251" s="60"/>
    </row>
    <row r="252" spans="1:20" x14ac:dyDescent="0.3">
      <c r="A252" s="62" t="s">
        <v>2051</v>
      </c>
      <c r="B252" s="62" t="s">
        <v>2052</v>
      </c>
      <c r="C252" s="62" t="s">
        <v>102</v>
      </c>
      <c r="D252" s="62" t="s">
        <v>146</v>
      </c>
      <c r="E252" s="46">
        <v>905</v>
      </c>
      <c r="F252" s="46">
        <v>7</v>
      </c>
      <c r="G252" s="46">
        <v>705</v>
      </c>
      <c r="H252" s="46">
        <v>70510</v>
      </c>
      <c r="I252" s="46">
        <v>3000</v>
      </c>
      <c r="J252" s="46">
        <v>404206</v>
      </c>
      <c r="K252" s="28">
        <v>0</v>
      </c>
      <c r="L252" s="28">
        <v>0</v>
      </c>
      <c r="M252" s="32">
        <v>4000000</v>
      </c>
      <c r="N252" s="35">
        <v>4000000</v>
      </c>
      <c r="O252" s="62"/>
      <c r="P252" s="140">
        <f>IFERROR(VLOOKUP(A252,'[1]Detail CAPEX  (2)'!_xlnm.Print_Area,11,0),0)</f>
        <v>0</v>
      </c>
      <c r="Q252" s="32">
        <f t="shared" si="22"/>
        <v>0</v>
      </c>
      <c r="R252" s="32">
        <f t="shared" si="22"/>
        <v>0</v>
      </c>
      <c r="S252" s="216">
        <f t="shared" si="23"/>
        <v>0</v>
      </c>
      <c r="T252" s="60"/>
    </row>
    <row r="253" spans="1:20" s="141" customFormat="1" x14ac:dyDescent="0.3">
      <c r="A253" s="62" t="s">
        <v>2053</v>
      </c>
      <c r="B253" s="62" t="s">
        <v>2054</v>
      </c>
      <c r="C253" s="62" t="s">
        <v>102</v>
      </c>
      <c r="D253" s="62" t="s">
        <v>146</v>
      </c>
      <c r="E253" s="46">
        <v>903</v>
      </c>
      <c r="F253" s="46">
        <v>7</v>
      </c>
      <c r="G253" s="46">
        <v>705</v>
      </c>
      <c r="H253" s="46">
        <v>70510</v>
      </c>
      <c r="I253" s="46">
        <v>3000</v>
      </c>
      <c r="J253" s="46">
        <v>404206</v>
      </c>
      <c r="K253" s="28">
        <v>0</v>
      </c>
      <c r="L253" s="28">
        <v>0</v>
      </c>
      <c r="M253" s="32">
        <v>2000000</v>
      </c>
      <c r="N253" s="35">
        <v>2000000</v>
      </c>
      <c r="O253" s="62"/>
      <c r="P253" s="140">
        <f>IFERROR(VLOOKUP(A253,'[1]Detail CAPEX  (2)'!_xlnm.Print_Area,11,0),0)</f>
        <v>0</v>
      </c>
      <c r="Q253" s="32">
        <f t="shared" si="22"/>
        <v>0</v>
      </c>
      <c r="R253" s="32">
        <f t="shared" si="22"/>
        <v>0</v>
      </c>
      <c r="S253" s="216">
        <f t="shared" si="23"/>
        <v>0</v>
      </c>
      <c r="T253" s="222"/>
    </row>
    <row r="254" spans="1:20" x14ac:dyDescent="0.3">
      <c r="A254" s="62" t="s">
        <v>2055</v>
      </c>
      <c r="B254" s="62" t="s">
        <v>2056</v>
      </c>
      <c r="C254" s="62" t="s">
        <v>102</v>
      </c>
      <c r="D254" s="62" t="s">
        <v>146</v>
      </c>
      <c r="E254" s="46">
        <v>905</v>
      </c>
      <c r="F254" s="46">
        <v>7</v>
      </c>
      <c r="G254" s="46">
        <v>705</v>
      </c>
      <c r="H254" s="46">
        <v>70520</v>
      </c>
      <c r="I254" s="46">
        <v>3000</v>
      </c>
      <c r="J254" s="46">
        <v>404206</v>
      </c>
      <c r="K254" s="32">
        <v>679433830</v>
      </c>
      <c r="L254" s="32">
        <v>69392501</v>
      </c>
      <c r="M254" s="32">
        <v>1001021047</v>
      </c>
      <c r="N254" s="35">
        <v>1001021047</v>
      </c>
      <c r="O254" s="62"/>
      <c r="P254" s="140">
        <f>IFERROR(VLOOKUP(A254,'[1]Detail CAPEX  (2)'!_xlnm.Print_Area,11,0),0)</f>
        <v>0</v>
      </c>
      <c r="Q254" s="32">
        <f t="shared" si="22"/>
        <v>0</v>
      </c>
      <c r="R254" s="32">
        <f t="shared" si="22"/>
        <v>0</v>
      </c>
      <c r="S254" s="216">
        <f t="shared" si="23"/>
        <v>0</v>
      </c>
      <c r="T254" s="60"/>
    </row>
    <row r="255" spans="1:20" x14ac:dyDescent="0.3">
      <c r="A255" s="62" t="s">
        <v>2057</v>
      </c>
      <c r="B255" s="187" t="s">
        <v>2058</v>
      </c>
      <c r="C255" s="62" t="s">
        <v>102</v>
      </c>
      <c r="D255" s="62" t="s">
        <v>146</v>
      </c>
      <c r="E255" s="46">
        <v>903</v>
      </c>
      <c r="F255" s="46">
        <v>7</v>
      </c>
      <c r="G255" s="46">
        <v>705</v>
      </c>
      <c r="H255" s="46">
        <v>70510</v>
      </c>
      <c r="I255" s="46">
        <v>3000</v>
      </c>
      <c r="J255" s="46">
        <v>404205</v>
      </c>
      <c r="K255" s="32">
        <v>1180221027</v>
      </c>
      <c r="L255" s="32">
        <v>686831143</v>
      </c>
      <c r="M255" s="32">
        <v>1015150000</v>
      </c>
      <c r="N255" s="35">
        <v>1000150000</v>
      </c>
      <c r="O255" s="62"/>
      <c r="P255" s="140">
        <f>IFERROR(VLOOKUP(A255,'[1]Detail CAPEX  (2)'!_xlnm.Print_Area,11,0),0)</f>
        <v>0</v>
      </c>
      <c r="Q255" s="32">
        <f t="shared" si="22"/>
        <v>0</v>
      </c>
      <c r="R255" s="32">
        <f t="shared" si="22"/>
        <v>0</v>
      </c>
      <c r="S255" s="216">
        <f t="shared" si="23"/>
        <v>0</v>
      </c>
      <c r="T255" s="60"/>
    </row>
    <row r="256" spans="1:20" x14ac:dyDescent="0.3">
      <c r="A256" s="62" t="s">
        <v>2059</v>
      </c>
      <c r="B256" s="187" t="s">
        <v>2060</v>
      </c>
      <c r="C256" s="62" t="s">
        <v>102</v>
      </c>
      <c r="D256" s="62" t="s">
        <v>146</v>
      </c>
      <c r="E256" s="46">
        <v>905</v>
      </c>
      <c r="F256" s="46">
        <v>7</v>
      </c>
      <c r="G256" s="46">
        <v>705</v>
      </c>
      <c r="H256" s="46">
        <v>70520</v>
      </c>
      <c r="I256" s="46">
        <v>3000</v>
      </c>
      <c r="J256" s="46">
        <v>404205</v>
      </c>
      <c r="K256" s="32">
        <v>2000000</v>
      </c>
      <c r="L256" s="28">
        <v>0</v>
      </c>
      <c r="M256" s="32">
        <v>4000000</v>
      </c>
      <c r="N256" s="35">
        <v>4000000</v>
      </c>
      <c r="O256" s="62"/>
      <c r="P256" s="140">
        <f>IFERROR(VLOOKUP(A256,'[1]Detail CAPEX  (2)'!_xlnm.Print_Area,11,0),0)</f>
        <v>0</v>
      </c>
      <c r="Q256" s="32">
        <f t="shared" si="22"/>
        <v>0</v>
      </c>
      <c r="R256" s="32">
        <f t="shared" si="22"/>
        <v>0</v>
      </c>
      <c r="S256" s="216">
        <f t="shared" si="23"/>
        <v>0</v>
      </c>
      <c r="T256" s="60"/>
    </row>
    <row r="257" spans="1:20" x14ac:dyDescent="0.3">
      <c r="A257" s="62" t="s">
        <v>2061</v>
      </c>
      <c r="B257" s="62" t="s">
        <v>2062</v>
      </c>
      <c r="C257" s="62" t="s">
        <v>102</v>
      </c>
      <c r="D257" s="62" t="s">
        <v>146</v>
      </c>
      <c r="E257" s="46">
        <v>901</v>
      </c>
      <c r="F257" s="46">
        <v>7</v>
      </c>
      <c r="G257" s="46">
        <v>705</v>
      </c>
      <c r="H257" s="46">
        <v>70530</v>
      </c>
      <c r="I257" s="46">
        <v>3000</v>
      </c>
      <c r="J257" s="46">
        <v>404205</v>
      </c>
      <c r="K257" s="28">
        <v>0</v>
      </c>
      <c r="L257" s="28">
        <v>0</v>
      </c>
      <c r="M257" s="32">
        <v>3000000</v>
      </c>
      <c r="N257" s="35">
        <v>3000000</v>
      </c>
      <c r="O257" s="62"/>
      <c r="P257" s="140">
        <f>IFERROR(VLOOKUP(A257,'[1]Detail CAPEX  (2)'!_xlnm.Print_Area,11,0),0)</f>
        <v>0</v>
      </c>
      <c r="Q257" s="32">
        <f t="shared" si="22"/>
        <v>0</v>
      </c>
      <c r="R257" s="32">
        <f t="shared" si="22"/>
        <v>0</v>
      </c>
      <c r="S257" s="216">
        <f t="shared" si="23"/>
        <v>0</v>
      </c>
      <c r="T257" s="60"/>
    </row>
    <row r="258" spans="1:20" x14ac:dyDescent="0.3">
      <c r="A258" s="62" t="s">
        <v>2063</v>
      </c>
      <c r="B258" s="62" t="s">
        <v>2064</v>
      </c>
      <c r="C258" s="62" t="s">
        <v>102</v>
      </c>
      <c r="D258" s="62" t="s">
        <v>146</v>
      </c>
      <c r="E258" s="46">
        <v>903</v>
      </c>
      <c r="F258" s="46">
        <v>7</v>
      </c>
      <c r="G258" s="46">
        <v>705</v>
      </c>
      <c r="H258" s="46">
        <v>70530</v>
      </c>
      <c r="I258" s="46">
        <v>3000</v>
      </c>
      <c r="J258" s="46">
        <v>404206</v>
      </c>
      <c r="K258" s="32">
        <v>163200</v>
      </c>
      <c r="L258" s="28">
        <v>0</v>
      </c>
      <c r="M258" s="32">
        <v>4000000</v>
      </c>
      <c r="N258" s="35">
        <v>4000000</v>
      </c>
      <c r="O258" s="62"/>
      <c r="P258" s="140">
        <v>2000000</v>
      </c>
      <c r="Q258" s="32">
        <f t="shared" si="22"/>
        <v>2100000</v>
      </c>
      <c r="R258" s="32">
        <f t="shared" si="22"/>
        <v>2205000</v>
      </c>
      <c r="S258" s="216">
        <f t="shared" si="23"/>
        <v>6305000</v>
      </c>
      <c r="T258" s="60"/>
    </row>
    <row r="259" spans="1:20" x14ac:dyDescent="0.3">
      <c r="A259" s="62" t="s">
        <v>2065</v>
      </c>
      <c r="B259" s="62" t="s">
        <v>2066</v>
      </c>
      <c r="C259" s="62" t="s">
        <v>102</v>
      </c>
      <c r="D259" s="62" t="s">
        <v>146</v>
      </c>
      <c r="E259" s="46">
        <v>903</v>
      </c>
      <c r="F259" s="46">
        <v>7</v>
      </c>
      <c r="G259" s="46">
        <v>705</v>
      </c>
      <c r="H259" s="46">
        <v>70510</v>
      </c>
      <c r="I259" s="46">
        <v>3000</v>
      </c>
      <c r="J259" s="46">
        <v>404205</v>
      </c>
      <c r="K259" s="32">
        <v>1226600</v>
      </c>
      <c r="L259" s="28">
        <v>0</v>
      </c>
      <c r="M259" s="32">
        <v>3000000</v>
      </c>
      <c r="N259" s="35">
        <v>3000000</v>
      </c>
      <c r="O259" s="62"/>
      <c r="P259" s="140">
        <f>IFERROR(VLOOKUP(A259,'[1]Detail CAPEX  (2)'!_xlnm.Print_Area,11,0),0)</f>
        <v>0</v>
      </c>
      <c r="Q259" s="32">
        <f t="shared" si="22"/>
        <v>0</v>
      </c>
      <c r="R259" s="32">
        <f t="shared" si="22"/>
        <v>0</v>
      </c>
      <c r="S259" s="216">
        <f t="shared" si="23"/>
        <v>0</v>
      </c>
      <c r="T259" s="60"/>
    </row>
    <row r="260" spans="1:20" x14ac:dyDescent="0.3">
      <c r="A260" s="62" t="s">
        <v>2067</v>
      </c>
      <c r="B260" s="62" t="s">
        <v>2068</v>
      </c>
      <c r="C260" s="62" t="s">
        <v>102</v>
      </c>
      <c r="D260" s="62" t="s">
        <v>146</v>
      </c>
      <c r="E260" s="46">
        <v>903</v>
      </c>
      <c r="F260" s="46">
        <v>7</v>
      </c>
      <c r="G260" s="46">
        <v>705</v>
      </c>
      <c r="H260" s="46">
        <v>70510</v>
      </c>
      <c r="I260" s="46">
        <v>3000</v>
      </c>
      <c r="J260" s="46">
        <v>404205</v>
      </c>
      <c r="K260" s="32">
        <v>12491673</v>
      </c>
      <c r="L260" s="28">
        <v>0</v>
      </c>
      <c r="M260" s="32">
        <v>20000000</v>
      </c>
      <c r="N260" s="35">
        <v>16000000</v>
      </c>
      <c r="O260" s="62"/>
      <c r="P260" s="140">
        <f>IFERROR(VLOOKUP(A260,'[1]Detail CAPEX  (2)'!_xlnm.Print_Area,11,0),0)</f>
        <v>0</v>
      </c>
      <c r="Q260" s="32">
        <f t="shared" si="22"/>
        <v>0</v>
      </c>
      <c r="R260" s="32">
        <f t="shared" si="22"/>
        <v>0</v>
      </c>
      <c r="S260" s="216">
        <f t="shared" si="23"/>
        <v>0</v>
      </c>
      <c r="T260" s="60"/>
    </row>
    <row r="261" spans="1:20" x14ac:dyDescent="0.3">
      <c r="A261" s="62" t="s">
        <v>2069</v>
      </c>
      <c r="B261" s="62" t="s">
        <v>2070</v>
      </c>
      <c r="C261" s="62" t="s">
        <v>102</v>
      </c>
      <c r="D261" s="62" t="s">
        <v>146</v>
      </c>
      <c r="E261" s="46">
        <v>905</v>
      </c>
      <c r="F261" s="46">
        <v>7</v>
      </c>
      <c r="G261" s="46">
        <v>705</v>
      </c>
      <c r="H261" s="46">
        <v>70520</v>
      </c>
      <c r="I261" s="46">
        <v>3000</v>
      </c>
      <c r="J261" s="46">
        <v>404205</v>
      </c>
      <c r="K261" s="28">
        <v>0</v>
      </c>
      <c r="L261" s="28">
        <v>0</v>
      </c>
      <c r="M261" s="32">
        <v>2000000</v>
      </c>
      <c r="N261" s="29">
        <v>0</v>
      </c>
      <c r="O261" s="62"/>
      <c r="P261" s="140">
        <f>IFERROR(VLOOKUP(A261,'[1]Detail CAPEX  (2)'!_xlnm.Print_Area,11,0),0)</f>
        <v>0</v>
      </c>
      <c r="Q261" s="32">
        <f t="shared" si="22"/>
        <v>0</v>
      </c>
      <c r="R261" s="32">
        <f t="shared" si="22"/>
        <v>0</v>
      </c>
      <c r="S261" s="216">
        <f t="shared" si="23"/>
        <v>0</v>
      </c>
      <c r="T261" s="60"/>
    </row>
    <row r="262" spans="1:20" x14ac:dyDescent="0.3">
      <c r="A262" s="62" t="s">
        <v>2071</v>
      </c>
      <c r="B262" s="62" t="s">
        <v>2072</v>
      </c>
      <c r="C262" s="62" t="s">
        <v>102</v>
      </c>
      <c r="D262" s="62" t="s">
        <v>146</v>
      </c>
      <c r="E262" s="46">
        <v>906</v>
      </c>
      <c r="F262" s="46">
        <v>7</v>
      </c>
      <c r="G262" s="46">
        <v>705</v>
      </c>
      <c r="H262" s="46">
        <v>70520</v>
      </c>
      <c r="I262" s="46">
        <v>3000</v>
      </c>
      <c r="J262" s="46">
        <v>404205</v>
      </c>
      <c r="K262" s="28">
        <v>0</v>
      </c>
      <c r="L262" s="28">
        <v>0</v>
      </c>
      <c r="M262" s="32">
        <v>25000000</v>
      </c>
      <c r="N262" s="35">
        <v>2000000</v>
      </c>
      <c r="O262" s="62"/>
      <c r="P262" s="140">
        <f>IFERROR(VLOOKUP(A262,'[1]Detail CAPEX  (2)'!_xlnm.Print_Area,11,0),0)</f>
        <v>0</v>
      </c>
      <c r="Q262" s="32">
        <f t="shared" si="22"/>
        <v>0</v>
      </c>
      <c r="R262" s="32">
        <f t="shared" si="22"/>
        <v>0</v>
      </c>
      <c r="S262" s="216">
        <f t="shared" si="23"/>
        <v>0</v>
      </c>
      <c r="T262" s="60"/>
    </row>
    <row r="263" spans="1:20" x14ac:dyDescent="0.3">
      <c r="A263" s="62" t="s">
        <v>2073</v>
      </c>
      <c r="B263" s="62" t="s">
        <v>2074</v>
      </c>
      <c r="C263" s="62" t="s">
        <v>102</v>
      </c>
      <c r="D263" s="62" t="s">
        <v>146</v>
      </c>
      <c r="E263" s="46">
        <v>901</v>
      </c>
      <c r="F263" s="46">
        <v>7</v>
      </c>
      <c r="G263" s="46">
        <v>705</v>
      </c>
      <c r="H263" s="46">
        <v>70520</v>
      </c>
      <c r="I263" s="46">
        <v>3000</v>
      </c>
      <c r="J263" s="46">
        <v>404205</v>
      </c>
      <c r="K263" s="28">
        <v>0</v>
      </c>
      <c r="L263" s="28">
        <v>0</v>
      </c>
      <c r="M263" s="32">
        <v>1000000</v>
      </c>
      <c r="N263" s="35">
        <v>2000000</v>
      </c>
      <c r="O263" s="62"/>
      <c r="P263" s="140">
        <f>IFERROR(VLOOKUP(A263,'[1]Detail CAPEX  (2)'!_xlnm.Print_Area,11,0),0)</f>
        <v>0</v>
      </c>
      <c r="Q263" s="32">
        <f t="shared" si="22"/>
        <v>0</v>
      </c>
      <c r="R263" s="32">
        <f t="shared" si="22"/>
        <v>0</v>
      </c>
      <c r="S263" s="216">
        <f t="shared" si="23"/>
        <v>0</v>
      </c>
      <c r="T263" s="60"/>
    </row>
    <row r="264" spans="1:20" x14ac:dyDescent="0.3">
      <c r="A264" s="62" t="s">
        <v>2075</v>
      </c>
      <c r="B264" s="62" t="s">
        <v>2076</v>
      </c>
      <c r="C264" s="62" t="s">
        <v>102</v>
      </c>
      <c r="D264" s="62" t="s">
        <v>146</v>
      </c>
      <c r="E264" s="46">
        <v>903</v>
      </c>
      <c r="F264" s="46">
        <v>7</v>
      </c>
      <c r="G264" s="46">
        <v>705</v>
      </c>
      <c r="H264" s="46">
        <v>70530</v>
      </c>
      <c r="I264" s="46">
        <v>3000</v>
      </c>
      <c r="J264" s="46">
        <v>404205</v>
      </c>
      <c r="K264" s="32">
        <v>638000</v>
      </c>
      <c r="L264" s="28">
        <v>0</v>
      </c>
      <c r="M264" s="32">
        <v>6000000</v>
      </c>
      <c r="N264" s="29">
        <v>0</v>
      </c>
      <c r="O264" s="62"/>
      <c r="P264" s="140">
        <f>IFERROR(VLOOKUP(A264,'[1]Detail CAPEX  (2)'!_xlnm.Print_Area,11,0),0)</f>
        <v>0</v>
      </c>
      <c r="Q264" s="32">
        <f t="shared" ref="Q264:R283" si="24">P264+5%*P264</f>
        <v>0</v>
      </c>
      <c r="R264" s="32">
        <f t="shared" si="24"/>
        <v>0</v>
      </c>
      <c r="S264" s="216">
        <f t="shared" si="23"/>
        <v>0</v>
      </c>
      <c r="T264" s="60"/>
    </row>
    <row r="265" spans="1:20" x14ac:dyDescent="0.3">
      <c r="A265" s="62" t="s">
        <v>2077</v>
      </c>
      <c r="B265" s="62" t="s">
        <v>2078</v>
      </c>
      <c r="C265" s="62" t="s">
        <v>102</v>
      </c>
      <c r="D265" s="62" t="s">
        <v>146</v>
      </c>
      <c r="E265" s="46">
        <v>903</v>
      </c>
      <c r="F265" s="46">
        <v>7</v>
      </c>
      <c r="G265" s="46">
        <v>705</v>
      </c>
      <c r="H265" s="46">
        <v>70530</v>
      </c>
      <c r="I265" s="46">
        <v>3000</v>
      </c>
      <c r="J265" s="46">
        <v>404206</v>
      </c>
      <c r="K265" s="32">
        <v>211009000</v>
      </c>
      <c r="L265" s="32">
        <v>6000000</v>
      </c>
      <c r="M265" s="32">
        <v>20000000</v>
      </c>
      <c r="N265" s="35">
        <v>20000000</v>
      </c>
      <c r="O265" s="62"/>
      <c r="P265" s="140">
        <f>IFERROR(VLOOKUP(A265,'[1]Detail CAPEX  (2)'!_xlnm.Print_Area,11,0),0)</f>
        <v>0</v>
      </c>
      <c r="Q265" s="32">
        <f t="shared" si="24"/>
        <v>0</v>
      </c>
      <c r="R265" s="32">
        <f t="shared" si="24"/>
        <v>0</v>
      </c>
      <c r="S265" s="216">
        <f t="shared" si="23"/>
        <v>0</v>
      </c>
      <c r="T265" s="60"/>
    </row>
    <row r="266" spans="1:20" x14ac:dyDescent="0.3">
      <c r="A266" s="62" t="s">
        <v>2079</v>
      </c>
      <c r="B266" s="62" t="s">
        <v>2080</v>
      </c>
      <c r="C266" s="62" t="s">
        <v>102</v>
      </c>
      <c r="D266" s="62" t="s">
        <v>146</v>
      </c>
      <c r="E266" s="46">
        <v>903</v>
      </c>
      <c r="F266" s="46">
        <v>7</v>
      </c>
      <c r="G266" s="46">
        <v>705</v>
      </c>
      <c r="H266" s="46">
        <v>70530</v>
      </c>
      <c r="I266" s="46">
        <v>3000</v>
      </c>
      <c r="J266" s="46">
        <v>404206</v>
      </c>
      <c r="K266" s="32">
        <v>277000</v>
      </c>
      <c r="L266" s="28">
        <v>0</v>
      </c>
      <c r="M266" s="32">
        <v>2000000</v>
      </c>
      <c r="N266" s="29">
        <v>0</v>
      </c>
      <c r="O266" s="62"/>
      <c r="P266" s="140">
        <f>IFERROR(VLOOKUP(A266,'[1]Detail CAPEX  (2)'!_xlnm.Print_Area,11,0),0)</f>
        <v>0</v>
      </c>
      <c r="Q266" s="32">
        <f t="shared" si="24"/>
        <v>0</v>
      </c>
      <c r="R266" s="32">
        <f t="shared" si="24"/>
        <v>0</v>
      </c>
      <c r="S266" s="216">
        <f t="shared" si="23"/>
        <v>0</v>
      </c>
      <c r="T266" s="60"/>
    </row>
    <row r="267" spans="1:20" x14ac:dyDescent="0.3">
      <c r="A267" s="62" t="s">
        <v>2081</v>
      </c>
      <c r="B267" s="62" t="s">
        <v>2082</v>
      </c>
      <c r="C267" s="62" t="s">
        <v>102</v>
      </c>
      <c r="D267" s="62" t="s">
        <v>146</v>
      </c>
      <c r="E267" s="46">
        <v>903</v>
      </c>
      <c r="F267" s="46">
        <v>7</v>
      </c>
      <c r="G267" s="46">
        <v>705</v>
      </c>
      <c r="H267" s="46">
        <v>70530</v>
      </c>
      <c r="I267" s="46">
        <v>3000</v>
      </c>
      <c r="J267" s="46">
        <v>404206</v>
      </c>
      <c r="K267" s="28">
        <v>0</v>
      </c>
      <c r="L267" s="32">
        <v>500000</v>
      </c>
      <c r="M267" s="32">
        <v>500000</v>
      </c>
      <c r="N267" s="35">
        <v>500000</v>
      </c>
      <c r="O267" s="62"/>
      <c r="P267" s="140">
        <f>IFERROR(VLOOKUP(A267,'[1]Detail CAPEX  (2)'!_xlnm.Print_Area,11,0),0)</f>
        <v>0</v>
      </c>
      <c r="Q267" s="32">
        <f t="shared" si="24"/>
        <v>0</v>
      </c>
      <c r="R267" s="32">
        <f t="shared" si="24"/>
        <v>0</v>
      </c>
      <c r="S267" s="216">
        <f t="shared" si="23"/>
        <v>0</v>
      </c>
      <c r="T267" s="60"/>
    </row>
    <row r="268" spans="1:20" s="141" customFormat="1" x14ac:dyDescent="0.3">
      <c r="A268" s="62" t="s">
        <v>2083</v>
      </c>
      <c r="B268" s="62" t="s">
        <v>323</v>
      </c>
      <c r="C268" s="62" t="s">
        <v>102</v>
      </c>
      <c r="D268" s="62" t="s">
        <v>146</v>
      </c>
      <c r="E268" s="46">
        <v>903</v>
      </c>
      <c r="F268" s="46">
        <v>7</v>
      </c>
      <c r="G268" s="46">
        <v>705</v>
      </c>
      <c r="H268" s="46">
        <v>70550</v>
      </c>
      <c r="I268" s="46">
        <v>3000</v>
      </c>
      <c r="J268" s="46">
        <v>404206</v>
      </c>
      <c r="K268" s="28">
        <v>0</v>
      </c>
      <c r="L268" s="28">
        <v>0</v>
      </c>
      <c r="M268" s="32">
        <v>7000000</v>
      </c>
      <c r="N268" s="35">
        <v>3000000</v>
      </c>
      <c r="O268" s="62"/>
      <c r="P268" s="140">
        <v>5000000</v>
      </c>
      <c r="Q268" s="32">
        <f t="shared" si="24"/>
        <v>5250000</v>
      </c>
      <c r="R268" s="32">
        <f t="shared" si="24"/>
        <v>5512500</v>
      </c>
      <c r="S268" s="216">
        <f t="shared" si="23"/>
        <v>15762500</v>
      </c>
      <c r="T268" s="222"/>
    </row>
    <row r="269" spans="1:20" x14ac:dyDescent="0.3">
      <c r="A269" s="62" t="s">
        <v>2084</v>
      </c>
      <c r="B269" s="62" t="s">
        <v>2085</v>
      </c>
      <c r="C269" s="62" t="s">
        <v>102</v>
      </c>
      <c r="D269" s="62" t="s">
        <v>146</v>
      </c>
      <c r="E269" s="46">
        <v>903</v>
      </c>
      <c r="F269" s="46">
        <v>7</v>
      </c>
      <c r="G269" s="46">
        <v>701</v>
      </c>
      <c r="H269" s="46">
        <v>70160</v>
      </c>
      <c r="I269" s="46">
        <v>3000</v>
      </c>
      <c r="J269" s="46">
        <v>404206</v>
      </c>
      <c r="K269" s="28">
        <v>0</v>
      </c>
      <c r="L269" s="28">
        <v>0</v>
      </c>
      <c r="M269" s="32">
        <v>5000000</v>
      </c>
      <c r="N269" s="35">
        <v>2000000</v>
      </c>
      <c r="O269" s="62"/>
      <c r="P269" s="140">
        <f>IFERROR(VLOOKUP(A269,'[1]Detail CAPEX  (2)'!_xlnm.Print_Area,11,0),0)</f>
        <v>0</v>
      </c>
      <c r="Q269" s="32">
        <f t="shared" si="24"/>
        <v>0</v>
      </c>
      <c r="R269" s="32">
        <f t="shared" si="24"/>
        <v>0</v>
      </c>
      <c r="S269" s="216">
        <f t="shared" si="23"/>
        <v>0</v>
      </c>
      <c r="T269" s="60"/>
    </row>
    <row r="270" spans="1:20" x14ac:dyDescent="0.3">
      <c r="A270" s="62" t="s">
        <v>2089</v>
      </c>
      <c r="B270" s="187" t="s">
        <v>2090</v>
      </c>
      <c r="C270" s="62" t="s">
        <v>104</v>
      </c>
      <c r="D270" s="62" t="s">
        <v>146</v>
      </c>
      <c r="E270" s="46">
        <v>905</v>
      </c>
      <c r="F270" s="46">
        <v>7</v>
      </c>
      <c r="G270" s="46">
        <v>705</v>
      </c>
      <c r="H270" s="46">
        <v>70550</v>
      </c>
      <c r="I270" s="46">
        <v>2000</v>
      </c>
      <c r="J270" s="46">
        <v>404206</v>
      </c>
      <c r="K270" s="32">
        <v>18500000</v>
      </c>
      <c r="L270" s="32">
        <v>4000000</v>
      </c>
      <c r="M270" s="32">
        <v>200000000</v>
      </c>
      <c r="N270" s="35">
        <v>100000000</v>
      </c>
      <c r="O270" s="62"/>
      <c r="P270" s="140">
        <f>IFERROR(VLOOKUP(A270,'[1]Detail CAPEX  (2)'!_xlnm.Print_Area,11,0),0)</f>
        <v>0</v>
      </c>
      <c r="Q270" s="32">
        <f t="shared" si="24"/>
        <v>0</v>
      </c>
      <c r="R270" s="32">
        <f t="shared" si="24"/>
        <v>0</v>
      </c>
      <c r="S270" s="216">
        <f t="shared" si="23"/>
        <v>0</v>
      </c>
      <c r="T270" s="60"/>
    </row>
    <row r="271" spans="1:20" x14ac:dyDescent="0.3">
      <c r="A271" s="62" t="s">
        <v>2091</v>
      </c>
      <c r="B271" s="187" t="s">
        <v>2048</v>
      </c>
      <c r="C271" s="62" t="s">
        <v>104</v>
      </c>
      <c r="D271" s="62" t="s">
        <v>146</v>
      </c>
      <c r="E271" s="46">
        <v>905</v>
      </c>
      <c r="F271" s="46">
        <v>7</v>
      </c>
      <c r="G271" s="46">
        <v>705</v>
      </c>
      <c r="H271" s="46">
        <v>70550</v>
      </c>
      <c r="I271" s="46">
        <v>2000</v>
      </c>
      <c r="J271" s="46">
        <v>404206</v>
      </c>
      <c r="K271" s="32">
        <v>17000000</v>
      </c>
      <c r="L271" s="28">
        <v>0</v>
      </c>
      <c r="M271" s="28">
        <v>0</v>
      </c>
      <c r="N271" s="29">
        <v>0</v>
      </c>
      <c r="O271" s="62"/>
      <c r="P271" s="140">
        <f>IFERROR(VLOOKUP(A271,'[1]Detail CAPEX  (2)'!_xlnm.Print_Area,11,0),0)</f>
        <v>0</v>
      </c>
      <c r="Q271" s="32">
        <f t="shared" si="24"/>
        <v>0</v>
      </c>
      <c r="R271" s="32">
        <f t="shared" si="24"/>
        <v>0</v>
      </c>
      <c r="S271" s="216">
        <f t="shared" si="23"/>
        <v>0</v>
      </c>
      <c r="T271" s="60"/>
    </row>
    <row r="272" spans="1:20" x14ac:dyDescent="0.3">
      <c r="A272" s="62" t="s">
        <v>2092</v>
      </c>
      <c r="B272" s="62" t="s">
        <v>2093</v>
      </c>
      <c r="C272" s="62" t="s">
        <v>104</v>
      </c>
      <c r="D272" s="62" t="s">
        <v>146</v>
      </c>
      <c r="E272" s="46">
        <v>904</v>
      </c>
      <c r="F272" s="46">
        <v>7</v>
      </c>
      <c r="G272" s="46">
        <v>705</v>
      </c>
      <c r="H272" s="46">
        <v>70550</v>
      </c>
      <c r="I272" s="46">
        <v>2000</v>
      </c>
      <c r="J272" s="46">
        <v>404206</v>
      </c>
      <c r="K272" s="28">
        <v>0</v>
      </c>
      <c r="L272" s="28">
        <v>0</v>
      </c>
      <c r="M272" s="32">
        <v>10000000</v>
      </c>
      <c r="N272" s="35">
        <v>2000000</v>
      </c>
      <c r="O272" s="62"/>
      <c r="P272" s="140">
        <f>IFERROR(VLOOKUP(A272,'[1]Detail CAPEX  (2)'!_xlnm.Print_Area,11,0),0)</f>
        <v>0</v>
      </c>
      <c r="Q272" s="32">
        <f t="shared" si="24"/>
        <v>0</v>
      </c>
      <c r="R272" s="32">
        <f t="shared" si="24"/>
        <v>0</v>
      </c>
      <c r="S272" s="216">
        <f t="shared" si="23"/>
        <v>0</v>
      </c>
      <c r="T272" s="60"/>
    </row>
    <row r="273" spans="1:20" x14ac:dyDescent="0.3">
      <c r="A273" s="62" t="s">
        <v>2094</v>
      </c>
      <c r="B273" s="62" t="s">
        <v>2052</v>
      </c>
      <c r="C273" s="62" t="s">
        <v>104</v>
      </c>
      <c r="D273" s="62" t="s">
        <v>146</v>
      </c>
      <c r="E273" s="46">
        <v>904</v>
      </c>
      <c r="F273" s="46">
        <v>7</v>
      </c>
      <c r="G273" s="46">
        <v>705</v>
      </c>
      <c r="H273" s="46">
        <v>70550</v>
      </c>
      <c r="I273" s="46">
        <v>2000</v>
      </c>
      <c r="J273" s="46">
        <v>404206</v>
      </c>
      <c r="K273" s="28">
        <v>0</v>
      </c>
      <c r="L273" s="28">
        <v>0</v>
      </c>
      <c r="M273" s="28">
        <v>0</v>
      </c>
      <c r="N273" s="35">
        <v>5000000</v>
      </c>
      <c r="O273" s="62"/>
      <c r="P273" s="140">
        <v>10000000</v>
      </c>
      <c r="Q273" s="32">
        <f t="shared" si="24"/>
        <v>10500000</v>
      </c>
      <c r="R273" s="32">
        <f t="shared" si="24"/>
        <v>11025000</v>
      </c>
      <c r="S273" s="216">
        <f t="shared" si="23"/>
        <v>31525000</v>
      </c>
      <c r="T273" s="60"/>
    </row>
    <row r="274" spans="1:20" x14ac:dyDescent="0.3">
      <c r="A274" s="62" t="s">
        <v>2095</v>
      </c>
      <c r="B274" s="62" t="s">
        <v>2096</v>
      </c>
      <c r="C274" s="62" t="s">
        <v>104</v>
      </c>
      <c r="D274" s="62" t="s">
        <v>146</v>
      </c>
      <c r="E274" s="46">
        <v>904</v>
      </c>
      <c r="F274" s="46">
        <v>7</v>
      </c>
      <c r="G274" s="46">
        <v>705</v>
      </c>
      <c r="H274" s="46">
        <v>70550</v>
      </c>
      <c r="I274" s="46">
        <v>2000</v>
      </c>
      <c r="J274" s="46">
        <v>404206</v>
      </c>
      <c r="K274" s="28">
        <v>0</v>
      </c>
      <c r="L274" s="28">
        <v>0</v>
      </c>
      <c r="M274" s="28">
        <v>0</v>
      </c>
      <c r="N274" s="35">
        <v>3000000</v>
      </c>
      <c r="O274" s="62"/>
      <c r="P274" s="140">
        <f>IFERROR(VLOOKUP(A274,'[1]Detail CAPEX  (2)'!_xlnm.Print_Area,11,0),0)</f>
        <v>0</v>
      </c>
      <c r="Q274" s="32">
        <f t="shared" si="24"/>
        <v>0</v>
      </c>
      <c r="R274" s="32">
        <f t="shared" si="24"/>
        <v>0</v>
      </c>
      <c r="S274" s="216">
        <f t="shared" si="23"/>
        <v>0</v>
      </c>
      <c r="T274" s="60"/>
    </row>
    <row r="275" spans="1:20" x14ac:dyDescent="0.3">
      <c r="A275" s="62" t="s">
        <v>2097</v>
      </c>
      <c r="B275" s="62" t="s">
        <v>2098</v>
      </c>
      <c r="C275" s="62" t="s">
        <v>104</v>
      </c>
      <c r="D275" s="62" t="s">
        <v>146</v>
      </c>
      <c r="E275" s="46">
        <v>904</v>
      </c>
      <c r="F275" s="46">
        <v>7</v>
      </c>
      <c r="G275" s="46">
        <v>705</v>
      </c>
      <c r="H275" s="46">
        <v>70550</v>
      </c>
      <c r="I275" s="46">
        <v>2000</v>
      </c>
      <c r="J275" s="46">
        <v>404206</v>
      </c>
      <c r="K275" s="28">
        <v>0</v>
      </c>
      <c r="L275" s="28">
        <v>0</v>
      </c>
      <c r="M275" s="28">
        <v>0</v>
      </c>
      <c r="N275" s="35">
        <v>1000000</v>
      </c>
      <c r="O275" s="62"/>
      <c r="P275" s="140">
        <f>IFERROR(VLOOKUP(A275,'[1]Detail CAPEX  (2)'!_xlnm.Print_Area,11,0),0)</f>
        <v>0</v>
      </c>
      <c r="Q275" s="32">
        <f t="shared" si="24"/>
        <v>0</v>
      </c>
      <c r="R275" s="32">
        <f t="shared" si="24"/>
        <v>0</v>
      </c>
      <c r="S275" s="216">
        <f t="shared" si="23"/>
        <v>0</v>
      </c>
      <c r="T275" s="60"/>
    </row>
    <row r="276" spans="1:20" x14ac:dyDescent="0.3">
      <c r="A276" s="62" t="s">
        <v>3562</v>
      </c>
      <c r="B276" s="62" t="s">
        <v>3563</v>
      </c>
      <c r="C276" s="62" t="s">
        <v>104</v>
      </c>
      <c r="D276" s="62" t="s">
        <v>146</v>
      </c>
      <c r="E276" s="46"/>
      <c r="F276" s="46"/>
      <c r="G276" s="46"/>
      <c r="H276" s="46"/>
      <c r="I276" s="46"/>
      <c r="J276" s="46"/>
      <c r="K276" s="28"/>
      <c r="L276" s="28"/>
      <c r="M276" s="28"/>
      <c r="N276" s="35"/>
      <c r="O276" s="62"/>
      <c r="P276" s="140">
        <v>77000000</v>
      </c>
      <c r="Q276" s="32">
        <f t="shared" si="24"/>
        <v>80850000</v>
      </c>
      <c r="R276" s="32">
        <f t="shared" si="24"/>
        <v>84892500</v>
      </c>
      <c r="S276" s="216">
        <f t="shared" ref="S276:S307" si="25">SUM(P276:R276)</f>
        <v>242742500</v>
      </c>
      <c r="T276" s="60"/>
    </row>
    <row r="277" spans="1:20" x14ac:dyDescent="0.3">
      <c r="A277" s="62" t="s">
        <v>3564</v>
      </c>
      <c r="B277" s="62" t="s">
        <v>3565</v>
      </c>
      <c r="C277" s="62" t="s">
        <v>104</v>
      </c>
      <c r="D277" s="62" t="s">
        <v>146</v>
      </c>
      <c r="E277" s="46"/>
      <c r="F277" s="46"/>
      <c r="G277" s="46"/>
      <c r="H277" s="46"/>
      <c r="I277" s="46"/>
      <c r="J277" s="46"/>
      <c r="K277" s="28"/>
      <c r="L277" s="28"/>
      <c r="M277" s="28"/>
      <c r="N277" s="35"/>
      <c r="O277" s="62"/>
      <c r="P277" s="140">
        <v>100000000</v>
      </c>
      <c r="Q277" s="32">
        <f t="shared" si="24"/>
        <v>105000000</v>
      </c>
      <c r="R277" s="32">
        <f t="shared" si="24"/>
        <v>110250000</v>
      </c>
      <c r="S277" s="216">
        <f t="shared" si="25"/>
        <v>315250000</v>
      </c>
      <c r="T277" s="60"/>
    </row>
    <row r="278" spans="1:20" x14ac:dyDescent="0.3">
      <c r="A278" s="62" t="s">
        <v>3566</v>
      </c>
      <c r="B278" s="62" t="s">
        <v>743</v>
      </c>
      <c r="C278" s="62" t="s">
        <v>104</v>
      </c>
      <c r="D278" s="62" t="s">
        <v>146</v>
      </c>
      <c r="E278" s="46"/>
      <c r="F278" s="46"/>
      <c r="G278" s="46"/>
      <c r="H278" s="46"/>
      <c r="I278" s="46"/>
      <c r="J278" s="46"/>
      <c r="K278" s="28"/>
      <c r="L278" s="28"/>
      <c r="M278" s="28"/>
      <c r="N278" s="35"/>
      <c r="O278" s="62"/>
      <c r="P278" s="140">
        <v>3000000</v>
      </c>
      <c r="Q278" s="32">
        <f t="shared" si="24"/>
        <v>3150000</v>
      </c>
      <c r="R278" s="32">
        <f t="shared" si="24"/>
        <v>3307500</v>
      </c>
      <c r="S278" s="216">
        <f t="shared" si="25"/>
        <v>9457500</v>
      </c>
      <c r="T278" s="60"/>
    </row>
    <row r="279" spans="1:20" x14ac:dyDescent="0.3">
      <c r="A279" s="62" t="s">
        <v>3567</v>
      </c>
      <c r="B279" s="62" t="s">
        <v>583</v>
      </c>
      <c r="C279" s="62" t="s">
        <v>104</v>
      </c>
      <c r="D279" s="62" t="s">
        <v>146</v>
      </c>
      <c r="E279" s="46"/>
      <c r="F279" s="46"/>
      <c r="G279" s="46"/>
      <c r="H279" s="46"/>
      <c r="I279" s="46"/>
      <c r="J279" s="46"/>
      <c r="K279" s="28"/>
      <c r="L279" s="28"/>
      <c r="M279" s="28"/>
      <c r="N279" s="35"/>
      <c r="O279" s="62"/>
      <c r="P279" s="140">
        <v>3000000</v>
      </c>
      <c r="Q279" s="32">
        <f t="shared" si="24"/>
        <v>3150000</v>
      </c>
      <c r="R279" s="32">
        <f t="shared" si="24"/>
        <v>3307500</v>
      </c>
      <c r="S279" s="216">
        <f t="shared" si="25"/>
        <v>9457500</v>
      </c>
      <c r="T279" s="60"/>
    </row>
    <row r="280" spans="1:20" x14ac:dyDescent="0.3">
      <c r="A280" s="62" t="s">
        <v>3568</v>
      </c>
      <c r="B280" s="62" t="s">
        <v>323</v>
      </c>
      <c r="C280" s="62" t="s">
        <v>104</v>
      </c>
      <c r="D280" s="62" t="s">
        <v>146</v>
      </c>
      <c r="E280" s="46"/>
      <c r="F280" s="46"/>
      <c r="G280" s="46"/>
      <c r="H280" s="46"/>
      <c r="I280" s="46"/>
      <c r="J280" s="46"/>
      <c r="K280" s="28"/>
      <c r="L280" s="28"/>
      <c r="M280" s="28"/>
      <c r="N280" s="35"/>
      <c r="O280" s="62"/>
      <c r="P280" s="140">
        <v>1000000</v>
      </c>
      <c r="Q280" s="32">
        <f t="shared" si="24"/>
        <v>1050000</v>
      </c>
      <c r="R280" s="32">
        <f t="shared" si="24"/>
        <v>1102500</v>
      </c>
      <c r="S280" s="216">
        <f t="shared" si="25"/>
        <v>3152500</v>
      </c>
      <c r="T280" s="60"/>
    </row>
    <row r="281" spans="1:20" x14ac:dyDescent="0.3">
      <c r="A281" s="62" t="s">
        <v>3569</v>
      </c>
      <c r="B281" s="62" t="s">
        <v>475</v>
      </c>
      <c r="C281" s="62" t="s">
        <v>104</v>
      </c>
      <c r="D281" s="62" t="s">
        <v>146</v>
      </c>
      <c r="E281" s="46"/>
      <c r="F281" s="46"/>
      <c r="G281" s="46"/>
      <c r="H281" s="46"/>
      <c r="I281" s="46"/>
      <c r="J281" s="46"/>
      <c r="K281" s="28"/>
      <c r="L281" s="28"/>
      <c r="M281" s="28"/>
      <c r="N281" s="35"/>
      <c r="O281" s="62"/>
      <c r="P281" s="140">
        <v>5000000</v>
      </c>
      <c r="Q281" s="32">
        <f t="shared" si="24"/>
        <v>5250000</v>
      </c>
      <c r="R281" s="32">
        <f t="shared" si="24"/>
        <v>5512500</v>
      </c>
      <c r="S281" s="216">
        <f t="shared" si="25"/>
        <v>15762500</v>
      </c>
      <c r="T281" s="60"/>
    </row>
    <row r="282" spans="1:20" x14ac:dyDescent="0.3">
      <c r="A282" s="62" t="s">
        <v>2100</v>
      </c>
      <c r="B282" s="62" t="s">
        <v>2101</v>
      </c>
      <c r="C282" s="62" t="s">
        <v>103</v>
      </c>
      <c r="D282" s="62" t="s">
        <v>146</v>
      </c>
      <c r="E282" s="46">
        <v>901</v>
      </c>
      <c r="F282" s="46">
        <v>7</v>
      </c>
      <c r="G282" s="46">
        <v>704</v>
      </c>
      <c r="H282" s="46">
        <v>70422</v>
      </c>
      <c r="I282" s="46">
        <v>3000</v>
      </c>
      <c r="J282" s="46">
        <v>404206</v>
      </c>
      <c r="K282" s="28">
        <v>0</v>
      </c>
      <c r="L282" s="28">
        <v>0</v>
      </c>
      <c r="M282" s="32">
        <v>4000000</v>
      </c>
      <c r="N282" s="29">
        <v>0</v>
      </c>
      <c r="O282" s="62"/>
      <c r="P282" s="140">
        <f>IFERROR(VLOOKUP(A282,'[1]Detail CAPEX  (2)'!_xlnm.Print_Area,11,0),0)</f>
        <v>0</v>
      </c>
      <c r="Q282" s="32">
        <f t="shared" si="24"/>
        <v>0</v>
      </c>
      <c r="R282" s="32">
        <f t="shared" si="24"/>
        <v>0</v>
      </c>
      <c r="S282" s="216">
        <f t="shared" si="25"/>
        <v>0</v>
      </c>
      <c r="T282" s="60"/>
    </row>
    <row r="283" spans="1:20" s="141" customFormat="1" x14ac:dyDescent="0.3">
      <c r="A283" s="62" t="s">
        <v>2102</v>
      </c>
      <c r="B283" s="62" t="s">
        <v>2103</v>
      </c>
      <c r="C283" s="62" t="s">
        <v>103</v>
      </c>
      <c r="D283" s="62" t="s">
        <v>146</v>
      </c>
      <c r="E283" s="46">
        <v>901</v>
      </c>
      <c r="F283" s="46">
        <v>7</v>
      </c>
      <c r="G283" s="46">
        <v>704</v>
      </c>
      <c r="H283" s="46">
        <v>70422</v>
      </c>
      <c r="I283" s="46">
        <v>3000</v>
      </c>
      <c r="J283" s="46">
        <v>404206</v>
      </c>
      <c r="K283" s="28">
        <v>0</v>
      </c>
      <c r="L283" s="28">
        <v>0</v>
      </c>
      <c r="M283" s="32">
        <v>1500000</v>
      </c>
      <c r="N283" s="29">
        <v>0</v>
      </c>
      <c r="O283" s="62"/>
      <c r="P283" s="140">
        <f>IFERROR(VLOOKUP(A283,'[1]Detail CAPEX  (2)'!_xlnm.Print_Area,11,0),0)</f>
        <v>0</v>
      </c>
      <c r="Q283" s="32">
        <f t="shared" si="24"/>
        <v>0</v>
      </c>
      <c r="R283" s="32">
        <f t="shared" si="24"/>
        <v>0</v>
      </c>
      <c r="S283" s="216">
        <f t="shared" si="25"/>
        <v>0</v>
      </c>
      <c r="T283" s="222"/>
    </row>
    <row r="284" spans="1:20" x14ac:dyDescent="0.3">
      <c r="A284" s="62" t="s">
        <v>2104</v>
      </c>
      <c r="B284" s="62" t="s">
        <v>2105</v>
      </c>
      <c r="C284" s="62" t="s">
        <v>103</v>
      </c>
      <c r="D284" s="62" t="s">
        <v>146</v>
      </c>
      <c r="E284" s="46">
        <v>901</v>
      </c>
      <c r="F284" s="46">
        <v>7</v>
      </c>
      <c r="G284" s="46">
        <v>704</v>
      </c>
      <c r="H284" s="46">
        <v>70422</v>
      </c>
      <c r="I284" s="46">
        <v>3000</v>
      </c>
      <c r="J284" s="46">
        <v>404206</v>
      </c>
      <c r="K284" s="28">
        <v>0</v>
      </c>
      <c r="L284" s="28">
        <v>0</v>
      </c>
      <c r="M284" s="32">
        <v>500000</v>
      </c>
      <c r="N284" s="35">
        <v>500000</v>
      </c>
      <c r="O284" s="62"/>
      <c r="P284" s="140">
        <f>IFERROR(VLOOKUP(A284,'[1]Detail CAPEX  (2)'!_xlnm.Print_Area,11,0),0)</f>
        <v>0</v>
      </c>
      <c r="Q284" s="32">
        <f t="shared" ref="Q284:R303" si="26">P284+5%*P284</f>
        <v>0</v>
      </c>
      <c r="R284" s="32">
        <f t="shared" si="26"/>
        <v>0</v>
      </c>
      <c r="S284" s="216">
        <f t="shared" si="25"/>
        <v>0</v>
      </c>
      <c r="T284" s="60"/>
    </row>
    <row r="285" spans="1:20" s="150" customFormat="1" x14ac:dyDescent="0.3">
      <c r="A285" s="62" t="s">
        <v>2106</v>
      </c>
      <c r="B285" s="62" t="s">
        <v>2107</v>
      </c>
      <c r="C285" s="62" t="s">
        <v>103</v>
      </c>
      <c r="D285" s="62" t="s">
        <v>146</v>
      </c>
      <c r="E285" s="46">
        <v>901</v>
      </c>
      <c r="F285" s="46">
        <v>7</v>
      </c>
      <c r="G285" s="46">
        <v>704</v>
      </c>
      <c r="H285" s="46">
        <v>70422</v>
      </c>
      <c r="I285" s="46">
        <v>3000</v>
      </c>
      <c r="J285" s="46">
        <v>404206</v>
      </c>
      <c r="K285" s="28">
        <v>0</v>
      </c>
      <c r="L285" s="28">
        <v>0</v>
      </c>
      <c r="M285" s="32">
        <v>3000000</v>
      </c>
      <c r="N285" s="35">
        <v>2000000</v>
      </c>
      <c r="O285" s="62"/>
      <c r="P285" s="140">
        <f>IFERROR(VLOOKUP(A285,'[1]Detail CAPEX  (2)'!_xlnm.Print_Area,11,0),0)</f>
        <v>0</v>
      </c>
      <c r="Q285" s="32">
        <f t="shared" si="26"/>
        <v>0</v>
      </c>
      <c r="R285" s="32">
        <f t="shared" si="26"/>
        <v>0</v>
      </c>
      <c r="S285" s="216">
        <f t="shared" si="25"/>
        <v>0</v>
      </c>
      <c r="T285" s="225"/>
    </row>
    <row r="286" spans="1:20" x14ac:dyDescent="0.3">
      <c r="A286" s="62" t="s">
        <v>2108</v>
      </c>
      <c r="B286" s="62" t="s">
        <v>2109</v>
      </c>
      <c r="C286" s="62" t="s">
        <v>103</v>
      </c>
      <c r="D286" s="62" t="s">
        <v>146</v>
      </c>
      <c r="E286" s="46">
        <v>901</v>
      </c>
      <c r="F286" s="46">
        <v>7</v>
      </c>
      <c r="G286" s="46">
        <v>704</v>
      </c>
      <c r="H286" s="46">
        <v>70422</v>
      </c>
      <c r="I286" s="46">
        <v>3000</v>
      </c>
      <c r="J286" s="46">
        <v>404206</v>
      </c>
      <c r="K286" s="28">
        <v>0</v>
      </c>
      <c r="L286" s="28">
        <v>0</v>
      </c>
      <c r="M286" s="32">
        <v>1000000</v>
      </c>
      <c r="N286" s="35">
        <v>1000000</v>
      </c>
      <c r="O286" s="62"/>
      <c r="P286" s="140">
        <f>IFERROR(VLOOKUP(A286,'[1]Detail CAPEX  (2)'!_xlnm.Print_Area,11,0),0)</f>
        <v>0</v>
      </c>
      <c r="Q286" s="32">
        <f t="shared" si="26"/>
        <v>0</v>
      </c>
      <c r="R286" s="32">
        <f t="shared" si="26"/>
        <v>0</v>
      </c>
      <c r="S286" s="216">
        <f t="shared" si="25"/>
        <v>0</v>
      </c>
      <c r="T286" s="60"/>
    </row>
    <row r="287" spans="1:20" x14ac:dyDescent="0.3">
      <c r="A287" s="62" t="s">
        <v>2110</v>
      </c>
      <c r="B287" s="187" t="s">
        <v>2111</v>
      </c>
      <c r="C287" s="62" t="s">
        <v>103</v>
      </c>
      <c r="D287" s="62" t="s">
        <v>146</v>
      </c>
      <c r="E287" s="46">
        <v>901</v>
      </c>
      <c r="F287" s="46">
        <v>7</v>
      </c>
      <c r="G287" s="46">
        <v>704</v>
      </c>
      <c r="H287" s="46">
        <v>70422</v>
      </c>
      <c r="I287" s="46">
        <v>3000</v>
      </c>
      <c r="J287" s="46">
        <v>404206</v>
      </c>
      <c r="K287" s="28">
        <v>0</v>
      </c>
      <c r="L287" s="28">
        <v>0</v>
      </c>
      <c r="M287" s="32">
        <v>800000</v>
      </c>
      <c r="N287" s="35">
        <v>800000</v>
      </c>
      <c r="O287" s="62"/>
      <c r="P287" s="140">
        <f>IFERROR(VLOOKUP(A287,'[1]Detail CAPEX  (2)'!_xlnm.Print_Area,11,0),0)</f>
        <v>0</v>
      </c>
      <c r="Q287" s="32">
        <f t="shared" si="26"/>
        <v>0</v>
      </c>
      <c r="R287" s="32">
        <f t="shared" si="26"/>
        <v>0</v>
      </c>
      <c r="S287" s="216">
        <f t="shared" si="25"/>
        <v>0</v>
      </c>
      <c r="T287" s="60"/>
    </row>
    <row r="288" spans="1:20" x14ac:dyDescent="0.3">
      <c r="A288" s="62" t="s">
        <v>2112</v>
      </c>
      <c r="B288" s="189" t="s">
        <v>2113</v>
      </c>
      <c r="C288" s="62" t="s">
        <v>103</v>
      </c>
      <c r="D288" s="62" t="s">
        <v>146</v>
      </c>
      <c r="E288" s="46">
        <v>901</v>
      </c>
      <c r="F288" s="46">
        <v>7</v>
      </c>
      <c r="G288" s="46">
        <v>704</v>
      </c>
      <c r="H288" s="46">
        <v>70422</v>
      </c>
      <c r="I288" s="46">
        <v>3000</v>
      </c>
      <c r="J288" s="46">
        <v>404206</v>
      </c>
      <c r="K288" s="28">
        <v>0</v>
      </c>
      <c r="L288" s="28">
        <v>0</v>
      </c>
      <c r="M288" s="32">
        <v>1000000</v>
      </c>
      <c r="N288" s="35">
        <v>500000</v>
      </c>
      <c r="O288" s="62"/>
      <c r="P288" s="140">
        <f>IFERROR(VLOOKUP(A288,'[1]Detail CAPEX  (2)'!_xlnm.Print_Area,11,0),0)</f>
        <v>0</v>
      </c>
      <c r="Q288" s="32">
        <f t="shared" si="26"/>
        <v>0</v>
      </c>
      <c r="R288" s="32">
        <f t="shared" si="26"/>
        <v>0</v>
      </c>
      <c r="S288" s="216">
        <f t="shared" si="25"/>
        <v>0</v>
      </c>
      <c r="T288" s="60"/>
    </row>
    <row r="289" spans="1:20" x14ac:dyDescent="0.3">
      <c r="A289" s="62" t="s">
        <v>1004</v>
      </c>
      <c r="B289" s="62" t="s">
        <v>1005</v>
      </c>
      <c r="C289" s="62" t="s">
        <v>105</v>
      </c>
      <c r="D289" s="62" t="s">
        <v>146</v>
      </c>
      <c r="E289" s="46">
        <v>903</v>
      </c>
      <c r="F289" s="46">
        <v>7</v>
      </c>
      <c r="G289" s="46">
        <v>705</v>
      </c>
      <c r="H289" s="46">
        <v>70520</v>
      </c>
      <c r="I289" s="46">
        <v>3000</v>
      </c>
      <c r="J289" s="46">
        <v>404206</v>
      </c>
      <c r="K289" s="28">
        <v>0</v>
      </c>
      <c r="L289" s="28">
        <v>0</v>
      </c>
      <c r="M289" s="32">
        <v>200000000</v>
      </c>
      <c r="N289" s="35">
        <v>200000000</v>
      </c>
      <c r="O289" s="62"/>
      <c r="P289" s="140">
        <v>120000000</v>
      </c>
      <c r="Q289" s="32">
        <f t="shared" si="26"/>
        <v>126000000</v>
      </c>
      <c r="R289" s="32">
        <f t="shared" si="26"/>
        <v>132300000</v>
      </c>
      <c r="S289" s="216">
        <f t="shared" si="25"/>
        <v>378300000</v>
      </c>
      <c r="T289" s="60"/>
    </row>
    <row r="290" spans="1:20" x14ac:dyDescent="0.3">
      <c r="A290" s="62" t="s">
        <v>1006</v>
      </c>
      <c r="B290" s="62" t="s">
        <v>1007</v>
      </c>
      <c r="C290" s="62" t="s">
        <v>105</v>
      </c>
      <c r="D290" s="62" t="s">
        <v>146</v>
      </c>
      <c r="E290" s="46">
        <v>903</v>
      </c>
      <c r="F290" s="46">
        <v>7</v>
      </c>
      <c r="G290" s="46">
        <v>705</v>
      </c>
      <c r="H290" s="46">
        <v>70520</v>
      </c>
      <c r="I290" s="46">
        <v>3000</v>
      </c>
      <c r="J290" s="46">
        <v>404206</v>
      </c>
      <c r="K290" s="28">
        <v>0</v>
      </c>
      <c r="L290" s="28">
        <v>0</v>
      </c>
      <c r="M290" s="32">
        <v>10000000</v>
      </c>
      <c r="N290" s="35">
        <v>1000000</v>
      </c>
      <c r="O290" s="62"/>
      <c r="P290" s="140">
        <v>15000000</v>
      </c>
      <c r="Q290" s="32">
        <f t="shared" si="26"/>
        <v>15750000</v>
      </c>
      <c r="R290" s="32">
        <f t="shared" si="26"/>
        <v>16537500</v>
      </c>
      <c r="S290" s="216">
        <f t="shared" si="25"/>
        <v>47287500</v>
      </c>
      <c r="T290" s="60"/>
    </row>
    <row r="291" spans="1:20" x14ac:dyDescent="0.3">
      <c r="A291" s="62" t="s">
        <v>1008</v>
      </c>
      <c r="B291" s="62" t="s">
        <v>1009</v>
      </c>
      <c r="C291" s="62" t="s">
        <v>105</v>
      </c>
      <c r="D291" s="62" t="s">
        <v>146</v>
      </c>
      <c r="E291" s="46">
        <v>903</v>
      </c>
      <c r="F291" s="46">
        <v>7</v>
      </c>
      <c r="G291" s="46">
        <v>705</v>
      </c>
      <c r="H291" s="46">
        <v>70520</v>
      </c>
      <c r="I291" s="46">
        <v>3000</v>
      </c>
      <c r="J291" s="46">
        <v>404206</v>
      </c>
      <c r="K291" s="28">
        <v>0</v>
      </c>
      <c r="L291" s="28">
        <v>0</v>
      </c>
      <c r="M291" s="32">
        <v>65000000</v>
      </c>
      <c r="N291" s="35">
        <v>50000000</v>
      </c>
      <c r="O291" s="62"/>
      <c r="P291" s="140">
        <v>50000000</v>
      </c>
      <c r="Q291" s="32">
        <f t="shared" si="26"/>
        <v>52500000</v>
      </c>
      <c r="R291" s="32">
        <f t="shared" si="26"/>
        <v>55125000</v>
      </c>
      <c r="S291" s="216">
        <f t="shared" si="25"/>
        <v>157625000</v>
      </c>
      <c r="T291" s="60"/>
    </row>
    <row r="292" spans="1:20" x14ac:dyDescent="0.3">
      <c r="A292" s="62" t="s">
        <v>1010</v>
      </c>
      <c r="B292" s="62" t="s">
        <v>1011</v>
      </c>
      <c r="C292" s="62" t="s">
        <v>105</v>
      </c>
      <c r="D292" s="62" t="s">
        <v>146</v>
      </c>
      <c r="E292" s="46">
        <v>903</v>
      </c>
      <c r="F292" s="46">
        <v>7</v>
      </c>
      <c r="G292" s="46">
        <v>705</v>
      </c>
      <c r="H292" s="46">
        <v>70520</v>
      </c>
      <c r="I292" s="46">
        <v>3000</v>
      </c>
      <c r="J292" s="46">
        <v>404206</v>
      </c>
      <c r="K292" s="28">
        <v>0</v>
      </c>
      <c r="L292" s="28">
        <v>0</v>
      </c>
      <c r="M292" s="32">
        <v>5000000</v>
      </c>
      <c r="N292" s="35">
        <v>5000000</v>
      </c>
      <c r="O292" s="62"/>
      <c r="P292" s="140">
        <v>20000000</v>
      </c>
      <c r="Q292" s="32">
        <f t="shared" si="26"/>
        <v>21000000</v>
      </c>
      <c r="R292" s="32">
        <f t="shared" si="26"/>
        <v>22050000</v>
      </c>
      <c r="S292" s="216">
        <f t="shared" si="25"/>
        <v>63050000</v>
      </c>
      <c r="T292" s="60"/>
    </row>
    <row r="293" spans="1:20" x14ac:dyDescent="0.3">
      <c r="A293" s="62" t="s">
        <v>1012</v>
      </c>
      <c r="B293" s="62" t="s">
        <v>1013</v>
      </c>
      <c r="C293" s="62" t="s">
        <v>105</v>
      </c>
      <c r="D293" s="62" t="s">
        <v>146</v>
      </c>
      <c r="E293" s="46">
        <v>903</v>
      </c>
      <c r="F293" s="46">
        <v>7</v>
      </c>
      <c r="G293" s="46">
        <v>705</v>
      </c>
      <c r="H293" s="46">
        <v>70520</v>
      </c>
      <c r="I293" s="46">
        <v>3000</v>
      </c>
      <c r="J293" s="46">
        <v>404206</v>
      </c>
      <c r="K293" s="28">
        <v>0</v>
      </c>
      <c r="L293" s="28">
        <v>0</v>
      </c>
      <c r="M293" s="32">
        <v>50300000</v>
      </c>
      <c r="N293" s="35">
        <v>10300000</v>
      </c>
      <c r="O293" s="62"/>
      <c r="P293" s="140">
        <v>20000000</v>
      </c>
      <c r="Q293" s="32">
        <f t="shared" si="26"/>
        <v>21000000</v>
      </c>
      <c r="R293" s="32">
        <f t="shared" si="26"/>
        <v>22050000</v>
      </c>
      <c r="S293" s="216">
        <f t="shared" si="25"/>
        <v>63050000</v>
      </c>
      <c r="T293" s="60"/>
    </row>
    <row r="294" spans="1:20" x14ac:dyDescent="0.3">
      <c r="A294" s="62" t="s">
        <v>1014</v>
      </c>
      <c r="B294" s="62" t="s">
        <v>1015</v>
      </c>
      <c r="C294" s="62" t="s">
        <v>105</v>
      </c>
      <c r="D294" s="62" t="s">
        <v>146</v>
      </c>
      <c r="E294" s="46">
        <v>903</v>
      </c>
      <c r="F294" s="46">
        <v>7</v>
      </c>
      <c r="G294" s="46">
        <v>705</v>
      </c>
      <c r="H294" s="46">
        <v>70520</v>
      </c>
      <c r="I294" s="46">
        <v>3000</v>
      </c>
      <c r="J294" s="46">
        <v>404206</v>
      </c>
      <c r="K294" s="28">
        <v>0</v>
      </c>
      <c r="L294" s="28">
        <v>0</v>
      </c>
      <c r="M294" s="32">
        <v>20000000</v>
      </c>
      <c r="N294" s="35">
        <v>20000000</v>
      </c>
      <c r="O294" s="62"/>
      <c r="P294" s="140">
        <v>20000000</v>
      </c>
      <c r="Q294" s="32">
        <f t="shared" si="26"/>
        <v>21000000</v>
      </c>
      <c r="R294" s="32">
        <f t="shared" si="26"/>
        <v>22050000</v>
      </c>
      <c r="S294" s="216">
        <f t="shared" si="25"/>
        <v>63050000</v>
      </c>
      <c r="T294" s="60"/>
    </row>
    <row r="295" spans="1:20" x14ac:dyDescent="0.3">
      <c r="A295" s="62" t="s">
        <v>1016</v>
      </c>
      <c r="B295" s="62" t="s">
        <v>323</v>
      </c>
      <c r="C295" s="62" t="s">
        <v>105</v>
      </c>
      <c r="D295" s="62" t="s">
        <v>146</v>
      </c>
      <c r="E295" s="46">
        <v>906</v>
      </c>
      <c r="F295" s="46">
        <v>7</v>
      </c>
      <c r="G295" s="46">
        <v>705</v>
      </c>
      <c r="H295" s="46">
        <v>70520</v>
      </c>
      <c r="I295" s="46">
        <v>3000</v>
      </c>
      <c r="J295" s="46">
        <v>404206</v>
      </c>
      <c r="K295" s="28">
        <v>0</v>
      </c>
      <c r="L295" s="28">
        <v>0</v>
      </c>
      <c r="M295" s="32">
        <v>10000000</v>
      </c>
      <c r="N295" s="35">
        <v>2000000</v>
      </c>
      <c r="O295" s="62"/>
      <c r="P295" s="140">
        <v>5000000</v>
      </c>
      <c r="Q295" s="32">
        <f t="shared" si="26"/>
        <v>5250000</v>
      </c>
      <c r="R295" s="32">
        <f t="shared" si="26"/>
        <v>5512500</v>
      </c>
      <c r="S295" s="216">
        <f t="shared" si="25"/>
        <v>15762500</v>
      </c>
      <c r="T295" s="60"/>
    </row>
    <row r="296" spans="1:20" x14ac:dyDescent="0.3">
      <c r="A296" s="62" t="s">
        <v>1017</v>
      </c>
      <c r="B296" s="62" t="s">
        <v>743</v>
      </c>
      <c r="C296" s="62" t="s">
        <v>105</v>
      </c>
      <c r="D296" s="62" t="s">
        <v>146</v>
      </c>
      <c r="E296" s="46">
        <v>903</v>
      </c>
      <c r="F296" s="46">
        <v>7</v>
      </c>
      <c r="G296" s="46">
        <v>705</v>
      </c>
      <c r="H296" s="46">
        <v>70520</v>
      </c>
      <c r="I296" s="46">
        <v>3000</v>
      </c>
      <c r="J296" s="46">
        <v>404206</v>
      </c>
      <c r="K296" s="28">
        <v>0</v>
      </c>
      <c r="L296" s="28">
        <v>0</v>
      </c>
      <c r="M296" s="32">
        <v>2000000</v>
      </c>
      <c r="N296" s="35">
        <v>2000000</v>
      </c>
      <c r="O296" s="62"/>
      <c r="P296" s="140">
        <v>5000000</v>
      </c>
      <c r="Q296" s="32">
        <f t="shared" si="26"/>
        <v>5250000</v>
      </c>
      <c r="R296" s="32">
        <f t="shared" si="26"/>
        <v>5512500</v>
      </c>
      <c r="S296" s="216">
        <f t="shared" si="25"/>
        <v>15762500</v>
      </c>
      <c r="T296" s="60"/>
    </row>
    <row r="297" spans="1:20" x14ac:dyDescent="0.3">
      <c r="A297" s="62" t="s">
        <v>3592</v>
      </c>
      <c r="B297" s="62" t="s">
        <v>3593</v>
      </c>
      <c r="C297" s="62" t="s">
        <v>105</v>
      </c>
      <c r="D297" s="62" t="s">
        <v>146</v>
      </c>
      <c r="E297" s="46"/>
      <c r="F297" s="46"/>
      <c r="G297" s="46"/>
      <c r="H297" s="46"/>
      <c r="I297" s="46"/>
      <c r="J297" s="46"/>
      <c r="K297" s="28"/>
      <c r="L297" s="28"/>
      <c r="M297" s="32"/>
      <c r="N297" s="35"/>
      <c r="O297" s="62"/>
      <c r="P297" s="140">
        <v>10000000</v>
      </c>
      <c r="Q297" s="32">
        <f t="shared" si="26"/>
        <v>10500000</v>
      </c>
      <c r="R297" s="32">
        <f t="shared" si="26"/>
        <v>11025000</v>
      </c>
      <c r="S297" s="216">
        <f t="shared" si="25"/>
        <v>31525000</v>
      </c>
      <c r="T297" s="60"/>
    </row>
    <row r="298" spans="1:20" x14ac:dyDescent="0.3">
      <c r="A298" s="62" t="s">
        <v>3594</v>
      </c>
      <c r="B298" s="62" t="s">
        <v>3595</v>
      </c>
      <c r="C298" s="62" t="s">
        <v>105</v>
      </c>
      <c r="D298" s="62" t="s">
        <v>146</v>
      </c>
      <c r="E298" s="46"/>
      <c r="F298" s="46"/>
      <c r="G298" s="46"/>
      <c r="H298" s="46"/>
      <c r="I298" s="46"/>
      <c r="J298" s="46"/>
      <c r="K298" s="28"/>
      <c r="L298" s="28"/>
      <c r="M298" s="32"/>
      <c r="N298" s="35"/>
      <c r="O298" s="62"/>
      <c r="P298" s="140">
        <v>35000000</v>
      </c>
      <c r="Q298" s="32">
        <f t="shared" si="26"/>
        <v>36750000</v>
      </c>
      <c r="R298" s="32">
        <f t="shared" si="26"/>
        <v>38587500</v>
      </c>
      <c r="S298" s="216">
        <f t="shared" si="25"/>
        <v>110337500</v>
      </c>
      <c r="T298" s="60"/>
    </row>
    <row r="299" spans="1:20" x14ac:dyDescent="0.3">
      <c r="A299" s="62" t="s">
        <v>3596</v>
      </c>
      <c r="B299" s="62" t="s">
        <v>3597</v>
      </c>
      <c r="C299" s="62" t="s">
        <v>105</v>
      </c>
      <c r="D299" s="62" t="s">
        <v>146</v>
      </c>
      <c r="E299" s="46"/>
      <c r="F299" s="46"/>
      <c r="G299" s="46"/>
      <c r="H299" s="46"/>
      <c r="I299" s="46"/>
      <c r="J299" s="46"/>
      <c r="K299" s="28"/>
      <c r="L299" s="28"/>
      <c r="M299" s="32"/>
      <c r="N299" s="35"/>
      <c r="O299" s="62"/>
      <c r="P299" s="140">
        <v>5000000</v>
      </c>
      <c r="Q299" s="32">
        <f t="shared" si="26"/>
        <v>5250000</v>
      </c>
      <c r="R299" s="32">
        <f t="shared" si="26"/>
        <v>5512500</v>
      </c>
      <c r="S299" s="216">
        <f t="shared" si="25"/>
        <v>15762500</v>
      </c>
      <c r="T299" s="60"/>
    </row>
    <row r="300" spans="1:20" x14ac:dyDescent="0.3">
      <c r="A300" s="147" t="s">
        <v>3570</v>
      </c>
      <c r="B300" s="80" t="s">
        <v>3571</v>
      </c>
      <c r="C300" s="5" t="s">
        <v>106</v>
      </c>
      <c r="D300" s="62" t="s">
        <v>146</v>
      </c>
      <c r="E300" s="176"/>
      <c r="F300" s="176"/>
      <c r="G300" s="176"/>
      <c r="H300" s="176"/>
      <c r="I300" s="176"/>
      <c r="J300" s="176"/>
      <c r="K300" s="177"/>
      <c r="L300" s="177"/>
      <c r="M300" s="177"/>
      <c r="N300" s="177"/>
      <c r="O300" s="177"/>
      <c r="P300" s="148">
        <v>10000000</v>
      </c>
      <c r="Q300" s="32">
        <f t="shared" si="26"/>
        <v>10500000</v>
      </c>
      <c r="R300" s="32">
        <f t="shared" si="26"/>
        <v>11025000</v>
      </c>
      <c r="S300" s="216">
        <f t="shared" si="25"/>
        <v>31525000</v>
      </c>
      <c r="T300" s="60"/>
    </row>
    <row r="301" spans="1:20" x14ac:dyDescent="0.3">
      <c r="A301" s="147" t="s">
        <v>3572</v>
      </c>
      <c r="B301" s="181" t="s">
        <v>3573</v>
      </c>
      <c r="C301" s="5" t="s">
        <v>106</v>
      </c>
      <c r="D301" s="62" t="s">
        <v>146</v>
      </c>
      <c r="E301" s="176"/>
      <c r="F301" s="176"/>
      <c r="G301" s="176"/>
      <c r="H301" s="176"/>
      <c r="I301" s="176"/>
      <c r="J301" s="176"/>
      <c r="K301" s="177"/>
      <c r="L301" s="177"/>
      <c r="M301" s="177"/>
      <c r="N301" s="177"/>
      <c r="O301" s="177"/>
      <c r="P301" s="148">
        <v>60000000</v>
      </c>
      <c r="Q301" s="32">
        <f t="shared" si="26"/>
        <v>63000000</v>
      </c>
      <c r="R301" s="32">
        <f t="shared" si="26"/>
        <v>66150000</v>
      </c>
      <c r="S301" s="216">
        <f t="shared" si="25"/>
        <v>189150000</v>
      </c>
      <c r="T301" s="60"/>
    </row>
    <row r="302" spans="1:20" x14ac:dyDescent="0.3">
      <c r="A302" s="147" t="s">
        <v>3574</v>
      </c>
      <c r="B302" s="80" t="s">
        <v>3575</v>
      </c>
      <c r="C302" s="5" t="s">
        <v>106</v>
      </c>
      <c r="D302" s="62" t="s">
        <v>146</v>
      </c>
      <c r="E302" s="176"/>
      <c r="F302" s="176"/>
      <c r="G302" s="176"/>
      <c r="H302" s="176"/>
      <c r="I302" s="176"/>
      <c r="J302" s="176"/>
      <c r="K302" s="177"/>
      <c r="L302" s="177"/>
      <c r="M302" s="177"/>
      <c r="N302" s="177"/>
      <c r="O302" s="177"/>
      <c r="P302" s="148">
        <v>10000000</v>
      </c>
      <c r="Q302" s="32">
        <f t="shared" si="26"/>
        <v>10500000</v>
      </c>
      <c r="R302" s="32">
        <f t="shared" si="26"/>
        <v>11025000</v>
      </c>
      <c r="S302" s="216">
        <f t="shared" si="25"/>
        <v>31525000</v>
      </c>
      <c r="T302" s="60"/>
    </row>
    <row r="303" spans="1:20" x14ac:dyDescent="0.3">
      <c r="A303" s="147" t="s">
        <v>3576</v>
      </c>
      <c r="B303" s="80" t="s">
        <v>3577</v>
      </c>
      <c r="C303" s="5" t="s">
        <v>106</v>
      </c>
      <c r="D303" s="62" t="s">
        <v>146</v>
      </c>
      <c r="E303" s="176"/>
      <c r="F303" s="176"/>
      <c r="G303" s="176"/>
      <c r="H303" s="176"/>
      <c r="I303" s="176"/>
      <c r="J303" s="176"/>
      <c r="K303" s="177"/>
      <c r="L303" s="177"/>
      <c r="M303" s="177"/>
      <c r="N303" s="177"/>
      <c r="O303" s="177"/>
      <c r="P303" s="148">
        <v>175000000</v>
      </c>
      <c r="Q303" s="32">
        <f t="shared" si="26"/>
        <v>183750000</v>
      </c>
      <c r="R303" s="32">
        <f t="shared" si="26"/>
        <v>192937500</v>
      </c>
      <c r="S303" s="216">
        <f t="shared" si="25"/>
        <v>551687500</v>
      </c>
      <c r="T303" s="60"/>
    </row>
    <row r="304" spans="1:20" x14ac:dyDescent="0.3">
      <c r="A304" s="182" t="s">
        <v>3579</v>
      </c>
      <c r="B304" s="62" t="s">
        <v>2038</v>
      </c>
      <c r="C304" s="5" t="s">
        <v>2311</v>
      </c>
      <c r="D304" s="62" t="s">
        <v>146</v>
      </c>
      <c r="E304" s="176"/>
      <c r="F304" s="176"/>
      <c r="G304" s="176"/>
      <c r="H304" s="176"/>
      <c r="I304" s="176"/>
      <c r="J304" s="176"/>
      <c r="K304" s="177"/>
      <c r="L304" s="177"/>
      <c r="M304" s="177"/>
      <c r="N304" s="177"/>
      <c r="O304" s="177"/>
      <c r="P304" s="148">
        <v>50000000</v>
      </c>
      <c r="Q304" s="32">
        <f t="shared" ref="Q304:R311" si="27">P304+5%*P304</f>
        <v>52500000</v>
      </c>
      <c r="R304" s="32">
        <f t="shared" si="27"/>
        <v>55125000</v>
      </c>
      <c r="S304" s="216">
        <f t="shared" si="25"/>
        <v>157625000</v>
      </c>
      <c r="T304" s="60"/>
    </row>
    <row r="305" spans="1:20" x14ac:dyDescent="0.3">
      <c r="A305" s="182" t="s">
        <v>3580</v>
      </c>
      <c r="B305" s="62" t="s">
        <v>3581</v>
      </c>
      <c r="C305" s="5" t="s">
        <v>2311</v>
      </c>
      <c r="D305" s="62" t="s">
        <v>146</v>
      </c>
      <c r="E305" s="176"/>
      <c r="F305" s="176"/>
      <c r="G305" s="176"/>
      <c r="H305" s="176"/>
      <c r="I305" s="176"/>
      <c r="J305" s="176"/>
      <c r="K305" s="177"/>
      <c r="L305" s="177"/>
      <c r="M305" s="177"/>
      <c r="N305" s="177"/>
      <c r="O305" s="177"/>
      <c r="P305" s="148">
        <v>200000000</v>
      </c>
      <c r="Q305" s="32">
        <f t="shared" si="27"/>
        <v>210000000</v>
      </c>
      <c r="R305" s="32">
        <f t="shared" si="27"/>
        <v>220500000</v>
      </c>
      <c r="S305" s="216">
        <f t="shared" si="25"/>
        <v>630500000</v>
      </c>
      <c r="T305" s="60"/>
    </row>
    <row r="306" spans="1:20" x14ac:dyDescent="0.3">
      <c r="A306" s="182" t="s">
        <v>3582</v>
      </c>
      <c r="B306" s="80" t="s">
        <v>3583</v>
      </c>
      <c r="C306" s="5" t="s">
        <v>2311</v>
      </c>
      <c r="D306" s="62" t="s">
        <v>146</v>
      </c>
      <c r="E306" s="176"/>
      <c r="F306" s="176"/>
      <c r="G306" s="176"/>
      <c r="H306" s="176"/>
      <c r="I306" s="176"/>
      <c r="J306" s="176"/>
      <c r="K306" s="177"/>
      <c r="L306" s="177"/>
      <c r="M306" s="177"/>
      <c r="N306" s="177"/>
      <c r="O306" s="177"/>
      <c r="P306" s="148">
        <v>5000000</v>
      </c>
      <c r="Q306" s="32">
        <f t="shared" si="27"/>
        <v>5250000</v>
      </c>
      <c r="R306" s="32">
        <f t="shared" si="27"/>
        <v>5512500</v>
      </c>
      <c r="S306" s="216">
        <f t="shared" si="25"/>
        <v>15762500</v>
      </c>
      <c r="T306" s="60"/>
    </row>
    <row r="307" spans="1:20" x14ac:dyDescent="0.3">
      <c r="A307" s="182" t="s">
        <v>3584</v>
      </c>
      <c r="B307" s="62" t="s">
        <v>3585</v>
      </c>
      <c r="C307" s="5" t="s">
        <v>2311</v>
      </c>
      <c r="D307" s="62" t="s">
        <v>146</v>
      </c>
      <c r="E307" s="176"/>
      <c r="F307" s="176"/>
      <c r="G307" s="176"/>
      <c r="H307" s="176"/>
      <c r="I307" s="176"/>
      <c r="J307" s="176"/>
      <c r="K307" s="177"/>
      <c r="L307" s="177"/>
      <c r="M307" s="177"/>
      <c r="N307" s="177"/>
      <c r="O307" s="177"/>
      <c r="P307" s="148">
        <v>20000000</v>
      </c>
      <c r="Q307" s="32">
        <f t="shared" si="27"/>
        <v>21000000</v>
      </c>
      <c r="R307" s="32">
        <f t="shared" si="27"/>
        <v>22050000</v>
      </c>
      <c r="S307" s="216">
        <f t="shared" si="25"/>
        <v>63050000</v>
      </c>
      <c r="T307" s="60"/>
    </row>
    <row r="308" spans="1:20" x14ac:dyDescent="0.3">
      <c r="A308" s="182" t="s">
        <v>3586</v>
      </c>
      <c r="B308" s="80" t="s">
        <v>3587</v>
      </c>
      <c r="C308" s="5" t="s">
        <v>2311</v>
      </c>
      <c r="D308" s="62" t="s">
        <v>146</v>
      </c>
      <c r="E308" s="176"/>
      <c r="F308" s="176"/>
      <c r="G308" s="176"/>
      <c r="H308" s="176"/>
      <c r="I308" s="176"/>
      <c r="J308" s="176"/>
      <c r="K308" s="177"/>
      <c r="L308" s="177"/>
      <c r="M308" s="177"/>
      <c r="N308" s="177"/>
      <c r="O308" s="177"/>
      <c r="P308" s="148">
        <v>5000000</v>
      </c>
      <c r="Q308" s="32">
        <f t="shared" si="27"/>
        <v>5250000</v>
      </c>
      <c r="R308" s="32">
        <f t="shared" si="27"/>
        <v>5512500</v>
      </c>
      <c r="S308" s="216">
        <f t="shared" ref="S308:S311" si="28">SUM(P308:R308)</f>
        <v>15762500</v>
      </c>
      <c r="T308" s="60"/>
    </row>
    <row r="309" spans="1:20" x14ac:dyDescent="0.3">
      <c r="A309" s="182" t="s">
        <v>3588</v>
      </c>
      <c r="B309" s="62" t="s">
        <v>743</v>
      </c>
      <c r="C309" s="5" t="s">
        <v>2311</v>
      </c>
      <c r="D309" s="62" t="s">
        <v>146</v>
      </c>
      <c r="E309" s="176"/>
      <c r="F309" s="176"/>
      <c r="G309" s="176"/>
      <c r="H309" s="176"/>
      <c r="I309" s="176"/>
      <c r="J309" s="176"/>
      <c r="K309" s="177"/>
      <c r="L309" s="177"/>
      <c r="M309" s="177"/>
      <c r="N309" s="177"/>
      <c r="O309" s="177"/>
      <c r="P309" s="148">
        <v>2000000</v>
      </c>
      <c r="Q309" s="32">
        <f t="shared" si="27"/>
        <v>2100000</v>
      </c>
      <c r="R309" s="32">
        <f t="shared" si="27"/>
        <v>2205000</v>
      </c>
      <c r="S309" s="216">
        <f t="shared" si="28"/>
        <v>6305000</v>
      </c>
      <c r="T309" s="60"/>
    </row>
    <row r="310" spans="1:20" x14ac:dyDescent="0.3">
      <c r="A310" s="182" t="s">
        <v>3589</v>
      </c>
      <c r="B310" s="62" t="s">
        <v>583</v>
      </c>
      <c r="C310" s="5" t="s">
        <v>2311</v>
      </c>
      <c r="D310" s="62" t="s">
        <v>146</v>
      </c>
      <c r="E310" s="176"/>
      <c r="F310" s="176"/>
      <c r="G310" s="176"/>
      <c r="H310" s="176"/>
      <c r="I310" s="176"/>
      <c r="J310" s="176"/>
      <c r="K310" s="177"/>
      <c r="L310" s="177"/>
      <c r="M310" s="177"/>
      <c r="N310" s="177"/>
      <c r="O310" s="177"/>
      <c r="P310" s="148">
        <v>15000000</v>
      </c>
      <c r="Q310" s="32">
        <f t="shared" si="27"/>
        <v>15750000</v>
      </c>
      <c r="R310" s="32">
        <f t="shared" si="27"/>
        <v>16537500</v>
      </c>
      <c r="S310" s="216">
        <f t="shared" si="28"/>
        <v>47287500</v>
      </c>
      <c r="T310" s="60"/>
    </row>
    <row r="311" spans="1:20" x14ac:dyDescent="0.3">
      <c r="A311" s="182" t="s">
        <v>3590</v>
      </c>
      <c r="B311" s="62" t="s">
        <v>323</v>
      </c>
      <c r="C311" s="5" t="s">
        <v>2311</v>
      </c>
      <c r="D311" s="62" t="s">
        <v>146</v>
      </c>
      <c r="E311" s="176"/>
      <c r="F311" s="176"/>
      <c r="G311" s="176"/>
      <c r="H311" s="176"/>
      <c r="I311" s="176"/>
      <c r="J311" s="176"/>
      <c r="K311" s="177"/>
      <c r="L311" s="177"/>
      <c r="M311" s="177"/>
      <c r="N311" s="177"/>
      <c r="O311" s="177"/>
      <c r="P311" s="148">
        <v>3000000</v>
      </c>
      <c r="Q311" s="32">
        <f t="shared" si="27"/>
        <v>3150000</v>
      </c>
      <c r="R311" s="32">
        <f t="shared" si="27"/>
        <v>3307500</v>
      </c>
      <c r="S311" s="216">
        <f t="shared" si="28"/>
        <v>9457500</v>
      </c>
      <c r="T311" s="63">
        <f>SUM(P244:P311)</f>
        <v>1068000000</v>
      </c>
    </row>
    <row r="312" spans="1:20" x14ac:dyDescent="0.3">
      <c r="A312" s="182"/>
      <c r="B312" s="62"/>
      <c r="C312" s="5"/>
      <c r="D312" s="62"/>
      <c r="E312" s="176"/>
      <c r="F312" s="176"/>
      <c r="G312" s="176"/>
      <c r="H312" s="176"/>
      <c r="I312" s="176"/>
      <c r="J312" s="176"/>
      <c r="K312" s="177"/>
      <c r="L312" s="177"/>
      <c r="M312" s="177"/>
      <c r="N312" s="177"/>
      <c r="O312" s="177"/>
      <c r="P312" s="148"/>
      <c r="Q312" s="32"/>
      <c r="R312" s="32"/>
      <c r="S312" s="216"/>
      <c r="T312" s="60"/>
    </row>
    <row r="313" spans="1:20" x14ac:dyDescent="0.3">
      <c r="A313" s="182"/>
      <c r="B313" s="62"/>
      <c r="C313" s="5"/>
      <c r="D313" s="62"/>
      <c r="E313" s="176"/>
      <c r="F313" s="176"/>
      <c r="G313" s="176"/>
      <c r="H313" s="176"/>
      <c r="I313" s="176"/>
      <c r="J313" s="176"/>
      <c r="K313" s="177"/>
      <c r="L313" s="177"/>
      <c r="M313" s="177"/>
      <c r="N313" s="177"/>
      <c r="O313" s="177"/>
      <c r="P313" s="148"/>
      <c r="Q313" s="32"/>
      <c r="R313" s="32"/>
      <c r="S313" s="216"/>
      <c r="T313" s="60"/>
    </row>
    <row r="314" spans="1:20" x14ac:dyDescent="0.3">
      <c r="A314" s="62" t="s">
        <v>1457</v>
      </c>
      <c r="B314" s="62" t="s">
        <v>1458</v>
      </c>
      <c r="C314" s="62" t="s">
        <v>88</v>
      </c>
      <c r="D314" s="62" t="s">
        <v>144</v>
      </c>
      <c r="E314" s="46">
        <v>704</v>
      </c>
      <c r="F314" s="46">
        <v>3</v>
      </c>
      <c r="G314" s="46">
        <v>709</v>
      </c>
      <c r="H314" s="46">
        <v>70950</v>
      </c>
      <c r="I314" s="46">
        <v>3000</v>
      </c>
      <c r="J314" s="46">
        <v>404206</v>
      </c>
      <c r="K314" s="32">
        <v>20000000</v>
      </c>
      <c r="L314" s="28">
        <v>0</v>
      </c>
      <c r="M314" s="32">
        <v>30000000</v>
      </c>
      <c r="N314" s="35">
        <v>25000000</v>
      </c>
      <c r="O314" s="62"/>
      <c r="P314" s="140">
        <f>IFERROR(VLOOKUP(A314,'[1]Detail CAPEX  (2)'!_xlnm.Print_Area,11,0),0)</f>
        <v>0</v>
      </c>
      <c r="Q314" s="32">
        <f t="shared" ref="Q314:R333" si="29">P314+5%*P314</f>
        <v>0</v>
      </c>
      <c r="R314" s="32">
        <f t="shared" si="29"/>
        <v>0</v>
      </c>
      <c r="S314" s="216">
        <f t="shared" ref="S314:S345" si="30">SUM(P314:R314)</f>
        <v>0</v>
      </c>
      <c r="T314" s="60"/>
    </row>
    <row r="315" spans="1:20" x14ac:dyDescent="0.3">
      <c r="A315" s="62" t="s">
        <v>1459</v>
      </c>
      <c r="B315" s="62" t="s">
        <v>1460</v>
      </c>
      <c r="C315" s="62" t="s">
        <v>88</v>
      </c>
      <c r="D315" s="62" t="s">
        <v>144</v>
      </c>
      <c r="E315" s="46">
        <v>704</v>
      </c>
      <c r="F315" s="46">
        <v>3</v>
      </c>
      <c r="G315" s="46">
        <v>701</v>
      </c>
      <c r="H315" s="46">
        <v>70133</v>
      </c>
      <c r="I315" s="46">
        <v>3000</v>
      </c>
      <c r="J315" s="46">
        <v>404121</v>
      </c>
      <c r="K315" s="32">
        <v>18156200</v>
      </c>
      <c r="L315" s="32">
        <v>9692312</v>
      </c>
      <c r="M315" s="32">
        <v>25000000</v>
      </c>
      <c r="N315" s="35">
        <v>20000000</v>
      </c>
      <c r="O315" s="62"/>
      <c r="P315" s="140">
        <f>IFERROR(VLOOKUP(A315,'[1]Detail CAPEX  (2)'!_xlnm.Print_Area,11,0),0)</f>
        <v>0</v>
      </c>
      <c r="Q315" s="32">
        <f t="shared" si="29"/>
        <v>0</v>
      </c>
      <c r="R315" s="32">
        <f t="shared" si="29"/>
        <v>0</v>
      </c>
      <c r="S315" s="216">
        <f t="shared" si="30"/>
        <v>0</v>
      </c>
      <c r="T315" s="60"/>
    </row>
    <row r="316" spans="1:20" x14ac:dyDescent="0.3">
      <c r="A316" s="62" t="s">
        <v>1461</v>
      </c>
      <c r="B316" s="62" t="s">
        <v>1462</v>
      </c>
      <c r="C316" s="62" t="s">
        <v>88</v>
      </c>
      <c r="D316" s="62" t="s">
        <v>144</v>
      </c>
      <c r="E316" s="46">
        <v>705</v>
      </c>
      <c r="F316" s="46">
        <v>3</v>
      </c>
      <c r="G316" s="46">
        <v>710</v>
      </c>
      <c r="H316" s="46">
        <v>71080</v>
      </c>
      <c r="I316" s="46">
        <v>3000</v>
      </c>
      <c r="J316" s="46">
        <v>404206</v>
      </c>
      <c r="K316" s="28">
        <v>0</v>
      </c>
      <c r="L316" s="28">
        <v>0</v>
      </c>
      <c r="M316" s="32">
        <v>10000000</v>
      </c>
      <c r="N316" s="35">
        <v>10000000</v>
      </c>
      <c r="O316" s="62"/>
      <c r="P316" s="140">
        <f>IFERROR(VLOOKUP(A316,'[1]Detail CAPEX  (2)'!_xlnm.Print_Area,11,0),0)</f>
        <v>0</v>
      </c>
      <c r="Q316" s="32">
        <f t="shared" si="29"/>
        <v>0</v>
      </c>
      <c r="R316" s="32">
        <f t="shared" si="29"/>
        <v>0</v>
      </c>
      <c r="S316" s="216">
        <f t="shared" si="30"/>
        <v>0</v>
      </c>
      <c r="T316" s="60"/>
    </row>
    <row r="317" spans="1:20" x14ac:dyDescent="0.3">
      <c r="A317" s="62" t="s">
        <v>1463</v>
      </c>
      <c r="B317" s="62" t="s">
        <v>1464</v>
      </c>
      <c r="C317" s="62" t="s">
        <v>88</v>
      </c>
      <c r="D317" s="62" t="s">
        <v>144</v>
      </c>
      <c r="E317" s="46">
        <v>703</v>
      </c>
      <c r="F317" s="46">
        <v>3</v>
      </c>
      <c r="G317" s="46">
        <v>710</v>
      </c>
      <c r="H317" s="46">
        <v>71080</v>
      </c>
      <c r="I317" s="46">
        <v>3000</v>
      </c>
      <c r="J317" s="46">
        <v>404206</v>
      </c>
      <c r="K317" s="32">
        <v>2000000</v>
      </c>
      <c r="L317" s="28">
        <v>0</v>
      </c>
      <c r="M317" s="32">
        <v>4000000</v>
      </c>
      <c r="N317" s="35">
        <v>2000000</v>
      </c>
      <c r="O317" s="62"/>
      <c r="P317" s="140">
        <f>IFERROR(VLOOKUP(A317,'[1]Detail CAPEX  (2)'!_xlnm.Print_Area,11,0),0)</f>
        <v>0</v>
      </c>
      <c r="Q317" s="32">
        <f t="shared" si="29"/>
        <v>0</v>
      </c>
      <c r="R317" s="32">
        <f t="shared" si="29"/>
        <v>0</v>
      </c>
      <c r="S317" s="216">
        <f t="shared" si="30"/>
        <v>0</v>
      </c>
      <c r="T317" s="60"/>
    </row>
    <row r="318" spans="1:20" x14ac:dyDescent="0.3">
      <c r="A318" s="62" t="s">
        <v>1465</v>
      </c>
      <c r="B318" s="62" t="s">
        <v>1466</v>
      </c>
      <c r="C318" s="62" t="s">
        <v>88</v>
      </c>
      <c r="D318" s="62" t="s">
        <v>144</v>
      </c>
      <c r="E318" s="46">
        <v>704</v>
      </c>
      <c r="F318" s="46">
        <v>3</v>
      </c>
      <c r="G318" s="46">
        <v>704</v>
      </c>
      <c r="H318" s="46">
        <v>70411</v>
      </c>
      <c r="I318" s="46">
        <v>3000</v>
      </c>
      <c r="J318" s="46">
        <v>404206</v>
      </c>
      <c r="K318" s="32">
        <v>4500000</v>
      </c>
      <c r="L318" s="28">
        <v>0</v>
      </c>
      <c r="M318" s="32">
        <v>8000000</v>
      </c>
      <c r="N318" s="35">
        <v>5000000</v>
      </c>
      <c r="O318" s="62"/>
      <c r="P318" s="140">
        <f>IFERROR(VLOOKUP(A318,'[1]Detail CAPEX  (2)'!_xlnm.Print_Area,11,0),0)</f>
        <v>0</v>
      </c>
      <c r="Q318" s="32">
        <f t="shared" si="29"/>
        <v>0</v>
      </c>
      <c r="R318" s="32">
        <f t="shared" si="29"/>
        <v>0</v>
      </c>
      <c r="S318" s="216">
        <f t="shared" si="30"/>
        <v>0</v>
      </c>
      <c r="T318" s="60"/>
    </row>
    <row r="319" spans="1:20" x14ac:dyDescent="0.3">
      <c r="A319" s="62" t="s">
        <v>1467</v>
      </c>
      <c r="B319" s="62" t="s">
        <v>1468</v>
      </c>
      <c r="C319" s="62" t="s">
        <v>88</v>
      </c>
      <c r="D319" s="62" t="s">
        <v>144</v>
      </c>
      <c r="E319" s="46">
        <v>703</v>
      </c>
      <c r="F319" s="46">
        <v>3</v>
      </c>
      <c r="G319" s="46">
        <v>710</v>
      </c>
      <c r="H319" s="46">
        <v>71080</v>
      </c>
      <c r="I319" s="46">
        <v>3000</v>
      </c>
      <c r="J319" s="46">
        <v>404206</v>
      </c>
      <c r="K319" s="32">
        <v>3000000</v>
      </c>
      <c r="L319" s="28">
        <v>0</v>
      </c>
      <c r="M319" s="32">
        <v>3000000</v>
      </c>
      <c r="N319" s="35">
        <v>3000000</v>
      </c>
      <c r="O319" s="62"/>
      <c r="P319" s="140">
        <f>IFERROR(VLOOKUP(A319,'[1]Detail CAPEX  (2)'!_xlnm.Print_Area,11,0),0)</f>
        <v>0</v>
      </c>
      <c r="Q319" s="32">
        <f t="shared" si="29"/>
        <v>0</v>
      </c>
      <c r="R319" s="32">
        <f t="shared" si="29"/>
        <v>0</v>
      </c>
      <c r="S319" s="216">
        <f t="shared" si="30"/>
        <v>0</v>
      </c>
      <c r="T319" s="60"/>
    </row>
    <row r="320" spans="1:20" x14ac:dyDescent="0.3">
      <c r="A320" s="62" t="s">
        <v>1469</v>
      </c>
      <c r="B320" s="62" t="s">
        <v>1470</v>
      </c>
      <c r="C320" s="62" t="s">
        <v>88</v>
      </c>
      <c r="D320" s="62" t="s">
        <v>144</v>
      </c>
      <c r="E320" s="46">
        <v>703</v>
      </c>
      <c r="F320" s="46">
        <v>3</v>
      </c>
      <c r="G320" s="46">
        <v>710</v>
      </c>
      <c r="H320" s="46">
        <v>71080</v>
      </c>
      <c r="I320" s="46">
        <v>3000</v>
      </c>
      <c r="J320" s="46">
        <v>404206</v>
      </c>
      <c r="K320" s="32">
        <v>5000000</v>
      </c>
      <c r="L320" s="28">
        <v>0</v>
      </c>
      <c r="M320" s="32">
        <v>6000000</v>
      </c>
      <c r="N320" s="35">
        <v>5000000</v>
      </c>
      <c r="O320" s="62"/>
      <c r="P320" s="140">
        <f>IFERROR(VLOOKUP(A320,'[1]Detail CAPEX  (2)'!_xlnm.Print_Area,11,0),0)</f>
        <v>0</v>
      </c>
      <c r="Q320" s="32">
        <f t="shared" si="29"/>
        <v>0</v>
      </c>
      <c r="R320" s="32">
        <f t="shared" si="29"/>
        <v>0</v>
      </c>
      <c r="S320" s="216">
        <f t="shared" si="30"/>
        <v>0</v>
      </c>
      <c r="T320" s="60"/>
    </row>
    <row r="321" spans="1:20" x14ac:dyDescent="0.3">
      <c r="A321" s="62" t="s">
        <v>1471</v>
      </c>
      <c r="B321" s="62" t="s">
        <v>1472</v>
      </c>
      <c r="C321" s="62" t="s">
        <v>88</v>
      </c>
      <c r="D321" s="62" t="s">
        <v>144</v>
      </c>
      <c r="E321" s="46">
        <v>703</v>
      </c>
      <c r="F321" s="46">
        <v>3</v>
      </c>
      <c r="G321" s="46">
        <v>710</v>
      </c>
      <c r="H321" s="46">
        <v>71040</v>
      </c>
      <c r="I321" s="46">
        <v>3000</v>
      </c>
      <c r="J321" s="46">
        <v>404206</v>
      </c>
      <c r="K321" s="32">
        <v>50000000</v>
      </c>
      <c r="L321" s="28">
        <v>0</v>
      </c>
      <c r="M321" s="32">
        <v>70000000</v>
      </c>
      <c r="N321" s="35">
        <v>70000000</v>
      </c>
      <c r="O321" s="62"/>
      <c r="P321" s="140">
        <f>IFERROR(VLOOKUP(A321,'[1]Detail CAPEX  (2)'!_xlnm.Print_Area,11,0),0)</f>
        <v>0</v>
      </c>
      <c r="Q321" s="32">
        <f t="shared" si="29"/>
        <v>0</v>
      </c>
      <c r="R321" s="32">
        <f t="shared" si="29"/>
        <v>0</v>
      </c>
      <c r="S321" s="216">
        <f t="shared" si="30"/>
        <v>0</v>
      </c>
      <c r="T321" s="60"/>
    </row>
    <row r="322" spans="1:20" x14ac:dyDescent="0.3">
      <c r="A322" s="62" t="s">
        <v>1473</v>
      </c>
      <c r="B322" s="62" t="s">
        <v>1474</v>
      </c>
      <c r="C322" s="62" t="s">
        <v>88</v>
      </c>
      <c r="D322" s="62" t="s">
        <v>144</v>
      </c>
      <c r="E322" s="46">
        <v>705</v>
      </c>
      <c r="F322" s="46">
        <v>3</v>
      </c>
      <c r="G322" s="46">
        <v>710</v>
      </c>
      <c r="H322" s="46">
        <v>71050</v>
      </c>
      <c r="I322" s="46">
        <v>3000</v>
      </c>
      <c r="J322" s="46">
        <v>404206</v>
      </c>
      <c r="K322" s="32">
        <v>6000000</v>
      </c>
      <c r="L322" s="28">
        <v>0</v>
      </c>
      <c r="M322" s="32">
        <v>5000000</v>
      </c>
      <c r="N322" s="35">
        <v>5000000</v>
      </c>
      <c r="O322" s="62"/>
      <c r="P322" s="140">
        <f>IFERROR(VLOOKUP(A322,'[1]Detail CAPEX  (2)'!_xlnm.Print_Area,11,0),0)</f>
        <v>0</v>
      </c>
      <c r="Q322" s="32">
        <f t="shared" si="29"/>
        <v>0</v>
      </c>
      <c r="R322" s="32">
        <f t="shared" si="29"/>
        <v>0</v>
      </c>
      <c r="S322" s="216">
        <f t="shared" si="30"/>
        <v>0</v>
      </c>
      <c r="T322" s="60"/>
    </row>
    <row r="323" spans="1:20" x14ac:dyDescent="0.3">
      <c r="A323" s="62" t="s">
        <v>1475</v>
      </c>
      <c r="B323" s="62" t="s">
        <v>1476</v>
      </c>
      <c r="C323" s="62" t="s">
        <v>88</v>
      </c>
      <c r="D323" s="62" t="s">
        <v>144</v>
      </c>
      <c r="E323" s="46">
        <v>705</v>
      </c>
      <c r="F323" s="46">
        <v>10</v>
      </c>
      <c r="G323" s="46">
        <v>710</v>
      </c>
      <c r="H323" s="46">
        <v>71080</v>
      </c>
      <c r="I323" s="46">
        <v>3000</v>
      </c>
      <c r="J323" s="46">
        <v>404206</v>
      </c>
      <c r="K323" s="28">
        <v>0</v>
      </c>
      <c r="L323" s="32">
        <v>9000000</v>
      </c>
      <c r="M323" s="32">
        <v>15000000</v>
      </c>
      <c r="N323" s="35">
        <v>10000000</v>
      </c>
      <c r="O323" s="62"/>
      <c r="P323" s="140">
        <f>IFERROR(VLOOKUP(A323,'[1]Detail CAPEX  (2)'!_xlnm.Print_Area,11,0),0)</f>
        <v>0</v>
      </c>
      <c r="Q323" s="32">
        <f t="shared" si="29"/>
        <v>0</v>
      </c>
      <c r="R323" s="32">
        <f t="shared" si="29"/>
        <v>0</v>
      </c>
      <c r="S323" s="216">
        <f t="shared" si="30"/>
        <v>0</v>
      </c>
      <c r="T323" s="60"/>
    </row>
    <row r="324" spans="1:20" x14ac:dyDescent="0.3">
      <c r="A324" s="62" t="s">
        <v>1477</v>
      </c>
      <c r="B324" s="62" t="s">
        <v>1478</v>
      </c>
      <c r="C324" s="62" t="s">
        <v>88</v>
      </c>
      <c r="D324" s="62" t="s">
        <v>144</v>
      </c>
      <c r="E324" s="46">
        <v>702</v>
      </c>
      <c r="F324" s="46">
        <v>3</v>
      </c>
      <c r="G324" s="46">
        <v>710</v>
      </c>
      <c r="H324" s="46">
        <v>71080</v>
      </c>
      <c r="I324" s="46">
        <v>3000</v>
      </c>
      <c r="J324" s="46">
        <v>404206</v>
      </c>
      <c r="K324" s="28">
        <v>0</v>
      </c>
      <c r="L324" s="28">
        <v>0</v>
      </c>
      <c r="M324" s="32">
        <v>15000000</v>
      </c>
      <c r="N324" s="35">
        <v>10000000</v>
      </c>
      <c r="O324" s="62"/>
      <c r="P324" s="140">
        <f>IFERROR(VLOOKUP(A324,'[1]Detail CAPEX  (2)'!_xlnm.Print_Area,11,0),0)</f>
        <v>0</v>
      </c>
      <c r="Q324" s="32">
        <f t="shared" si="29"/>
        <v>0</v>
      </c>
      <c r="R324" s="32">
        <f t="shared" si="29"/>
        <v>0</v>
      </c>
      <c r="S324" s="216">
        <f t="shared" si="30"/>
        <v>0</v>
      </c>
      <c r="T324" s="60"/>
    </row>
    <row r="325" spans="1:20" x14ac:dyDescent="0.3">
      <c r="A325" s="62" t="s">
        <v>1479</v>
      </c>
      <c r="B325" s="62" t="s">
        <v>1480</v>
      </c>
      <c r="C325" s="62" t="s">
        <v>88</v>
      </c>
      <c r="D325" s="62" t="s">
        <v>144</v>
      </c>
      <c r="E325" s="46">
        <v>704</v>
      </c>
      <c r="F325" s="46">
        <v>3</v>
      </c>
      <c r="G325" s="46">
        <v>710</v>
      </c>
      <c r="H325" s="46">
        <v>71050</v>
      </c>
      <c r="I325" s="46">
        <v>3000</v>
      </c>
      <c r="J325" s="46">
        <v>404107</v>
      </c>
      <c r="K325" s="32">
        <v>20000000</v>
      </c>
      <c r="L325" s="28">
        <v>0</v>
      </c>
      <c r="M325" s="32">
        <v>21000000</v>
      </c>
      <c r="N325" s="35">
        <v>21000000</v>
      </c>
      <c r="O325" s="62"/>
      <c r="P325" s="140">
        <f>IFERROR(VLOOKUP(A325,'[1]Detail CAPEX  (2)'!_xlnm.Print_Area,11,0),0)</f>
        <v>0</v>
      </c>
      <c r="Q325" s="32">
        <f t="shared" si="29"/>
        <v>0</v>
      </c>
      <c r="R325" s="32">
        <f t="shared" si="29"/>
        <v>0</v>
      </c>
      <c r="S325" s="216">
        <f t="shared" si="30"/>
        <v>0</v>
      </c>
      <c r="T325" s="60"/>
    </row>
    <row r="326" spans="1:20" x14ac:dyDescent="0.3">
      <c r="A326" s="62" t="s">
        <v>1481</v>
      </c>
      <c r="B326" s="62" t="s">
        <v>1482</v>
      </c>
      <c r="C326" s="62" t="s">
        <v>88</v>
      </c>
      <c r="D326" s="62" t="s">
        <v>144</v>
      </c>
      <c r="E326" s="46">
        <v>702</v>
      </c>
      <c r="F326" s="46">
        <v>3</v>
      </c>
      <c r="G326" s="46">
        <v>710</v>
      </c>
      <c r="H326" s="46">
        <v>71080</v>
      </c>
      <c r="I326" s="46">
        <v>3000</v>
      </c>
      <c r="J326" s="46">
        <v>404206</v>
      </c>
      <c r="K326" s="28">
        <v>0</v>
      </c>
      <c r="L326" s="28">
        <v>0</v>
      </c>
      <c r="M326" s="32">
        <v>4000000</v>
      </c>
      <c r="N326" s="35">
        <v>3000000</v>
      </c>
      <c r="O326" s="62"/>
      <c r="P326" s="140">
        <f>IFERROR(VLOOKUP(A326,'[1]Detail CAPEX  (2)'!_xlnm.Print_Area,11,0),0)</f>
        <v>0</v>
      </c>
      <c r="Q326" s="32">
        <f t="shared" si="29"/>
        <v>0</v>
      </c>
      <c r="R326" s="32">
        <f t="shared" si="29"/>
        <v>0</v>
      </c>
      <c r="S326" s="216">
        <f t="shared" si="30"/>
        <v>0</v>
      </c>
      <c r="T326" s="60"/>
    </row>
    <row r="327" spans="1:20" x14ac:dyDescent="0.3">
      <c r="A327" s="62" t="s">
        <v>1483</v>
      </c>
      <c r="B327" s="62" t="s">
        <v>1484</v>
      </c>
      <c r="C327" s="62" t="s">
        <v>88</v>
      </c>
      <c r="D327" s="62" t="s">
        <v>144</v>
      </c>
      <c r="E327" s="46">
        <v>705</v>
      </c>
      <c r="F327" s="46">
        <v>3</v>
      </c>
      <c r="G327" s="46">
        <v>710</v>
      </c>
      <c r="H327" s="46">
        <v>71080</v>
      </c>
      <c r="I327" s="46">
        <v>3000</v>
      </c>
      <c r="J327" s="46">
        <v>404206</v>
      </c>
      <c r="K327" s="28">
        <v>0</v>
      </c>
      <c r="L327" s="28">
        <v>0</v>
      </c>
      <c r="M327" s="32">
        <v>3000000</v>
      </c>
      <c r="N327" s="35">
        <v>3000000</v>
      </c>
      <c r="O327" s="62"/>
      <c r="P327" s="140">
        <f>IFERROR(VLOOKUP(A327,'[1]Detail CAPEX  (2)'!_xlnm.Print_Area,11,0),0)</f>
        <v>0</v>
      </c>
      <c r="Q327" s="32">
        <f t="shared" si="29"/>
        <v>0</v>
      </c>
      <c r="R327" s="32">
        <f t="shared" si="29"/>
        <v>0</v>
      </c>
      <c r="S327" s="216">
        <f t="shared" si="30"/>
        <v>0</v>
      </c>
      <c r="T327" s="60"/>
    </row>
    <row r="328" spans="1:20" x14ac:dyDescent="0.3">
      <c r="A328" s="62" t="s">
        <v>1485</v>
      </c>
      <c r="B328" s="62" t="s">
        <v>1486</v>
      </c>
      <c r="C328" s="62" t="s">
        <v>88</v>
      </c>
      <c r="D328" s="62" t="s">
        <v>144</v>
      </c>
      <c r="E328" s="46">
        <v>703</v>
      </c>
      <c r="F328" s="46">
        <v>3</v>
      </c>
      <c r="G328" s="46">
        <v>710</v>
      </c>
      <c r="H328" s="46">
        <v>71080</v>
      </c>
      <c r="I328" s="46">
        <v>3000</v>
      </c>
      <c r="J328" s="46">
        <v>404206</v>
      </c>
      <c r="K328" s="28">
        <v>0</v>
      </c>
      <c r="L328" s="28">
        <v>0</v>
      </c>
      <c r="M328" s="32">
        <v>2000000</v>
      </c>
      <c r="N328" s="35">
        <v>2000000</v>
      </c>
      <c r="O328" s="62"/>
      <c r="P328" s="140">
        <f>IFERROR(VLOOKUP(A328,'[1]Detail CAPEX  (2)'!_xlnm.Print_Area,11,0),0)</f>
        <v>0</v>
      </c>
      <c r="Q328" s="32">
        <f t="shared" si="29"/>
        <v>0</v>
      </c>
      <c r="R328" s="32">
        <f t="shared" si="29"/>
        <v>0</v>
      </c>
      <c r="S328" s="216">
        <f t="shared" si="30"/>
        <v>0</v>
      </c>
      <c r="T328" s="60"/>
    </row>
    <row r="329" spans="1:20" x14ac:dyDescent="0.3">
      <c r="A329" s="62" t="s">
        <v>1487</v>
      </c>
      <c r="B329" s="62" t="s">
        <v>1488</v>
      </c>
      <c r="C329" s="62" t="s">
        <v>88</v>
      </c>
      <c r="D329" s="62" t="s">
        <v>144</v>
      </c>
      <c r="E329" s="46">
        <v>705</v>
      </c>
      <c r="F329" s="46">
        <v>3</v>
      </c>
      <c r="G329" s="46">
        <v>710</v>
      </c>
      <c r="H329" s="46">
        <v>71080</v>
      </c>
      <c r="I329" s="46">
        <v>3000</v>
      </c>
      <c r="J329" s="46">
        <v>404206</v>
      </c>
      <c r="K329" s="32">
        <v>60000000</v>
      </c>
      <c r="L329" s="28">
        <v>0</v>
      </c>
      <c r="M329" s="32">
        <v>80000000</v>
      </c>
      <c r="N329" s="35">
        <v>80000000</v>
      </c>
      <c r="O329" s="32">
        <v>80000000</v>
      </c>
      <c r="P329" s="140">
        <f>IFERROR(VLOOKUP(A329,'[1]Detail CAPEX  (2)'!_xlnm.Print_Area,11,0),0)</f>
        <v>0</v>
      </c>
      <c r="Q329" s="32">
        <f t="shared" si="29"/>
        <v>0</v>
      </c>
      <c r="R329" s="32">
        <f t="shared" si="29"/>
        <v>0</v>
      </c>
      <c r="S329" s="216">
        <f t="shared" si="30"/>
        <v>0</v>
      </c>
      <c r="T329" s="60"/>
    </row>
    <row r="330" spans="1:20" x14ac:dyDescent="0.3">
      <c r="A330" s="62" t="s">
        <v>1489</v>
      </c>
      <c r="B330" s="62" t="s">
        <v>1490</v>
      </c>
      <c r="C330" s="62" t="s">
        <v>88</v>
      </c>
      <c r="D330" s="62" t="s">
        <v>144</v>
      </c>
      <c r="E330" s="46">
        <v>705</v>
      </c>
      <c r="F330" s="46">
        <v>3</v>
      </c>
      <c r="G330" s="46">
        <v>710</v>
      </c>
      <c r="H330" s="46">
        <v>71080</v>
      </c>
      <c r="I330" s="46">
        <v>3000</v>
      </c>
      <c r="J330" s="46">
        <v>404206</v>
      </c>
      <c r="K330" s="32">
        <v>800000</v>
      </c>
      <c r="L330" s="28">
        <v>0</v>
      </c>
      <c r="M330" s="32">
        <v>5000000</v>
      </c>
      <c r="N330" s="35">
        <v>3000000</v>
      </c>
      <c r="O330" s="62"/>
      <c r="P330" s="140">
        <f>IFERROR(VLOOKUP(A330,'[1]Detail CAPEX  (2)'!_xlnm.Print_Area,11,0),0)</f>
        <v>0</v>
      </c>
      <c r="Q330" s="32">
        <f t="shared" si="29"/>
        <v>0</v>
      </c>
      <c r="R330" s="32">
        <f t="shared" si="29"/>
        <v>0</v>
      </c>
      <c r="S330" s="216">
        <f t="shared" si="30"/>
        <v>0</v>
      </c>
      <c r="T330" s="60"/>
    </row>
    <row r="331" spans="1:20" x14ac:dyDescent="0.3">
      <c r="A331" s="62" t="s">
        <v>1491</v>
      </c>
      <c r="B331" s="62" t="s">
        <v>1492</v>
      </c>
      <c r="C331" s="62" t="s">
        <v>88</v>
      </c>
      <c r="D331" s="62" t="s">
        <v>144</v>
      </c>
      <c r="E331" s="46">
        <v>702</v>
      </c>
      <c r="F331" s="46">
        <v>3</v>
      </c>
      <c r="G331" s="46">
        <v>710</v>
      </c>
      <c r="H331" s="46">
        <v>71080</v>
      </c>
      <c r="I331" s="46">
        <v>3000</v>
      </c>
      <c r="J331" s="46">
        <v>404206</v>
      </c>
      <c r="K331" s="32">
        <v>500000</v>
      </c>
      <c r="L331" s="28">
        <v>0</v>
      </c>
      <c r="M331" s="32">
        <v>1000000</v>
      </c>
      <c r="N331" s="35">
        <v>1000000</v>
      </c>
      <c r="O331" s="62"/>
      <c r="P331" s="140">
        <f>IFERROR(VLOOKUP(A331,'[1]Detail CAPEX  (2)'!_xlnm.Print_Area,11,0),0)</f>
        <v>0</v>
      </c>
      <c r="Q331" s="32">
        <f t="shared" si="29"/>
        <v>0</v>
      </c>
      <c r="R331" s="32">
        <f t="shared" si="29"/>
        <v>0</v>
      </c>
      <c r="S331" s="216">
        <f t="shared" si="30"/>
        <v>0</v>
      </c>
      <c r="T331" s="60"/>
    </row>
    <row r="332" spans="1:20" x14ac:dyDescent="0.3">
      <c r="A332" s="62" t="s">
        <v>1493</v>
      </c>
      <c r="B332" s="62" t="s">
        <v>1494</v>
      </c>
      <c r="C332" s="62" t="s">
        <v>88</v>
      </c>
      <c r="D332" s="62" t="s">
        <v>144</v>
      </c>
      <c r="E332" s="46">
        <v>705</v>
      </c>
      <c r="F332" s="46">
        <v>3</v>
      </c>
      <c r="G332" s="46">
        <v>710</v>
      </c>
      <c r="H332" s="46">
        <v>71080</v>
      </c>
      <c r="I332" s="46">
        <v>3000</v>
      </c>
      <c r="J332" s="46">
        <v>404206</v>
      </c>
      <c r="K332" s="32">
        <v>14800000</v>
      </c>
      <c r="L332" s="28">
        <v>0</v>
      </c>
      <c r="M332" s="32">
        <v>20000000</v>
      </c>
      <c r="N332" s="35">
        <v>15000000</v>
      </c>
      <c r="O332" s="62"/>
      <c r="P332" s="140">
        <f>IFERROR(VLOOKUP(A332,'[1]Detail CAPEX  (2)'!_xlnm.Print_Area,11,0),0)</f>
        <v>0</v>
      </c>
      <c r="Q332" s="32">
        <f t="shared" si="29"/>
        <v>0</v>
      </c>
      <c r="R332" s="32">
        <f t="shared" si="29"/>
        <v>0</v>
      </c>
      <c r="S332" s="216">
        <f t="shared" si="30"/>
        <v>0</v>
      </c>
      <c r="T332" s="60"/>
    </row>
    <row r="333" spans="1:20" x14ac:dyDescent="0.3">
      <c r="A333" s="62" t="s">
        <v>1495</v>
      </c>
      <c r="B333" s="62" t="s">
        <v>1496</v>
      </c>
      <c r="C333" s="62" t="s">
        <v>88</v>
      </c>
      <c r="D333" s="62" t="s">
        <v>144</v>
      </c>
      <c r="E333" s="46">
        <v>705</v>
      </c>
      <c r="F333" s="46">
        <v>3</v>
      </c>
      <c r="G333" s="46">
        <v>710</v>
      </c>
      <c r="H333" s="46">
        <v>71080</v>
      </c>
      <c r="I333" s="46">
        <v>3000</v>
      </c>
      <c r="J333" s="46">
        <v>404206</v>
      </c>
      <c r="K333" s="28">
        <v>0</v>
      </c>
      <c r="L333" s="28">
        <v>0</v>
      </c>
      <c r="M333" s="32">
        <v>4000000</v>
      </c>
      <c r="N333" s="35">
        <v>2000000</v>
      </c>
      <c r="O333" s="62"/>
      <c r="P333" s="140">
        <f>IFERROR(VLOOKUP(A333,'[1]Detail CAPEX  (2)'!_xlnm.Print_Area,11,0),0)</f>
        <v>0</v>
      </c>
      <c r="Q333" s="32">
        <f t="shared" si="29"/>
        <v>0</v>
      </c>
      <c r="R333" s="32">
        <f t="shared" si="29"/>
        <v>0</v>
      </c>
      <c r="S333" s="216">
        <f t="shared" si="30"/>
        <v>0</v>
      </c>
      <c r="T333" s="60"/>
    </row>
    <row r="334" spans="1:20" x14ac:dyDescent="0.3">
      <c r="A334" s="62" t="s">
        <v>1497</v>
      </c>
      <c r="B334" s="62" t="s">
        <v>1498</v>
      </c>
      <c r="C334" s="62" t="s">
        <v>88</v>
      </c>
      <c r="D334" s="62" t="s">
        <v>144</v>
      </c>
      <c r="E334" s="46">
        <v>705</v>
      </c>
      <c r="F334" s="46">
        <v>3</v>
      </c>
      <c r="G334" s="46">
        <v>710</v>
      </c>
      <c r="H334" s="46">
        <v>71020</v>
      </c>
      <c r="I334" s="46">
        <v>3000</v>
      </c>
      <c r="J334" s="46">
        <v>404206</v>
      </c>
      <c r="K334" s="32">
        <v>4000000</v>
      </c>
      <c r="L334" s="28">
        <v>0</v>
      </c>
      <c r="M334" s="32">
        <v>3000000</v>
      </c>
      <c r="N334" s="35">
        <v>3000000</v>
      </c>
      <c r="O334" s="62"/>
      <c r="P334" s="140">
        <f>IFERROR(VLOOKUP(A334,'[1]Detail CAPEX  (2)'!_xlnm.Print_Area,11,0),0)</f>
        <v>0</v>
      </c>
      <c r="Q334" s="32">
        <f t="shared" ref="Q334:R353" si="31">P334+5%*P334</f>
        <v>0</v>
      </c>
      <c r="R334" s="32">
        <f t="shared" si="31"/>
        <v>0</v>
      </c>
      <c r="S334" s="216">
        <f t="shared" si="30"/>
        <v>0</v>
      </c>
      <c r="T334" s="60"/>
    </row>
    <row r="335" spans="1:20" x14ac:dyDescent="0.3">
      <c r="A335" s="62" t="s">
        <v>1499</v>
      </c>
      <c r="B335" s="62" t="s">
        <v>1500</v>
      </c>
      <c r="C335" s="62" t="s">
        <v>88</v>
      </c>
      <c r="D335" s="62" t="s">
        <v>144</v>
      </c>
      <c r="E335" s="46">
        <v>705</v>
      </c>
      <c r="F335" s="46">
        <v>8</v>
      </c>
      <c r="G335" s="46">
        <v>710</v>
      </c>
      <c r="H335" s="46">
        <v>71012</v>
      </c>
      <c r="I335" s="46">
        <v>3000</v>
      </c>
      <c r="J335" s="46">
        <v>404206</v>
      </c>
      <c r="K335" s="32">
        <v>400000</v>
      </c>
      <c r="L335" s="28">
        <v>0</v>
      </c>
      <c r="M335" s="32">
        <v>5000000</v>
      </c>
      <c r="N335" s="35">
        <v>3000000</v>
      </c>
      <c r="O335" s="62"/>
      <c r="P335" s="140">
        <f>IFERROR(VLOOKUP(A335,'[1]Detail CAPEX  (2)'!_xlnm.Print_Area,11,0),0)</f>
        <v>0</v>
      </c>
      <c r="Q335" s="32">
        <f t="shared" si="31"/>
        <v>0</v>
      </c>
      <c r="R335" s="32">
        <f t="shared" si="31"/>
        <v>0</v>
      </c>
      <c r="S335" s="216">
        <f t="shared" si="30"/>
        <v>0</v>
      </c>
      <c r="T335" s="60"/>
    </row>
    <row r="336" spans="1:20" s="153" customFormat="1" x14ac:dyDescent="0.3">
      <c r="A336" s="62" t="s">
        <v>1501</v>
      </c>
      <c r="B336" s="62" t="s">
        <v>1502</v>
      </c>
      <c r="C336" s="62" t="s">
        <v>88</v>
      </c>
      <c r="D336" s="62" t="s">
        <v>144</v>
      </c>
      <c r="E336" s="46">
        <v>705</v>
      </c>
      <c r="F336" s="46">
        <v>8</v>
      </c>
      <c r="G336" s="46">
        <v>710</v>
      </c>
      <c r="H336" s="46">
        <v>71012</v>
      </c>
      <c r="I336" s="46">
        <v>3000</v>
      </c>
      <c r="J336" s="46">
        <v>404206</v>
      </c>
      <c r="K336" s="28">
        <v>0</v>
      </c>
      <c r="L336" s="28">
        <v>0</v>
      </c>
      <c r="M336" s="32">
        <v>8000000</v>
      </c>
      <c r="N336" s="35">
        <v>5000000</v>
      </c>
      <c r="O336" s="62"/>
      <c r="P336" s="140">
        <f>IFERROR(VLOOKUP(A336,'[1]Detail CAPEX  (2)'!_xlnm.Print_Area,11,0),0)</f>
        <v>0</v>
      </c>
      <c r="Q336" s="32">
        <f t="shared" si="31"/>
        <v>0</v>
      </c>
      <c r="R336" s="32">
        <f t="shared" si="31"/>
        <v>0</v>
      </c>
      <c r="S336" s="216">
        <f t="shared" si="30"/>
        <v>0</v>
      </c>
      <c r="T336" s="226"/>
    </row>
    <row r="337" spans="1:20" x14ac:dyDescent="0.3">
      <c r="A337" s="62" t="s">
        <v>1503</v>
      </c>
      <c r="B337" s="62" t="s">
        <v>1504</v>
      </c>
      <c r="C337" s="62" t="s">
        <v>88</v>
      </c>
      <c r="D337" s="62" t="s">
        <v>144</v>
      </c>
      <c r="E337" s="46">
        <v>704</v>
      </c>
      <c r="F337" s="46">
        <v>8</v>
      </c>
      <c r="G337" s="46">
        <v>710</v>
      </c>
      <c r="H337" s="46">
        <v>71012</v>
      </c>
      <c r="I337" s="46">
        <v>3000</v>
      </c>
      <c r="J337" s="46">
        <v>404206</v>
      </c>
      <c r="K337" s="32">
        <v>20000000</v>
      </c>
      <c r="L337" s="28">
        <v>0</v>
      </c>
      <c r="M337" s="32">
        <v>30000000</v>
      </c>
      <c r="N337" s="35">
        <v>30000000</v>
      </c>
      <c r="O337" s="32">
        <v>30000000</v>
      </c>
      <c r="P337" s="140">
        <f>IFERROR(VLOOKUP(A337,'[1]Detail CAPEX  (2)'!_xlnm.Print_Area,11,0),0)</f>
        <v>0</v>
      </c>
      <c r="Q337" s="32">
        <f t="shared" si="31"/>
        <v>0</v>
      </c>
      <c r="R337" s="32">
        <f t="shared" si="31"/>
        <v>0</v>
      </c>
      <c r="S337" s="216">
        <f t="shared" si="30"/>
        <v>0</v>
      </c>
      <c r="T337" s="60"/>
    </row>
    <row r="338" spans="1:20" x14ac:dyDescent="0.3">
      <c r="A338" s="62" t="s">
        <v>1505</v>
      </c>
      <c r="B338" s="187" t="s">
        <v>1506</v>
      </c>
      <c r="C338" s="62" t="s">
        <v>88</v>
      </c>
      <c r="D338" s="62" t="s">
        <v>144</v>
      </c>
      <c r="E338" s="46">
        <v>705</v>
      </c>
      <c r="F338" s="46">
        <v>8</v>
      </c>
      <c r="G338" s="46">
        <v>710</v>
      </c>
      <c r="H338" s="46">
        <v>71012</v>
      </c>
      <c r="I338" s="46">
        <v>3000</v>
      </c>
      <c r="J338" s="46">
        <v>404206</v>
      </c>
      <c r="K338" s="32">
        <v>5000000</v>
      </c>
      <c r="L338" s="28">
        <v>0</v>
      </c>
      <c r="M338" s="32">
        <v>15000000</v>
      </c>
      <c r="N338" s="35">
        <v>10000000</v>
      </c>
      <c r="O338" s="62"/>
      <c r="P338" s="140">
        <f>IFERROR(VLOOKUP(A338,'[1]Detail CAPEX  (2)'!_xlnm.Print_Area,11,0),0)</f>
        <v>0</v>
      </c>
      <c r="Q338" s="32">
        <f t="shared" si="31"/>
        <v>0</v>
      </c>
      <c r="R338" s="32">
        <f t="shared" si="31"/>
        <v>0</v>
      </c>
      <c r="S338" s="216">
        <f t="shared" si="30"/>
        <v>0</v>
      </c>
      <c r="T338" s="60"/>
    </row>
    <row r="339" spans="1:20" x14ac:dyDescent="0.3">
      <c r="A339" s="62" t="s">
        <v>1507</v>
      </c>
      <c r="B339" s="189" t="s">
        <v>1508</v>
      </c>
      <c r="C339" s="62" t="s">
        <v>88</v>
      </c>
      <c r="D339" s="62" t="s">
        <v>144</v>
      </c>
      <c r="E339" s="46">
        <v>704</v>
      </c>
      <c r="F339" s="46">
        <v>6</v>
      </c>
      <c r="G339" s="46">
        <v>710</v>
      </c>
      <c r="H339" s="46">
        <v>71011</v>
      </c>
      <c r="I339" s="46">
        <v>3000</v>
      </c>
      <c r="J339" s="46">
        <v>404312</v>
      </c>
      <c r="K339" s="28">
        <v>0</v>
      </c>
      <c r="L339" s="28">
        <v>0</v>
      </c>
      <c r="M339" s="32">
        <v>4000000</v>
      </c>
      <c r="N339" s="35">
        <v>4000000</v>
      </c>
      <c r="O339" s="62"/>
      <c r="P339" s="140">
        <f>IFERROR(VLOOKUP(A339,'[1]Detail CAPEX  (2)'!_xlnm.Print_Area,11,0),0)</f>
        <v>0</v>
      </c>
      <c r="Q339" s="32">
        <f t="shared" si="31"/>
        <v>0</v>
      </c>
      <c r="R339" s="32">
        <f t="shared" si="31"/>
        <v>0</v>
      </c>
      <c r="S339" s="216">
        <f t="shared" si="30"/>
        <v>0</v>
      </c>
      <c r="T339" s="60"/>
    </row>
    <row r="340" spans="1:20" x14ac:dyDescent="0.3">
      <c r="A340" s="62" t="s">
        <v>1509</v>
      </c>
      <c r="B340" s="187" t="s">
        <v>1510</v>
      </c>
      <c r="C340" s="62" t="s">
        <v>88</v>
      </c>
      <c r="D340" s="62" t="s">
        <v>144</v>
      </c>
      <c r="E340" s="200">
        <v>705</v>
      </c>
      <c r="F340" s="200">
        <v>8</v>
      </c>
      <c r="G340" s="200">
        <v>710</v>
      </c>
      <c r="H340" s="200">
        <v>71070</v>
      </c>
      <c r="I340" s="200">
        <v>3000</v>
      </c>
      <c r="J340" s="200">
        <v>404206</v>
      </c>
      <c r="K340" s="201">
        <v>3000000</v>
      </c>
      <c r="L340" s="203">
        <v>0</v>
      </c>
      <c r="M340" s="201">
        <v>10000000</v>
      </c>
      <c r="N340" s="204">
        <v>10000000</v>
      </c>
      <c r="O340" s="187"/>
      <c r="P340" s="155">
        <f>IFERROR(VLOOKUP(A340,'[1]Detail CAPEX  (2)'!_xlnm.Print_Area,11,0),0)</f>
        <v>0</v>
      </c>
      <c r="Q340" s="201">
        <f t="shared" si="31"/>
        <v>0</v>
      </c>
      <c r="R340" s="201">
        <f t="shared" si="31"/>
        <v>0</v>
      </c>
      <c r="S340" s="207">
        <f t="shared" si="30"/>
        <v>0</v>
      </c>
      <c r="T340" s="60"/>
    </row>
    <row r="341" spans="1:20" x14ac:dyDescent="0.3">
      <c r="A341" s="62" t="s">
        <v>1511</v>
      </c>
      <c r="B341" s="62" t="s">
        <v>1512</v>
      </c>
      <c r="C341" s="62" t="s">
        <v>88</v>
      </c>
      <c r="D341" s="62" t="s">
        <v>144</v>
      </c>
      <c r="E341" s="46">
        <v>704</v>
      </c>
      <c r="F341" s="46">
        <v>3</v>
      </c>
      <c r="G341" s="46">
        <v>710</v>
      </c>
      <c r="H341" s="46">
        <v>71070</v>
      </c>
      <c r="I341" s="46">
        <v>3000</v>
      </c>
      <c r="J341" s="46">
        <v>404206</v>
      </c>
      <c r="K341" s="32">
        <v>3000000</v>
      </c>
      <c r="L341" s="28">
        <v>0</v>
      </c>
      <c r="M341" s="32">
        <v>2000000</v>
      </c>
      <c r="N341" s="35">
        <v>2000000</v>
      </c>
      <c r="O341" s="62"/>
      <c r="P341" s="140">
        <f>IFERROR(VLOOKUP(A341,'[1]Detail CAPEX  (2)'!_xlnm.Print_Area,11,0),0)</f>
        <v>0</v>
      </c>
      <c r="Q341" s="32">
        <f t="shared" si="31"/>
        <v>0</v>
      </c>
      <c r="R341" s="32">
        <f t="shared" si="31"/>
        <v>0</v>
      </c>
      <c r="S341" s="216">
        <f t="shared" si="30"/>
        <v>0</v>
      </c>
      <c r="T341" s="60"/>
    </row>
    <row r="342" spans="1:20" x14ac:dyDescent="0.3">
      <c r="A342" s="62" t="s">
        <v>1513</v>
      </c>
      <c r="B342" s="62" t="s">
        <v>1514</v>
      </c>
      <c r="C342" s="62" t="s">
        <v>88</v>
      </c>
      <c r="D342" s="62" t="s">
        <v>144</v>
      </c>
      <c r="E342" s="46">
        <v>704</v>
      </c>
      <c r="F342" s="46">
        <v>8</v>
      </c>
      <c r="G342" s="46">
        <v>710</v>
      </c>
      <c r="H342" s="46">
        <v>71080</v>
      </c>
      <c r="I342" s="46">
        <v>3000</v>
      </c>
      <c r="J342" s="46">
        <v>404206</v>
      </c>
      <c r="K342" s="32">
        <v>5000000</v>
      </c>
      <c r="L342" s="32">
        <v>4834000</v>
      </c>
      <c r="M342" s="32">
        <v>10000000</v>
      </c>
      <c r="N342" s="35">
        <v>8000000</v>
      </c>
      <c r="O342" s="62"/>
      <c r="P342" s="140">
        <f>IFERROR(VLOOKUP(A342,'[1]Detail CAPEX  (2)'!_xlnm.Print_Area,11,0),0)</f>
        <v>0</v>
      </c>
      <c r="Q342" s="32">
        <f t="shared" si="31"/>
        <v>0</v>
      </c>
      <c r="R342" s="32">
        <f t="shared" si="31"/>
        <v>0</v>
      </c>
      <c r="S342" s="216">
        <f t="shared" si="30"/>
        <v>0</v>
      </c>
      <c r="T342" s="60"/>
    </row>
    <row r="343" spans="1:20" x14ac:dyDescent="0.3">
      <c r="A343" s="62" t="s">
        <v>1515</v>
      </c>
      <c r="B343" s="62" t="s">
        <v>1516</v>
      </c>
      <c r="C343" s="62" t="s">
        <v>88</v>
      </c>
      <c r="D343" s="62" t="s">
        <v>144</v>
      </c>
      <c r="E343" s="46">
        <v>705</v>
      </c>
      <c r="F343" s="46">
        <v>3</v>
      </c>
      <c r="G343" s="46">
        <v>710</v>
      </c>
      <c r="H343" s="46">
        <v>71080</v>
      </c>
      <c r="I343" s="46">
        <v>3000</v>
      </c>
      <c r="J343" s="46">
        <v>404206</v>
      </c>
      <c r="K343" s="32">
        <v>5000000</v>
      </c>
      <c r="L343" s="28">
        <v>0</v>
      </c>
      <c r="M343" s="32">
        <v>5000000</v>
      </c>
      <c r="N343" s="35">
        <v>5000000</v>
      </c>
      <c r="O343" s="62"/>
      <c r="P343" s="140">
        <f>IFERROR(VLOOKUP(A343,'[1]Detail CAPEX  (2)'!_xlnm.Print_Area,11,0),0)</f>
        <v>0</v>
      </c>
      <c r="Q343" s="32">
        <f t="shared" si="31"/>
        <v>0</v>
      </c>
      <c r="R343" s="32">
        <f t="shared" si="31"/>
        <v>0</v>
      </c>
      <c r="S343" s="216">
        <f t="shared" si="30"/>
        <v>0</v>
      </c>
      <c r="T343" s="60"/>
    </row>
    <row r="344" spans="1:20" x14ac:dyDescent="0.3">
      <c r="A344" s="62" t="s">
        <v>1517</v>
      </c>
      <c r="B344" s="62" t="s">
        <v>1518</v>
      </c>
      <c r="C344" s="62" t="s">
        <v>88</v>
      </c>
      <c r="D344" s="62" t="s">
        <v>144</v>
      </c>
      <c r="E344" s="46">
        <v>704</v>
      </c>
      <c r="F344" s="46">
        <v>3</v>
      </c>
      <c r="G344" s="46">
        <v>710</v>
      </c>
      <c r="H344" s="46">
        <v>71080</v>
      </c>
      <c r="I344" s="46">
        <v>3000</v>
      </c>
      <c r="J344" s="46">
        <v>404206</v>
      </c>
      <c r="K344" s="28">
        <v>0</v>
      </c>
      <c r="L344" s="28">
        <v>0</v>
      </c>
      <c r="M344" s="32">
        <v>5000000</v>
      </c>
      <c r="N344" s="35">
        <v>3000000</v>
      </c>
      <c r="O344" s="62"/>
      <c r="P344" s="140">
        <f>IFERROR(VLOOKUP(A344,'[1]Detail CAPEX  (2)'!_xlnm.Print_Area,11,0),0)</f>
        <v>0</v>
      </c>
      <c r="Q344" s="32">
        <f t="shared" si="31"/>
        <v>0</v>
      </c>
      <c r="R344" s="32">
        <f t="shared" si="31"/>
        <v>0</v>
      </c>
      <c r="S344" s="216">
        <f t="shared" si="30"/>
        <v>0</v>
      </c>
      <c r="T344" s="60"/>
    </row>
    <row r="345" spans="1:20" x14ac:dyDescent="0.3">
      <c r="A345" s="62" t="s">
        <v>1519</v>
      </c>
      <c r="B345" s="62" t="s">
        <v>1520</v>
      </c>
      <c r="C345" s="62" t="s">
        <v>88</v>
      </c>
      <c r="D345" s="62" t="s">
        <v>144</v>
      </c>
      <c r="E345" s="46">
        <v>704</v>
      </c>
      <c r="F345" s="46">
        <v>3</v>
      </c>
      <c r="G345" s="46">
        <v>710</v>
      </c>
      <c r="H345" s="46">
        <v>71080</v>
      </c>
      <c r="I345" s="46">
        <v>3000</v>
      </c>
      <c r="J345" s="46">
        <v>404206</v>
      </c>
      <c r="K345" s="32">
        <v>17750000</v>
      </c>
      <c r="L345" s="32">
        <v>10000000</v>
      </c>
      <c r="M345" s="32">
        <v>20000000</v>
      </c>
      <c r="N345" s="35">
        <v>20000000</v>
      </c>
      <c r="O345" s="62"/>
      <c r="P345" s="140">
        <f>IFERROR(VLOOKUP(A345,'[1]Detail CAPEX  (2)'!_xlnm.Print_Area,11,0),0)</f>
        <v>0</v>
      </c>
      <c r="Q345" s="32">
        <f t="shared" si="31"/>
        <v>0</v>
      </c>
      <c r="R345" s="32">
        <f t="shared" si="31"/>
        <v>0</v>
      </c>
      <c r="S345" s="216">
        <f t="shared" si="30"/>
        <v>0</v>
      </c>
      <c r="T345" s="60"/>
    </row>
    <row r="346" spans="1:20" x14ac:dyDescent="0.3">
      <c r="A346" s="62" t="s">
        <v>1521</v>
      </c>
      <c r="B346" s="62" t="s">
        <v>1522</v>
      </c>
      <c r="C346" s="62" t="s">
        <v>88</v>
      </c>
      <c r="D346" s="62" t="s">
        <v>144</v>
      </c>
      <c r="E346" s="46">
        <v>705</v>
      </c>
      <c r="F346" s="46">
        <v>3</v>
      </c>
      <c r="G346" s="46">
        <v>710</v>
      </c>
      <c r="H346" s="46">
        <v>71080</v>
      </c>
      <c r="I346" s="46">
        <v>3000</v>
      </c>
      <c r="J346" s="46">
        <v>404206</v>
      </c>
      <c r="K346" s="28">
        <v>0</v>
      </c>
      <c r="L346" s="32">
        <v>10000000</v>
      </c>
      <c r="M346" s="32">
        <v>10000000</v>
      </c>
      <c r="N346" s="35">
        <v>7000000</v>
      </c>
      <c r="O346" s="62"/>
      <c r="P346" s="140">
        <f>IFERROR(VLOOKUP(A346,'[1]Detail CAPEX  (2)'!_xlnm.Print_Area,11,0),0)</f>
        <v>0</v>
      </c>
      <c r="Q346" s="32">
        <f t="shared" si="31"/>
        <v>0</v>
      </c>
      <c r="R346" s="32">
        <f t="shared" si="31"/>
        <v>0</v>
      </c>
      <c r="S346" s="216">
        <f t="shared" ref="S346:S377" si="32">SUM(P346:R346)</f>
        <v>0</v>
      </c>
      <c r="T346" s="60"/>
    </row>
    <row r="347" spans="1:20" x14ac:dyDescent="0.3">
      <c r="A347" s="62" t="s">
        <v>1523</v>
      </c>
      <c r="B347" s="62" t="s">
        <v>1524</v>
      </c>
      <c r="C347" s="62" t="s">
        <v>88</v>
      </c>
      <c r="D347" s="62" t="s">
        <v>144</v>
      </c>
      <c r="E347" s="46">
        <v>704</v>
      </c>
      <c r="F347" s="46">
        <v>8</v>
      </c>
      <c r="G347" s="46">
        <v>710</v>
      </c>
      <c r="H347" s="46">
        <v>71080</v>
      </c>
      <c r="I347" s="46">
        <v>3000</v>
      </c>
      <c r="J347" s="46">
        <v>404206</v>
      </c>
      <c r="K347" s="32">
        <v>9500000</v>
      </c>
      <c r="L347" s="28">
        <v>0</v>
      </c>
      <c r="M347" s="32">
        <v>20000000</v>
      </c>
      <c r="N347" s="35">
        <v>15000000</v>
      </c>
      <c r="O347" s="62"/>
      <c r="P347" s="140">
        <f>IFERROR(VLOOKUP(A347,'[1]Detail CAPEX  (2)'!_xlnm.Print_Area,11,0),0)</f>
        <v>0</v>
      </c>
      <c r="Q347" s="32">
        <f t="shared" si="31"/>
        <v>0</v>
      </c>
      <c r="R347" s="32">
        <f t="shared" si="31"/>
        <v>0</v>
      </c>
      <c r="S347" s="216">
        <f t="shared" si="32"/>
        <v>0</v>
      </c>
      <c r="T347" s="60"/>
    </row>
    <row r="348" spans="1:20" x14ac:dyDescent="0.3">
      <c r="A348" s="62" t="s">
        <v>1525</v>
      </c>
      <c r="B348" s="62" t="s">
        <v>1526</v>
      </c>
      <c r="C348" s="62" t="s">
        <v>88</v>
      </c>
      <c r="D348" s="62" t="s">
        <v>144</v>
      </c>
      <c r="E348" s="46">
        <v>705</v>
      </c>
      <c r="F348" s="46">
        <v>6</v>
      </c>
      <c r="G348" s="46">
        <v>710</v>
      </c>
      <c r="H348" s="46">
        <v>71080</v>
      </c>
      <c r="I348" s="46">
        <v>3000</v>
      </c>
      <c r="J348" s="46">
        <v>404206</v>
      </c>
      <c r="K348" s="32">
        <v>1000000</v>
      </c>
      <c r="L348" s="28">
        <v>0</v>
      </c>
      <c r="M348" s="32">
        <v>2000000</v>
      </c>
      <c r="N348" s="35">
        <v>2000000</v>
      </c>
      <c r="O348" s="62"/>
      <c r="P348" s="140">
        <f>IFERROR(VLOOKUP(A348,'[1]Detail CAPEX  (2)'!_xlnm.Print_Area,11,0),0)</f>
        <v>0</v>
      </c>
      <c r="Q348" s="32">
        <f t="shared" si="31"/>
        <v>0</v>
      </c>
      <c r="R348" s="32">
        <f t="shared" si="31"/>
        <v>0</v>
      </c>
      <c r="S348" s="216">
        <f t="shared" si="32"/>
        <v>0</v>
      </c>
      <c r="T348" s="60"/>
    </row>
    <row r="349" spans="1:20" x14ac:dyDescent="0.3">
      <c r="A349" s="62" t="s">
        <v>1527</v>
      </c>
      <c r="B349" s="62" t="s">
        <v>1528</v>
      </c>
      <c r="C349" s="62" t="s">
        <v>88</v>
      </c>
      <c r="D349" s="62" t="s">
        <v>144</v>
      </c>
      <c r="E349" s="46">
        <v>704</v>
      </c>
      <c r="F349" s="46">
        <v>3</v>
      </c>
      <c r="G349" s="46">
        <v>710</v>
      </c>
      <c r="H349" s="46">
        <v>71080</v>
      </c>
      <c r="I349" s="46">
        <v>3000</v>
      </c>
      <c r="J349" s="46">
        <v>404206</v>
      </c>
      <c r="K349" s="32">
        <v>20000000</v>
      </c>
      <c r="L349" s="28">
        <v>0</v>
      </c>
      <c r="M349" s="32">
        <v>25000000</v>
      </c>
      <c r="N349" s="35">
        <v>22000000</v>
      </c>
      <c r="O349" s="62"/>
      <c r="P349" s="140">
        <f>IFERROR(VLOOKUP(A349,'[1]Detail CAPEX  (2)'!_xlnm.Print_Area,11,0),0)</f>
        <v>0</v>
      </c>
      <c r="Q349" s="32">
        <f t="shared" si="31"/>
        <v>0</v>
      </c>
      <c r="R349" s="32">
        <f t="shared" si="31"/>
        <v>0</v>
      </c>
      <c r="S349" s="216">
        <f t="shared" si="32"/>
        <v>0</v>
      </c>
      <c r="T349" s="60"/>
    </row>
    <row r="350" spans="1:20" x14ac:dyDescent="0.3">
      <c r="A350" s="62" t="s">
        <v>1529</v>
      </c>
      <c r="B350" s="62" t="s">
        <v>1530</v>
      </c>
      <c r="C350" s="62" t="s">
        <v>88</v>
      </c>
      <c r="D350" s="62" t="s">
        <v>144</v>
      </c>
      <c r="E350" s="46">
        <v>705</v>
      </c>
      <c r="F350" s="46">
        <v>8</v>
      </c>
      <c r="G350" s="46">
        <v>710</v>
      </c>
      <c r="H350" s="46">
        <v>71040</v>
      </c>
      <c r="I350" s="46">
        <v>3000</v>
      </c>
      <c r="J350" s="46">
        <v>404206</v>
      </c>
      <c r="K350" s="32">
        <v>9532500</v>
      </c>
      <c r="L350" s="28">
        <v>0</v>
      </c>
      <c r="M350" s="32">
        <v>15000000</v>
      </c>
      <c r="N350" s="35">
        <v>12000000</v>
      </c>
      <c r="O350" s="62"/>
      <c r="P350" s="140">
        <f>IFERROR(VLOOKUP(A350,'[1]Detail CAPEX  (2)'!_xlnm.Print_Area,11,0),0)</f>
        <v>0</v>
      </c>
      <c r="Q350" s="32">
        <f t="shared" si="31"/>
        <v>0</v>
      </c>
      <c r="R350" s="32">
        <f t="shared" si="31"/>
        <v>0</v>
      </c>
      <c r="S350" s="216">
        <f t="shared" si="32"/>
        <v>0</v>
      </c>
      <c r="T350" s="60"/>
    </row>
    <row r="351" spans="1:20" x14ac:dyDescent="0.3">
      <c r="A351" s="62" t="s">
        <v>1531</v>
      </c>
      <c r="B351" s="62" t="s">
        <v>1532</v>
      </c>
      <c r="C351" s="62" t="s">
        <v>88</v>
      </c>
      <c r="D351" s="62" t="s">
        <v>144</v>
      </c>
      <c r="E351" s="46">
        <v>705</v>
      </c>
      <c r="F351" s="46">
        <v>8</v>
      </c>
      <c r="G351" s="46">
        <v>710</v>
      </c>
      <c r="H351" s="46">
        <v>71040</v>
      </c>
      <c r="I351" s="46">
        <v>3000</v>
      </c>
      <c r="J351" s="46">
        <v>404206</v>
      </c>
      <c r="K351" s="32">
        <v>12000000</v>
      </c>
      <c r="L351" s="28">
        <v>0</v>
      </c>
      <c r="M351" s="32">
        <v>20000000</v>
      </c>
      <c r="N351" s="35">
        <v>15000000</v>
      </c>
      <c r="O351" s="62"/>
      <c r="P351" s="140">
        <f>IFERROR(VLOOKUP(A351,'[1]Detail CAPEX  (2)'!_xlnm.Print_Area,11,0),0)</f>
        <v>0</v>
      </c>
      <c r="Q351" s="32">
        <f t="shared" si="31"/>
        <v>0</v>
      </c>
      <c r="R351" s="32">
        <f t="shared" si="31"/>
        <v>0</v>
      </c>
      <c r="S351" s="216">
        <f t="shared" si="32"/>
        <v>0</v>
      </c>
      <c r="T351" s="60"/>
    </row>
    <row r="352" spans="1:20" x14ac:dyDescent="0.3">
      <c r="A352" s="62" t="s">
        <v>1533</v>
      </c>
      <c r="B352" s="62" t="s">
        <v>1534</v>
      </c>
      <c r="C352" s="62" t="s">
        <v>88</v>
      </c>
      <c r="D352" s="62" t="s">
        <v>144</v>
      </c>
      <c r="E352" s="46">
        <v>704</v>
      </c>
      <c r="F352" s="46">
        <v>3</v>
      </c>
      <c r="G352" s="46">
        <v>710</v>
      </c>
      <c r="H352" s="46">
        <v>71040</v>
      </c>
      <c r="I352" s="46">
        <v>3000</v>
      </c>
      <c r="J352" s="46">
        <v>404206</v>
      </c>
      <c r="K352" s="32">
        <v>2000000</v>
      </c>
      <c r="L352" s="28">
        <v>0</v>
      </c>
      <c r="M352" s="32">
        <v>5000000</v>
      </c>
      <c r="N352" s="35">
        <v>5000000</v>
      </c>
      <c r="O352" s="62"/>
      <c r="P352" s="140">
        <f>IFERROR(VLOOKUP(A352,'[1]Detail CAPEX  (2)'!_xlnm.Print_Area,11,0),0)</f>
        <v>0</v>
      </c>
      <c r="Q352" s="32">
        <f t="shared" si="31"/>
        <v>0</v>
      </c>
      <c r="R352" s="32">
        <f t="shared" si="31"/>
        <v>0</v>
      </c>
      <c r="S352" s="216">
        <f t="shared" si="32"/>
        <v>0</v>
      </c>
      <c r="T352" s="60"/>
    </row>
    <row r="353" spans="1:20" x14ac:dyDescent="0.3">
      <c r="A353" s="62" t="s">
        <v>1535</v>
      </c>
      <c r="B353" s="62" t="s">
        <v>1536</v>
      </c>
      <c r="C353" s="62" t="s">
        <v>88</v>
      </c>
      <c r="D353" s="62" t="s">
        <v>144</v>
      </c>
      <c r="E353" s="46">
        <v>705</v>
      </c>
      <c r="F353" s="46">
        <v>3</v>
      </c>
      <c r="G353" s="46">
        <v>710</v>
      </c>
      <c r="H353" s="46">
        <v>71080</v>
      </c>
      <c r="I353" s="46">
        <v>3000</v>
      </c>
      <c r="J353" s="46">
        <v>404206</v>
      </c>
      <c r="K353" s="32">
        <v>3000000</v>
      </c>
      <c r="L353" s="28">
        <v>0</v>
      </c>
      <c r="M353" s="32">
        <v>5000000</v>
      </c>
      <c r="N353" s="35">
        <v>5000000</v>
      </c>
      <c r="O353" s="62"/>
      <c r="P353" s="140">
        <f>IFERROR(VLOOKUP(A353,'[1]Detail CAPEX  (2)'!_xlnm.Print_Area,11,0),0)</f>
        <v>0</v>
      </c>
      <c r="Q353" s="32">
        <f t="shared" si="31"/>
        <v>0</v>
      </c>
      <c r="R353" s="32">
        <f t="shared" si="31"/>
        <v>0</v>
      </c>
      <c r="S353" s="216">
        <f t="shared" si="32"/>
        <v>0</v>
      </c>
      <c r="T353" s="60"/>
    </row>
    <row r="354" spans="1:20" x14ac:dyDescent="0.3">
      <c r="A354" s="62" t="s">
        <v>1537</v>
      </c>
      <c r="B354" s="62" t="s">
        <v>1538</v>
      </c>
      <c r="C354" s="62" t="s">
        <v>88</v>
      </c>
      <c r="D354" s="62" t="s">
        <v>144</v>
      </c>
      <c r="E354" s="46">
        <v>705</v>
      </c>
      <c r="F354" s="46">
        <v>3</v>
      </c>
      <c r="G354" s="46">
        <v>710</v>
      </c>
      <c r="H354" s="46">
        <v>71080</v>
      </c>
      <c r="I354" s="46">
        <v>3000</v>
      </c>
      <c r="J354" s="46">
        <v>404206</v>
      </c>
      <c r="K354" s="32">
        <v>3000000</v>
      </c>
      <c r="L354" s="28">
        <v>0</v>
      </c>
      <c r="M354" s="32">
        <v>3000000</v>
      </c>
      <c r="N354" s="35">
        <v>3000000</v>
      </c>
      <c r="O354" s="62"/>
      <c r="P354" s="140">
        <f>IFERROR(VLOOKUP(A354,'[1]Detail CAPEX  (2)'!_xlnm.Print_Area,11,0),0)</f>
        <v>0</v>
      </c>
      <c r="Q354" s="32">
        <f t="shared" ref="Q354:R373" si="33">P354+5%*P354</f>
        <v>0</v>
      </c>
      <c r="R354" s="32">
        <f t="shared" si="33"/>
        <v>0</v>
      </c>
      <c r="S354" s="216">
        <f t="shared" si="32"/>
        <v>0</v>
      </c>
      <c r="T354" s="60"/>
    </row>
    <row r="355" spans="1:20" x14ac:dyDescent="0.3">
      <c r="A355" s="62" t="s">
        <v>1539</v>
      </c>
      <c r="B355" s="62" t="s">
        <v>1540</v>
      </c>
      <c r="C355" s="62" t="s">
        <v>88</v>
      </c>
      <c r="D355" s="62" t="s">
        <v>144</v>
      </c>
      <c r="E355" s="46">
        <v>701</v>
      </c>
      <c r="F355" s="46">
        <v>3</v>
      </c>
      <c r="G355" s="46">
        <v>710</v>
      </c>
      <c r="H355" s="46">
        <v>71080</v>
      </c>
      <c r="I355" s="46">
        <v>3000</v>
      </c>
      <c r="J355" s="46">
        <v>404206</v>
      </c>
      <c r="K355" s="28">
        <v>0</v>
      </c>
      <c r="L355" s="28">
        <v>0</v>
      </c>
      <c r="M355" s="32">
        <v>2000000</v>
      </c>
      <c r="N355" s="35">
        <v>2000000</v>
      </c>
      <c r="O355" s="62"/>
      <c r="P355" s="140">
        <f>IFERROR(VLOOKUP(A355,'[1]Detail CAPEX  (2)'!_xlnm.Print_Area,11,0),0)</f>
        <v>0</v>
      </c>
      <c r="Q355" s="32">
        <f t="shared" si="33"/>
        <v>0</v>
      </c>
      <c r="R355" s="32">
        <f t="shared" si="33"/>
        <v>0</v>
      </c>
      <c r="S355" s="216">
        <f t="shared" si="32"/>
        <v>0</v>
      </c>
      <c r="T355" s="60"/>
    </row>
    <row r="356" spans="1:20" x14ac:dyDescent="0.3">
      <c r="A356" s="62" t="s">
        <v>1541</v>
      </c>
      <c r="B356" s="62" t="s">
        <v>1542</v>
      </c>
      <c r="C356" s="62" t="s">
        <v>88</v>
      </c>
      <c r="D356" s="62" t="s">
        <v>144</v>
      </c>
      <c r="E356" s="46">
        <v>705</v>
      </c>
      <c r="F356" s="46">
        <v>3</v>
      </c>
      <c r="G356" s="46">
        <v>710</v>
      </c>
      <c r="H356" s="46">
        <v>71070</v>
      </c>
      <c r="I356" s="46">
        <v>3000</v>
      </c>
      <c r="J356" s="46">
        <v>404206</v>
      </c>
      <c r="K356" s="28">
        <v>0</v>
      </c>
      <c r="L356" s="28">
        <v>0</v>
      </c>
      <c r="M356" s="32">
        <v>2000000</v>
      </c>
      <c r="N356" s="35">
        <v>2000000</v>
      </c>
      <c r="O356" s="62"/>
      <c r="P356" s="140">
        <f>IFERROR(VLOOKUP(A356,'[1]Detail CAPEX  (2)'!_xlnm.Print_Area,11,0),0)</f>
        <v>0</v>
      </c>
      <c r="Q356" s="32">
        <f t="shared" si="33"/>
        <v>0</v>
      </c>
      <c r="R356" s="32">
        <f t="shared" si="33"/>
        <v>0</v>
      </c>
      <c r="S356" s="216">
        <f t="shared" si="32"/>
        <v>0</v>
      </c>
      <c r="T356" s="60"/>
    </row>
    <row r="357" spans="1:20" x14ac:dyDescent="0.3">
      <c r="A357" s="62" t="s">
        <v>1543</v>
      </c>
      <c r="B357" s="62" t="s">
        <v>1544</v>
      </c>
      <c r="C357" s="62" t="s">
        <v>88</v>
      </c>
      <c r="D357" s="62" t="s">
        <v>144</v>
      </c>
      <c r="E357" s="46">
        <v>705</v>
      </c>
      <c r="F357" s="46">
        <v>3</v>
      </c>
      <c r="G357" s="46">
        <v>710</v>
      </c>
      <c r="H357" s="46">
        <v>71070</v>
      </c>
      <c r="I357" s="46">
        <v>3000</v>
      </c>
      <c r="J357" s="46">
        <v>404206</v>
      </c>
      <c r="K357" s="32">
        <v>6000000</v>
      </c>
      <c r="L357" s="28">
        <v>0</v>
      </c>
      <c r="M357" s="32">
        <v>7000000</v>
      </c>
      <c r="N357" s="35">
        <v>7000000</v>
      </c>
      <c r="O357" s="62"/>
      <c r="P357" s="140">
        <f>IFERROR(VLOOKUP(A357,'[1]Detail CAPEX  (2)'!_xlnm.Print_Area,11,0),0)</f>
        <v>0</v>
      </c>
      <c r="Q357" s="32">
        <f t="shared" si="33"/>
        <v>0</v>
      </c>
      <c r="R357" s="32">
        <f t="shared" si="33"/>
        <v>0</v>
      </c>
      <c r="S357" s="216">
        <f t="shared" si="32"/>
        <v>0</v>
      </c>
      <c r="T357" s="60"/>
    </row>
    <row r="358" spans="1:20" x14ac:dyDescent="0.3">
      <c r="A358" s="62" t="s">
        <v>1545</v>
      </c>
      <c r="B358" s="62" t="s">
        <v>1546</v>
      </c>
      <c r="C358" s="62" t="s">
        <v>88</v>
      </c>
      <c r="D358" s="62" t="s">
        <v>144</v>
      </c>
      <c r="E358" s="46">
        <v>705</v>
      </c>
      <c r="F358" s="46">
        <v>5</v>
      </c>
      <c r="G358" s="46">
        <v>710</v>
      </c>
      <c r="H358" s="46">
        <v>71070</v>
      </c>
      <c r="I358" s="46">
        <v>3000</v>
      </c>
      <c r="J358" s="46">
        <v>404206</v>
      </c>
      <c r="K358" s="28">
        <v>0</v>
      </c>
      <c r="L358" s="28">
        <v>0</v>
      </c>
      <c r="M358" s="32">
        <v>4000000</v>
      </c>
      <c r="N358" s="35">
        <v>4000000</v>
      </c>
      <c r="O358" s="62"/>
      <c r="P358" s="140">
        <f>IFERROR(VLOOKUP(A358,'[1]Detail CAPEX  (2)'!_xlnm.Print_Area,11,0),0)</f>
        <v>0</v>
      </c>
      <c r="Q358" s="32">
        <f t="shared" si="33"/>
        <v>0</v>
      </c>
      <c r="R358" s="32">
        <f t="shared" si="33"/>
        <v>0</v>
      </c>
      <c r="S358" s="216">
        <f t="shared" si="32"/>
        <v>0</v>
      </c>
      <c r="T358" s="60"/>
    </row>
    <row r="359" spans="1:20" s="153" customFormat="1" x14ac:dyDescent="0.3">
      <c r="A359" s="62" t="s">
        <v>1547</v>
      </c>
      <c r="B359" s="62" t="s">
        <v>1548</v>
      </c>
      <c r="C359" s="62" t="s">
        <v>88</v>
      </c>
      <c r="D359" s="62" t="s">
        <v>144</v>
      </c>
      <c r="E359" s="46">
        <v>705</v>
      </c>
      <c r="F359" s="46">
        <v>8</v>
      </c>
      <c r="G359" s="46">
        <v>710</v>
      </c>
      <c r="H359" s="46">
        <v>71080</v>
      </c>
      <c r="I359" s="46">
        <v>3000</v>
      </c>
      <c r="J359" s="46">
        <v>404206</v>
      </c>
      <c r="K359" s="28">
        <v>0</v>
      </c>
      <c r="L359" s="28">
        <v>0</v>
      </c>
      <c r="M359" s="32">
        <v>5000000</v>
      </c>
      <c r="N359" s="35">
        <v>2000000</v>
      </c>
      <c r="O359" s="62"/>
      <c r="P359" s="140">
        <f>IFERROR(VLOOKUP(A359,'[1]Detail CAPEX  (2)'!_xlnm.Print_Area,11,0),0)</f>
        <v>0</v>
      </c>
      <c r="Q359" s="32">
        <f t="shared" si="33"/>
        <v>0</v>
      </c>
      <c r="R359" s="32">
        <f t="shared" si="33"/>
        <v>0</v>
      </c>
      <c r="S359" s="216">
        <f t="shared" si="32"/>
        <v>0</v>
      </c>
      <c r="T359" s="226"/>
    </row>
    <row r="360" spans="1:20" x14ac:dyDescent="0.3">
      <c r="A360" s="62" t="s">
        <v>1549</v>
      </c>
      <c r="B360" s="62" t="s">
        <v>1550</v>
      </c>
      <c r="C360" s="62" t="s">
        <v>88</v>
      </c>
      <c r="D360" s="62" t="s">
        <v>144</v>
      </c>
      <c r="E360" s="46">
        <v>705</v>
      </c>
      <c r="F360" s="46">
        <v>3</v>
      </c>
      <c r="G360" s="46">
        <v>710</v>
      </c>
      <c r="H360" s="46">
        <v>71070</v>
      </c>
      <c r="I360" s="46">
        <v>3000</v>
      </c>
      <c r="J360" s="46">
        <v>404206</v>
      </c>
      <c r="K360" s="32">
        <v>3000000</v>
      </c>
      <c r="L360" s="28">
        <v>0</v>
      </c>
      <c r="M360" s="32">
        <v>4000000</v>
      </c>
      <c r="N360" s="35">
        <v>4000000</v>
      </c>
      <c r="O360" s="62"/>
      <c r="P360" s="140">
        <f>IFERROR(VLOOKUP(A360,'[1]Detail CAPEX  (2)'!_xlnm.Print_Area,11,0),0)</f>
        <v>0</v>
      </c>
      <c r="Q360" s="32">
        <f t="shared" si="33"/>
        <v>0</v>
      </c>
      <c r="R360" s="32">
        <f t="shared" si="33"/>
        <v>0</v>
      </c>
      <c r="S360" s="216">
        <f t="shared" si="32"/>
        <v>0</v>
      </c>
      <c r="T360" s="60"/>
    </row>
    <row r="361" spans="1:20" x14ac:dyDescent="0.3">
      <c r="A361" s="62" t="s">
        <v>1551</v>
      </c>
      <c r="B361" s="187" t="s">
        <v>1552</v>
      </c>
      <c r="C361" s="62" t="s">
        <v>88</v>
      </c>
      <c r="D361" s="62" t="s">
        <v>144</v>
      </c>
      <c r="E361" s="46">
        <v>705</v>
      </c>
      <c r="F361" s="46">
        <v>3</v>
      </c>
      <c r="G361" s="46">
        <v>710</v>
      </c>
      <c r="H361" s="46">
        <v>71080</v>
      </c>
      <c r="I361" s="46">
        <v>3000</v>
      </c>
      <c r="J361" s="46">
        <v>404206</v>
      </c>
      <c r="K361" s="28">
        <v>0</v>
      </c>
      <c r="L361" s="28">
        <v>0</v>
      </c>
      <c r="M361" s="32">
        <v>5000000</v>
      </c>
      <c r="N361" s="35">
        <v>5000000</v>
      </c>
      <c r="O361" s="62"/>
      <c r="P361" s="140">
        <f>IFERROR(VLOOKUP(A361,'[1]Detail CAPEX  (2)'!_xlnm.Print_Area,11,0),0)</f>
        <v>0</v>
      </c>
      <c r="Q361" s="32">
        <f t="shared" si="33"/>
        <v>0</v>
      </c>
      <c r="R361" s="32">
        <f t="shared" si="33"/>
        <v>0</v>
      </c>
      <c r="S361" s="216">
        <f t="shared" si="32"/>
        <v>0</v>
      </c>
      <c r="T361" s="60"/>
    </row>
    <row r="362" spans="1:20" x14ac:dyDescent="0.3">
      <c r="A362" s="62" t="s">
        <v>1553</v>
      </c>
      <c r="B362" s="187" t="s">
        <v>1554</v>
      </c>
      <c r="C362" s="62" t="s">
        <v>88</v>
      </c>
      <c r="D362" s="62" t="s">
        <v>144</v>
      </c>
      <c r="E362" s="46">
        <v>705</v>
      </c>
      <c r="F362" s="46">
        <v>10</v>
      </c>
      <c r="G362" s="46">
        <v>710</v>
      </c>
      <c r="H362" s="46">
        <v>71070</v>
      </c>
      <c r="I362" s="46">
        <v>3000</v>
      </c>
      <c r="J362" s="46">
        <v>404206</v>
      </c>
      <c r="K362" s="32">
        <v>7600000</v>
      </c>
      <c r="L362" s="32">
        <v>7015400</v>
      </c>
      <c r="M362" s="32">
        <v>15000000</v>
      </c>
      <c r="N362" s="35">
        <v>10000000</v>
      </c>
      <c r="O362" s="62"/>
      <c r="P362" s="140">
        <f>IFERROR(VLOOKUP(A362,'[1]Detail CAPEX  (2)'!_xlnm.Print_Area,11,0),0)</f>
        <v>0</v>
      </c>
      <c r="Q362" s="32">
        <f t="shared" si="33"/>
        <v>0</v>
      </c>
      <c r="R362" s="32">
        <f t="shared" si="33"/>
        <v>0</v>
      </c>
      <c r="S362" s="216">
        <f t="shared" si="32"/>
        <v>0</v>
      </c>
      <c r="T362" s="60"/>
    </row>
    <row r="363" spans="1:20" x14ac:dyDescent="0.3">
      <c r="A363" s="62" t="s">
        <v>1555</v>
      </c>
      <c r="B363" s="62" t="s">
        <v>1556</v>
      </c>
      <c r="C363" s="62" t="s">
        <v>88</v>
      </c>
      <c r="D363" s="62" t="s">
        <v>144</v>
      </c>
      <c r="E363" s="46">
        <v>704</v>
      </c>
      <c r="F363" s="46">
        <v>8</v>
      </c>
      <c r="G363" s="46">
        <v>710</v>
      </c>
      <c r="H363" s="46">
        <v>71080</v>
      </c>
      <c r="I363" s="46">
        <v>3000</v>
      </c>
      <c r="J363" s="46">
        <v>404206</v>
      </c>
      <c r="K363" s="28">
        <v>0</v>
      </c>
      <c r="L363" s="28">
        <v>0</v>
      </c>
      <c r="M363" s="32">
        <v>15000000</v>
      </c>
      <c r="N363" s="35">
        <v>10000000</v>
      </c>
      <c r="O363" s="62"/>
      <c r="P363" s="140">
        <f>IFERROR(VLOOKUP(A363,'[1]Detail CAPEX  (2)'!_xlnm.Print_Area,11,0),0)</f>
        <v>0</v>
      </c>
      <c r="Q363" s="32">
        <f t="shared" si="33"/>
        <v>0</v>
      </c>
      <c r="R363" s="32">
        <f t="shared" si="33"/>
        <v>0</v>
      </c>
      <c r="S363" s="216">
        <f t="shared" si="32"/>
        <v>0</v>
      </c>
      <c r="T363" s="60"/>
    </row>
    <row r="364" spans="1:20" x14ac:dyDescent="0.3">
      <c r="A364" s="62" t="s">
        <v>1557</v>
      </c>
      <c r="B364" s="62" t="s">
        <v>1558</v>
      </c>
      <c r="C364" s="62" t="s">
        <v>88</v>
      </c>
      <c r="D364" s="62" t="s">
        <v>144</v>
      </c>
      <c r="E364" s="46">
        <v>705</v>
      </c>
      <c r="F364" s="46">
        <v>3</v>
      </c>
      <c r="G364" s="46">
        <v>710</v>
      </c>
      <c r="H364" s="46">
        <v>71080</v>
      </c>
      <c r="I364" s="46">
        <v>3000</v>
      </c>
      <c r="J364" s="46">
        <v>404206</v>
      </c>
      <c r="K364" s="28">
        <v>0</v>
      </c>
      <c r="L364" s="28">
        <v>0</v>
      </c>
      <c r="M364" s="32">
        <v>20000000</v>
      </c>
      <c r="N364" s="29">
        <v>0</v>
      </c>
      <c r="O364" s="62"/>
      <c r="P364" s="140">
        <f>IFERROR(VLOOKUP(A364,'[1]Detail CAPEX  (2)'!_xlnm.Print_Area,11,0),0)</f>
        <v>0</v>
      </c>
      <c r="Q364" s="32">
        <f t="shared" si="33"/>
        <v>0</v>
      </c>
      <c r="R364" s="32">
        <f t="shared" si="33"/>
        <v>0</v>
      </c>
      <c r="S364" s="216">
        <f t="shared" si="32"/>
        <v>0</v>
      </c>
      <c r="T364" s="60"/>
    </row>
    <row r="365" spans="1:20" x14ac:dyDescent="0.3">
      <c r="A365" s="62" t="s">
        <v>1559</v>
      </c>
      <c r="B365" s="62" t="s">
        <v>1560</v>
      </c>
      <c r="C365" s="62" t="s">
        <v>88</v>
      </c>
      <c r="D365" s="62" t="s">
        <v>144</v>
      </c>
      <c r="E365" s="46">
        <v>702</v>
      </c>
      <c r="F365" s="46">
        <v>8</v>
      </c>
      <c r="G365" s="46">
        <v>710</v>
      </c>
      <c r="H365" s="46">
        <v>71080</v>
      </c>
      <c r="I365" s="46">
        <v>3000</v>
      </c>
      <c r="J365" s="46">
        <v>404206</v>
      </c>
      <c r="K365" s="32">
        <v>8000000</v>
      </c>
      <c r="L365" s="28">
        <v>0</v>
      </c>
      <c r="M365" s="32">
        <v>5000000</v>
      </c>
      <c r="N365" s="35">
        <v>5000000</v>
      </c>
      <c r="O365" s="62"/>
      <c r="P365" s="140">
        <f>IFERROR(VLOOKUP(A365,'[1]Detail CAPEX  (2)'!_xlnm.Print_Area,11,0),0)</f>
        <v>0</v>
      </c>
      <c r="Q365" s="32">
        <f t="shared" si="33"/>
        <v>0</v>
      </c>
      <c r="R365" s="32">
        <f t="shared" si="33"/>
        <v>0</v>
      </c>
      <c r="S365" s="216">
        <f t="shared" si="32"/>
        <v>0</v>
      </c>
      <c r="T365" s="60"/>
    </row>
    <row r="366" spans="1:20" x14ac:dyDescent="0.3">
      <c r="A366" s="62" t="s">
        <v>1561</v>
      </c>
      <c r="B366" s="62" t="s">
        <v>1562</v>
      </c>
      <c r="C366" s="62" t="s">
        <v>88</v>
      </c>
      <c r="D366" s="62" t="s">
        <v>144</v>
      </c>
      <c r="E366" s="46">
        <v>704</v>
      </c>
      <c r="F366" s="46">
        <v>3</v>
      </c>
      <c r="G366" s="46">
        <v>710</v>
      </c>
      <c r="H366" s="46">
        <v>71080</v>
      </c>
      <c r="I366" s="46">
        <v>3000</v>
      </c>
      <c r="J366" s="46">
        <v>404206</v>
      </c>
      <c r="K366" s="28">
        <v>0</v>
      </c>
      <c r="L366" s="28">
        <v>0</v>
      </c>
      <c r="M366" s="32">
        <v>1500000</v>
      </c>
      <c r="N366" s="35">
        <v>1500000</v>
      </c>
      <c r="O366" s="62"/>
      <c r="P366" s="140">
        <f>IFERROR(VLOOKUP(A366,'[1]Detail CAPEX  (2)'!_xlnm.Print_Area,11,0),0)</f>
        <v>0</v>
      </c>
      <c r="Q366" s="32">
        <f t="shared" si="33"/>
        <v>0</v>
      </c>
      <c r="R366" s="32">
        <f t="shared" si="33"/>
        <v>0</v>
      </c>
      <c r="S366" s="216">
        <f t="shared" si="32"/>
        <v>0</v>
      </c>
      <c r="T366" s="60"/>
    </row>
    <row r="367" spans="1:20" x14ac:dyDescent="0.3">
      <c r="A367" s="62" t="s">
        <v>1563</v>
      </c>
      <c r="B367" s="62" t="s">
        <v>1564</v>
      </c>
      <c r="C367" s="62" t="s">
        <v>88</v>
      </c>
      <c r="D367" s="62" t="s">
        <v>144</v>
      </c>
      <c r="E367" s="46">
        <v>704</v>
      </c>
      <c r="F367" s="46">
        <v>3</v>
      </c>
      <c r="G367" s="46">
        <v>710</v>
      </c>
      <c r="H367" s="46">
        <v>71080</v>
      </c>
      <c r="I367" s="46">
        <v>3000</v>
      </c>
      <c r="J367" s="46">
        <v>404206</v>
      </c>
      <c r="K367" s="28">
        <v>0</v>
      </c>
      <c r="L367" s="28">
        <v>0</v>
      </c>
      <c r="M367" s="32">
        <v>5000000</v>
      </c>
      <c r="N367" s="35">
        <v>2000000</v>
      </c>
      <c r="O367" s="62"/>
      <c r="P367" s="140">
        <f>IFERROR(VLOOKUP(A367,'[1]Detail CAPEX  (2)'!_xlnm.Print_Area,11,0),0)</f>
        <v>0</v>
      </c>
      <c r="Q367" s="32">
        <f t="shared" si="33"/>
        <v>0</v>
      </c>
      <c r="R367" s="32">
        <f t="shared" si="33"/>
        <v>0</v>
      </c>
      <c r="S367" s="216">
        <f t="shared" si="32"/>
        <v>0</v>
      </c>
      <c r="T367" s="60"/>
    </row>
    <row r="368" spans="1:20" x14ac:dyDescent="0.3">
      <c r="A368" s="62" t="s">
        <v>1565</v>
      </c>
      <c r="B368" s="62" t="s">
        <v>1566</v>
      </c>
      <c r="C368" s="62" t="s">
        <v>88</v>
      </c>
      <c r="D368" s="62" t="s">
        <v>144</v>
      </c>
      <c r="E368" s="46">
        <v>705</v>
      </c>
      <c r="F368" s="46">
        <v>3</v>
      </c>
      <c r="G368" s="46">
        <v>710</v>
      </c>
      <c r="H368" s="46">
        <v>71070</v>
      </c>
      <c r="I368" s="46">
        <v>3000</v>
      </c>
      <c r="J368" s="46">
        <v>404206</v>
      </c>
      <c r="K368" s="32">
        <v>5000000</v>
      </c>
      <c r="L368" s="28">
        <v>0</v>
      </c>
      <c r="M368" s="32">
        <v>5000000</v>
      </c>
      <c r="N368" s="35">
        <v>5000000</v>
      </c>
      <c r="O368" s="62"/>
      <c r="P368" s="140">
        <f>IFERROR(VLOOKUP(A368,'[1]Detail CAPEX  (2)'!_xlnm.Print_Area,11,0),0)</f>
        <v>0</v>
      </c>
      <c r="Q368" s="32">
        <f t="shared" si="33"/>
        <v>0</v>
      </c>
      <c r="R368" s="32">
        <f t="shared" si="33"/>
        <v>0</v>
      </c>
      <c r="S368" s="216">
        <f t="shared" si="32"/>
        <v>0</v>
      </c>
      <c r="T368" s="60"/>
    </row>
    <row r="369" spans="1:20" x14ac:dyDescent="0.3">
      <c r="A369" s="62" t="s">
        <v>1567</v>
      </c>
      <c r="B369" s="62" t="s">
        <v>1568</v>
      </c>
      <c r="C369" s="62" t="s">
        <v>88</v>
      </c>
      <c r="D369" s="62" t="s">
        <v>144</v>
      </c>
      <c r="E369" s="46">
        <v>705</v>
      </c>
      <c r="F369" s="46">
        <v>3</v>
      </c>
      <c r="G369" s="46">
        <v>710</v>
      </c>
      <c r="H369" s="46">
        <v>71070</v>
      </c>
      <c r="I369" s="46">
        <v>3000</v>
      </c>
      <c r="J369" s="46">
        <v>404206</v>
      </c>
      <c r="K369" s="28">
        <v>0</v>
      </c>
      <c r="L369" s="28">
        <v>0</v>
      </c>
      <c r="M369" s="32">
        <v>7000000</v>
      </c>
      <c r="N369" s="35">
        <v>5000000</v>
      </c>
      <c r="O369" s="62"/>
      <c r="P369" s="140">
        <f>IFERROR(VLOOKUP(A369,'[1]Detail CAPEX  (2)'!_xlnm.Print_Area,11,0),0)</f>
        <v>0</v>
      </c>
      <c r="Q369" s="32">
        <f t="shared" si="33"/>
        <v>0</v>
      </c>
      <c r="R369" s="32">
        <f t="shared" si="33"/>
        <v>0</v>
      </c>
      <c r="S369" s="216">
        <f t="shared" si="32"/>
        <v>0</v>
      </c>
      <c r="T369" s="60"/>
    </row>
    <row r="370" spans="1:20" x14ac:dyDescent="0.3">
      <c r="A370" s="62" t="s">
        <v>1569</v>
      </c>
      <c r="B370" s="62" t="s">
        <v>1570</v>
      </c>
      <c r="C370" s="62" t="s">
        <v>88</v>
      </c>
      <c r="D370" s="62" t="s">
        <v>144</v>
      </c>
      <c r="E370" s="46">
        <v>705</v>
      </c>
      <c r="F370" s="46">
        <v>3</v>
      </c>
      <c r="G370" s="46">
        <v>710</v>
      </c>
      <c r="H370" s="46">
        <v>71070</v>
      </c>
      <c r="I370" s="46">
        <v>3000</v>
      </c>
      <c r="J370" s="46">
        <v>404206</v>
      </c>
      <c r="K370" s="28">
        <v>0</v>
      </c>
      <c r="L370" s="28">
        <v>0</v>
      </c>
      <c r="M370" s="32">
        <v>5000000</v>
      </c>
      <c r="N370" s="35">
        <v>3000000</v>
      </c>
      <c r="O370" s="62"/>
      <c r="P370" s="140">
        <f>IFERROR(VLOOKUP(A370,'[1]Detail CAPEX  (2)'!_xlnm.Print_Area,11,0),0)</f>
        <v>0</v>
      </c>
      <c r="Q370" s="32">
        <f t="shared" si="33"/>
        <v>0</v>
      </c>
      <c r="R370" s="32">
        <f t="shared" si="33"/>
        <v>0</v>
      </c>
      <c r="S370" s="216">
        <f t="shared" si="32"/>
        <v>0</v>
      </c>
      <c r="T370" s="60"/>
    </row>
    <row r="371" spans="1:20" x14ac:dyDescent="0.3">
      <c r="A371" s="62" t="s">
        <v>1571</v>
      </c>
      <c r="B371" s="62" t="s">
        <v>1572</v>
      </c>
      <c r="C371" s="62" t="s">
        <v>88</v>
      </c>
      <c r="D371" s="62" t="s">
        <v>144</v>
      </c>
      <c r="E371" s="46">
        <v>705</v>
      </c>
      <c r="F371" s="46">
        <v>3</v>
      </c>
      <c r="G371" s="46">
        <v>710</v>
      </c>
      <c r="H371" s="46">
        <v>71070</v>
      </c>
      <c r="I371" s="46">
        <v>3000</v>
      </c>
      <c r="J371" s="46">
        <v>404206</v>
      </c>
      <c r="K371" s="28">
        <v>0</v>
      </c>
      <c r="L371" s="28">
        <v>0</v>
      </c>
      <c r="M371" s="32">
        <v>5000000</v>
      </c>
      <c r="N371" s="35">
        <v>4000000</v>
      </c>
      <c r="O371" s="62"/>
      <c r="P371" s="140">
        <f>IFERROR(VLOOKUP(A371,'[1]Detail CAPEX  (2)'!_xlnm.Print_Area,11,0),0)</f>
        <v>0</v>
      </c>
      <c r="Q371" s="32">
        <f t="shared" si="33"/>
        <v>0</v>
      </c>
      <c r="R371" s="32">
        <f t="shared" si="33"/>
        <v>0</v>
      </c>
      <c r="S371" s="216">
        <f t="shared" si="32"/>
        <v>0</v>
      </c>
      <c r="T371" s="60"/>
    </row>
    <row r="372" spans="1:20" s="156" customFormat="1" x14ac:dyDescent="0.3">
      <c r="A372" s="62" t="s">
        <v>1573</v>
      </c>
      <c r="B372" s="62" t="s">
        <v>1574</v>
      </c>
      <c r="C372" s="62" t="s">
        <v>88</v>
      </c>
      <c r="D372" s="62" t="s">
        <v>144</v>
      </c>
      <c r="E372" s="46">
        <v>705</v>
      </c>
      <c r="F372" s="46">
        <v>5</v>
      </c>
      <c r="G372" s="46">
        <v>710</v>
      </c>
      <c r="H372" s="46">
        <v>71070</v>
      </c>
      <c r="I372" s="46">
        <v>3000</v>
      </c>
      <c r="J372" s="46">
        <v>404206</v>
      </c>
      <c r="K372" s="28">
        <v>0</v>
      </c>
      <c r="L372" s="28">
        <v>0</v>
      </c>
      <c r="M372" s="32">
        <v>5000000</v>
      </c>
      <c r="N372" s="35">
        <v>4000000</v>
      </c>
      <c r="O372" s="62"/>
      <c r="P372" s="140">
        <f>IFERROR(VLOOKUP(A372,'[1]Detail CAPEX  (2)'!_xlnm.Print_Area,11,0),0)</f>
        <v>0</v>
      </c>
      <c r="Q372" s="32">
        <f t="shared" si="33"/>
        <v>0</v>
      </c>
      <c r="R372" s="32">
        <f t="shared" si="33"/>
        <v>0</v>
      </c>
      <c r="S372" s="216">
        <f t="shared" si="32"/>
        <v>0</v>
      </c>
      <c r="T372" s="227"/>
    </row>
    <row r="373" spans="1:20" x14ac:dyDescent="0.3">
      <c r="A373" s="62" t="s">
        <v>1575</v>
      </c>
      <c r="B373" s="187" t="s">
        <v>1576</v>
      </c>
      <c r="C373" s="62" t="s">
        <v>88</v>
      </c>
      <c r="D373" s="62" t="s">
        <v>144</v>
      </c>
      <c r="E373" s="46">
        <v>705</v>
      </c>
      <c r="F373" s="46">
        <v>3</v>
      </c>
      <c r="G373" s="46">
        <v>710</v>
      </c>
      <c r="H373" s="46">
        <v>71070</v>
      </c>
      <c r="I373" s="46">
        <v>3000</v>
      </c>
      <c r="J373" s="46">
        <v>404206</v>
      </c>
      <c r="K373" s="32">
        <v>3500000</v>
      </c>
      <c r="L373" s="28">
        <v>0</v>
      </c>
      <c r="M373" s="32">
        <v>5000000</v>
      </c>
      <c r="N373" s="35">
        <v>3000000</v>
      </c>
      <c r="O373" s="62"/>
      <c r="P373" s="140">
        <f>IFERROR(VLOOKUP(A373,'[1]Detail CAPEX  (2)'!_xlnm.Print_Area,11,0),0)</f>
        <v>0</v>
      </c>
      <c r="Q373" s="32">
        <f t="shared" si="33"/>
        <v>0</v>
      </c>
      <c r="R373" s="32">
        <f t="shared" si="33"/>
        <v>0</v>
      </c>
      <c r="S373" s="216">
        <f t="shared" si="32"/>
        <v>0</v>
      </c>
      <c r="T373" s="60"/>
    </row>
    <row r="374" spans="1:20" x14ac:dyDescent="0.3">
      <c r="A374" s="62" t="s">
        <v>1577</v>
      </c>
      <c r="B374" s="187" t="s">
        <v>1578</v>
      </c>
      <c r="C374" s="62" t="s">
        <v>88</v>
      </c>
      <c r="D374" s="62" t="s">
        <v>144</v>
      </c>
      <c r="E374" s="46">
        <v>703</v>
      </c>
      <c r="F374" s="46">
        <v>5</v>
      </c>
      <c r="G374" s="46">
        <v>710</v>
      </c>
      <c r="H374" s="46">
        <v>71070</v>
      </c>
      <c r="I374" s="46">
        <v>3000</v>
      </c>
      <c r="J374" s="46">
        <v>404206</v>
      </c>
      <c r="K374" s="32">
        <v>3000000</v>
      </c>
      <c r="L374" s="28">
        <v>0</v>
      </c>
      <c r="M374" s="32">
        <v>5000000</v>
      </c>
      <c r="N374" s="35">
        <v>5000000</v>
      </c>
      <c r="O374" s="62"/>
      <c r="P374" s="140">
        <f>IFERROR(VLOOKUP(A374,'[1]Detail CAPEX  (2)'!_xlnm.Print_Area,11,0),0)</f>
        <v>0</v>
      </c>
      <c r="Q374" s="32">
        <f t="shared" ref="Q374:R390" si="34">P374+5%*P374</f>
        <v>0</v>
      </c>
      <c r="R374" s="32">
        <f t="shared" si="34"/>
        <v>0</v>
      </c>
      <c r="S374" s="216">
        <f t="shared" si="32"/>
        <v>0</v>
      </c>
      <c r="T374" s="60"/>
    </row>
    <row r="375" spans="1:20" x14ac:dyDescent="0.3">
      <c r="A375" s="62" t="s">
        <v>1579</v>
      </c>
      <c r="B375" s="62" t="s">
        <v>1580</v>
      </c>
      <c r="C375" s="187" t="s">
        <v>88</v>
      </c>
      <c r="D375" s="62" t="s">
        <v>144</v>
      </c>
      <c r="E375" s="46">
        <v>705</v>
      </c>
      <c r="F375" s="46">
        <v>5</v>
      </c>
      <c r="G375" s="46">
        <v>710</v>
      </c>
      <c r="H375" s="46">
        <v>71070</v>
      </c>
      <c r="I375" s="46">
        <v>3000</v>
      </c>
      <c r="J375" s="46">
        <v>404206</v>
      </c>
      <c r="K375" s="28">
        <v>0</v>
      </c>
      <c r="L375" s="28">
        <v>0</v>
      </c>
      <c r="M375" s="32">
        <v>3000000</v>
      </c>
      <c r="N375" s="35">
        <v>3000000</v>
      </c>
      <c r="O375" s="62"/>
      <c r="P375" s="140">
        <f>IFERROR(VLOOKUP(A375,'[1]Detail CAPEX  (2)'!_xlnm.Print_Area,11,0),0)</f>
        <v>0</v>
      </c>
      <c r="Q375" s="32">
        <f t="shared" si="34"/>
        <v>0</v>
      </c>
      <c r="R375" s="32">
        <f t="shared" si="34"/>
        <v>0</v>
      </c>
      <c r="S375" s="216">
        <f t="shared" si="32"/>
        <v>0</v>
      </c>
      <c r="T375" s="60"/>
    </row>
    <row r="376" spans="1:20" x14ac:dyDescent="0.3">
      <c r="A376" s="62" t="s">
        <v>1581</v>
      </c>
      <c r="B376" s="62" t="s">
        <v>1582</v>
      </c>
      <c r="C376" s="62" t="s">
        <v>88</v>
      </c>
      <c r="D376" s="62" t="s">
        <v>144</v>
      </c>
      <c r="E376" s="46">
        <v>705</v>
      </c>
      <c r="F376" s="46">
        <v>5</v>
      </c>
      <c r="G376" s="46">
        <v>710</v>
      </c>
      <c r="H376" s="46">
        <v>71070</v>
      </c>
      <c r="I376" s="46">
        <v>3000</v>
      </c>
      <c r="J376" s="46">
        <v>404206</v>
      </c>
      <c r="K376" s="28">
        <v>0</v>
      </c>
      <c r="L376" s="28">
        <v>0</v>
      </c>
      <c r="M376" s="32">
        <v>2000000</v>
      </c>
      <c r="N376" s="35">
        <v>2000000</v>
      </c>
      <c r="O376" s="62"/>
      <c r="P376" s="140">
        <f>IFERROR(VLOOKUP(A376,'[1]Detail CAPEX  (2)'!_xlnm.Print_Area,11,0),0)</f>
        <v>0</v>
      </c>
      <c r="Q376" s="32">
        <f t="shared" si="34"/>
        <v>0</v>
      </c>
      <c r="R376" s="32">
        <f t="shared" si="34"/>
        <v>0</v>
      </c>
      <c r="S376" s="216">
        <f t="shared" si="32"/>
        <v>0</v>
      </c>
      <c r="T376" s="60"/>
    </row>
    <row r="377" spans="1:20" x14ac:dyDescent="0.3">
      <c r="A377" s="62" t="s">
        <v>1583</v>
      </c>
      <c r="B377" s="62" t="s">
        <v>1584</v>
      </c>
      <c r="C377" s="62" t="s">
        <v>88</v>
      </c>
      <c r="D377" s="62" t="s">
        <v>144</v>
      </c>
      <c r="E377" s="46">
        <v>705</v>
      </c>
      <c r="F377" s="46">
        <v>5</v>
      </c>
      <c r="G377" s="46">
        <v>710</v>
      </c>
      <c r="H377" s="46">
        <v>71080</v>
      </c>
      <c r="I377" s="46">
        <v>3000</v>
      </c>
      <c r="J377" s="46">
        <v>404206</v>
      </c>
      <c r="K377" s="28">
        <v>0</v>
      </c>
      <c r="L377" s="28">
        <v>0</v>
      </c>
      <c r="M377" s="32">
        <v>3000000</v>
      </c>
      <c r="N377" s="35">
        <v>3000000</v>
      </c>
      <c r="O377" s="62"/>
      <c r="P377" s="140">
        <f>IFERROR(VLOOKUP(A377,'[1]Detail CAPEX  (2)'!_xlnm.Print_Area,11,0),0)</f>
        <v>0</v>
      </c>
      <c r="Q377" s="32">
        <f t="shared" si="34"/>
        <v>0</v>
      </c>
      <c r="R377" s="32">
        <f t="shared" si="34"/>
        <v>0</v>
      </c>
      <c r="S377" s="216">
        <f t="shared" si="32"/>
        <v>0</v>
      </c>
      <c r="T377" s="60"/>
    </row>
    <row r="378" spans="1:20" x14ac:dyDescent="0.3">
      <c r="A378" s="62" t="s">
        <v>1585</v>
      </c>
      <c r="B378" s="62" t="s">
        <v>1586</v>
      </c>
      <c r="C378" s="62" t="s">
        <v>88</v>
      </c>
      <c r="D378" s="62" t="s">
        <v>144</v>
      </c>
      <c r="E378" s="46">
        <v>705</v>
      </c>
      <c r="F378" s="46">
        <v>5</v>
      </c>
      <c r="G378" s="46">
        <v>710</v>
      </c>
      <c r="H378" s="46">
        <v>71070</v>
      </c>
      <c r="I378" s="46">
        <v>3000</v>
      </c>
      <c r="J378" s="46">
        <v>404206</v>
      </c>
      <c r="K378" s="32">
        <v>5000000</v>
      </c>
      <c r="L378" s="28">
        <v>0</v>
      </c>
      <c r="M378" s="32">
        <v>4000000</v>
      </c>
      <c r="N378" s="35">
        <v>4000000</v>
      </c>
      <c r="O378" s="62"/>
      <c r="P378" s="140">
        <f>IFERROR(VLOOKUP(A378,'[1]Detail CAPEX  (2)'!_xlnm.Print_Area,11,0),0)</f>
        <v>0</v>
      </c>
      <c r="Q378" s="32">
        <f t="shared" si="34"/>
        <v>0</v>
      </c>
      <c r="R378" s="32">
        <f t="shared" si="34"/>
        <v>0</v>
      </c>
      <c r="S378" s="216">
        <f t="shared" ref="S378:S390" si="35">SUM(P378:R378)</f>
        <v>0</v>
      </c>
      <c r="T378" s="60"/>
    </row>
    <row r="379" spans="1:20" x14ac:dyDescent="0.3">
      <c r="A379" s="62" t="s">
        <v>1587</v>
      </c>
      <c r="B379" s="62" t="s">
        <v>1588</v>
      </c>
      <c r="C379" s="62" t="s">
        <v>88</v>
      </c>
      <c r="D379" s="62" t="s">
        <v>144</v>
      </c>
      <c r="E379" s="46">
        <v>705</v>
      </c>
      <c r="F379" s="46">
        <v>9</v>
      </c>
      <c r="G379" s="46">
        <v>710</v>
      </c>
      <c r="H379" s="46">
        <v>71040</v>
      </c>
      <c r="I379" s="46">
        <v>3000</v>
      </c>
      <c r="J379" s="46">
        <v>404206</v>
      </c>
      <c r="K379" s="32">
        <v>2000000</v>
      </c>
      <c r="L379" s="28">
        <v>0</v>
      </c>
      <c r="M379" s="32">
        <v>3000000</v>
      </c>
      <c r="N379" s="35">
        <v>2000000</v>
      </c>
      <c r="O379" s="62"/>
      <c r="P379" s="140">
        <f>IFERROR(VLOOKUP(A379,'[1]Detail CAPEX  (2)'!_xlnm.Print_Area,11,0),0)</f>
        <v>0</v>
      </c>
      <c r="Q379" s="32">
        <f t="shared" si="34"/>
        <v>0</v>
      </c>
      <c r="R379" s="32">
        <f t="shared" si="34"/>
        <v>0</v>
      </c>
      <c r="S379" s="216">
        <f t="shared" si="35"/>
        <v>0</v>
      </c>
      <c r="T379" s="60"/>
    </row>
    <row r="380" spans="1:20" x14ac:dyDescent="0.3">
      <c r="A380" s="62" t="s">
        <v>1589</v>
      </c>
      <c r="B380" s="62" t="s">
        <v>1590</v>
      </c>
      <c r="C380" s="62" t="s">
        <v>88</v>
      </c>
      <c r="D380" s="62" t="s">
        <v>144</v>
      </c>
      <c r="E380" s="46">
        <v>705</v>
      </c>
      <c r="F380" s="46">
        <v>9</v>
      </c>
      <c r="G380" s="46">
        <v>710</v>
      </c>
      <c r="H380" s="46">
        <v>71080</v>
      </c>
      <c r="I380" s="46">
        <v>3000</v>
      </c>
      <c r="J380" s="46">
        <v>404206</v>
      </c>
      <c r="K380" s="32">
        <v>3000000</v>
      </c>
      <c r="L380" s="28">
        <v>0</v>
      </c>
      <c r="M380" s="32">
        <v>4000000</v>
      </c>
      <c r="N380" s="35">
        <v>3000000</v>
      </c>
      <c r="O380" s="62"/>
      <c r="P380" s="140">
        <f>IFERROR(VLOOKUP(A380,'[1]Detail CAPEX  (2)'!_xlnm.Print_Area,11,0),0)</f>
        <v>0</v>
      </c>
      <c r="Q380" s="32">
        <f t="shared" si="34"/>
        <v>0</v>
      </c>
      <c r="R380" s="32">
        <f t="shared" si="34"/>
        <v>0</v>
      </c>
      <c r="S380" s="216">
        <f t="shared" si="35"/>
        <v>0</v>
      </c>
      <c r="T380" s="60"/>
    </row>
    <row r="381" spans="1:20" x14ac:dyDescent="0.3">
      <c r="A381" s="62" t="s">
        <v>1591</v>
      </c>
      <c r="B381" s="62" t="s">
        <v>1592</v>
      </c>
      <c r="C381" s="62" t="s">
        <v>88</v>
      </c>
      <c r="D381" s="62" t="s">
        <v>144</v>
      </c>
      <c r="E381" s="46">
        <v>704</v>
      </c>
      <c r="F381" s="46">
        <v>5</v>
      </c>
      <c r="G381" s="46">
        <v>710</v>
      </c>
      <c r="H381" s="46">
        <v>71012</v>
      </c>
      <c r="I381" s="46">
        <v>3000</v>
      </c>
      <c r="J381" s="46">
        <v>404206</v>
      </c>
      <c r="K381" s="28">
        <v>0</v>
      </c>
      <c r="L381" s="28">
        <v>0</v>
      </c>
      <c r="M381" s="32">
        <v>3000000</v>
      </c>
      <c r="N381" s="35">
        <v>3000000</v>
      </c>
      <c r="O381" s="62"/>
      <c r="P381" s="140">
        <f>IFERROR(VLOOKUP(A381,'[1]Detail CAPEX  (2)'!_xlnm.Print_Area,11,0),0)</f>
        <v>0</v>
      </c>
      <c r="Q381" s="32">
        <f t="shared" si="34"/>
        <v>0</v>
      </c>
      <c r="R381" s="32">
        <f t="shared" si="34"/>
        <v>0</v>
      </c>
      <c r="S381" s="216">
        <f t="shared" si="35"/>
        <v>0</v>
      </c>
      <c r="T381" s="60"/>
    </row>
    <row r="382" spans="1:20" x14ac:dyDescent="0.3">
      <c r="A382" s="62" t="s">
        <v>1593</v>
      </c>
      <c r="B382" s="62" t="s">
        <v>1594</v>
      </c>
      <c r="C382" s="62" t="s">
        <v>88</v>
      </c>
      <c r="D382" s="62" t="s">
        <v>144</v>
      </c>
      <c r="E382" s="46">
        <v>704</v>
      </c>
      <c r="F382" s="46">
        <v>5</v>
      </c>
      <c r="G382" s="46">
        <v>710</v>
      </c>
      <c r="H382" s="46">
        <v>71012</v>
      </c>
      <c r="I382" s="46">
        <v>3000</v>
      </c>
      <c r="J382" s="46">
        <v>404206</v>
      </c>
      <c r="K382" s="28">
        <v>0</v>
      </c>
      <c r="L382" s="28">
        <v>0</v>
      </c>
      <c r="M382" s="32">
        <v>3000000</v>
      </c>
      <c r="N382" s="35">
        <v>3000000</v>
      </c>
      <c r="O382" s="62"/>
      <c r="P382" s="140">
        <f>IFERROR(VLOOKUP(A382,'[1]Detail CAPEX  (2)'!_xlnm.Print_Area,11,0),0)</f>
        <v>0</v>
      </c>
      <c r="Q382" s="32">
        <f t="shared" si="34"/>
        <v>0</v>
      </c>
      <c r="R382" s="32">
        <f t="shared" si="34"/>
        <v>0</v>
      </c>
      <c r="S382" s="216">
        <f t="shared" si="35"/>
        <v>0</v>
      </c>
      <c r="T382" s="60"/>
    </row>
    <row r="383" spans="1:20" x14ac:dyDescent="0.3">
      <c r="A383" s="62" t="s">
        <v>1595</v>
      </c>
      <c r="B383" s="62" t="s">
        <v>1596</v>
      </c>
      <c r="C383" s="62" t="s">
        <v>88</v>
      </c>
      <c r="D383" s="62" t="s">
        <v>144</v>
      </c>
      <c r="E383" s="46">
        <v>705</v>
      </c>
      <c r="F383" s="46">
        <v>5</v>
      </c>
      <c r="G383" s="46">
        <v>701</v>
      </c>
      <c r="H383" s="46">
        <v>70131</v>
      </c>
      <c r="I383" s="46">
        <v>3000</v>
      </c>
      <c r="J383" s="46">
        <v>404206</v>
      </c>
      <c r="K383" s="28">
        <v>0</v>
      </c>
      <c r="L383" s="28">
        <v>0</v>
      </c>
      <c r="M383" s="32">
        <v>4000000</v>
      </c>
      <c r="N383" s="35">
        <v>4000000</v>
      </c>
      <c r="O383" s="62"/>
      <c r="P383" s="140">
        <f>IFERROR(VLOOKUP(A383,'[1]Detail CAPEX  (2)'!_xlnm.Print_Area,11,0),0)</f>
        <v>0</v>
      </c>
      <c r="Q383" s="32">
        <f t="shared" si="34"/>
        <v>0</v>
      </c>
      <c r="R383" s="32">
        <f t="shared" si="34"/>
        <v>0</v>
      </c>
      <c r="S383" s="216">
        <f t="shared" si="35"/>
        <v>0</v>
      </c>
      <c r="T383" s="60"/>
    </row>
    <row r="384" spans="1:20" x14ac:dyDescent="0.3">
      <c r="A384" s="62" t="s">
        <v>1597</v>
      </c>
      <c r="B384" s="62" t="s">
        <v>1598</v>
      </c>
      <c r="C384" s="62" t="s">
        <v>88</v>
      </c>
      <c r="D384" s="62" t="s">
        <v>144</v>
      </c>
      <c r="E384" s="46">
        <v>702</v>
      </c>
      <c r="F384" s="46">
        <v>5</v>
      </c>
      <c r="G384" s="46">
        <v>710</v>
      </c>
      <c r="H384" s="46">
        <v>71080</v>
      </c>
      <c r="I384" s="46">
        <v>3000</v>
      </c>
      <c r="J384" s="46">
        <v>404206</v>
      </c>
      <c r="K384" s="32">
        <v>8992100</v>
      </c>
      <c r="L384" s="28">
        <v>0</v>
      </c>
      <c r="M384" s="32">
        <v>5000000</v>
      </c>
      <c r="N384" s="35">
        <v>5000000</v>
      </c>
      <c r="O384" s="62"/>
      <c r="P384" s="140">
        <f>IFERROR(VLOOKUP(A384,'[1]Detail CAPEX  (2)'!_xlnm.Print_Area,11,0),0)</f>
        <v>0</v>
      </c>
      <c r="Q384" s="32">
        <f t="shared" si="34"/>
        <v>0</v>
      </c>
      <c r="R384" s="32">
        <f t="shared" si="34"/>
        <v>0</v>
      </c>
      <c r="S384" s="216">
        <f t="shared" si="35"/>
        <v>0</v>
      </c>
      <c r="T384" s="60"/>
    </row>
    <row r="385" spans="1:20" x14ac:dyDescent="0.3">
      <c r="A385" s="62" t="s">
        <v>1599</v>
      </c>
      <c r="B385" s="62" t="s">
        <v>1600</v>
      </c>
      <c r="C385" s="62" t="s">
        <v>88</v>
      </c>
      <c r="D385" s="62" t="s">
        <v>144</v>
      </c>
      <c r="E385" s="46">
        <v>705</v>
      </c>
      <c r="F385" s="46">
        <v>5</v>
      </c>
      <c r="G385" s="46">
        <v>710</v>
      </c>
      <c r="H385" s="46">
        <v>71020</v>
      </c>
      <c r="I385" s="46">
        <v>3000</v>
      </c>
      <c r="J385" s="46">
        <v>404206</v>
      </c>
      <c r="K385" s="28">
        <v>0</v>
      </c>
      <c r="L385" s="32">
        <v>5000000</v>
      </c>
      <c r="M385" s="32">
        <v>5000000</v>
      </c>
      <c r="N385" s="35">
        <v>3000000</v>
      </c>
      <c r="O385" s="62"/>
      <c r="P385" s="140">
        <f>IFERROR(VLOOKUP(A385,'[1]Detail CAPEX  (2)'!_xlnm.Print_Area,11,0),0)</f>
        <v>0</v>
      </c>
      <c r="Q385" s="32">
        <f t="shared" si="34"/>
        <v>0</v>
      </c>
      <c r="R385" s="32">
        <f t="shared" si="34"/>
        <v>0</v>
      </c>
      <c r="S385" s="216">
        <f t="shared" si="35"/>
        <v>0</v>
      </c>
      <c r="T385" s="60"/>
    </row>
    <row r="386" spans="1:20" x14ac:dyDescent="0.3">
      <c r="A386" s="62" t="s">
        <v>1601</v>
      </c>
      <c r="B386" s="62" t="s">
        <v>1602</v>
      </c>
      <c r="C386" s="62" t="s">
        <v>88</v>
      </c>
      <c r="D386" s="62" t="s">
        <v>144</v>
      </c>
      <c r="E386" s="46">
        <v>704</v>
      </c>
      <c r="F386" s="46">
        <v>5</v>
      </c>
      <c r="G386" s="46">
        <v>701</v>
      </c>
      <c r="H386" s="46">
        <v>70131</v>
      </c>
      <c r="I386" s="46">
        <v>3000</v>
      </c>
      <c r="J386" s="46">
        <v>404206</v>
      </c>
      <c r="K386" s="28">
        <v>0</v>
      </c>
      <c r="L386" s="28">
        <v>0</v>
      </c>
      <c r="M386" s="32">
        <v>8000000</v>
      </c>
      <c r="N386" s="35">
        <v>5000000</v>
      </c>
      <c r="O386" s="62"/>
      <c r="P386" s="140">
        <f>IFERROR(VLOOKUP(A386,'[1]Detail CAPEX  (2)'!_xlnm.Print_Area,11,0),0)</f>
        <v>0</v>
      </c>
      <c r="Q386" s="32">
        <f t="shared" si="34"/>
        <v>0</v>
      </c>
      <c r="R386" s="32">
        <f t="shared" si="34"/>
        <v>0</v>
      </c>
      <c r="S386" s="216">
        <f t="shared" si="35"/>
        <v>0</v>
      </c>
      <c r="T386" s="60"/>
    </row>
    <row r="387" spans="1:20" x14ac:dyDescent="0.3">
      <c r="A387" s="62" t="s">
        <v>1603</v>
      </c>
      <c r="B387" s="62" t="s">
        <v>1604</v>
      </c>
      <c r="C387" s="62" t="s">
        <v>88</v>
      </c>
      <c r="D387" s="62" t="s">
        <v>144</v>
      </c>
      <c r="E387" s="46">
        <v>705</v>
      </c>
      <c r="F387" s="46">
        <v>5</v>
      </c>
      <c r="G387" s="46">
        <v>704</v>
      </c>
      <c r="H387" s="46">
        <v>70474</v>
      </c>
      <c r="I387" s="46">
        <v>3000</v>
      </c>
      <c r="J387" s="46">
        <v>404206</v>
      </c>
      <c r="K387" s="28">
        <v>0</v>
      </c>
      <c r="L387" s="28">
        <v>0</v>
      </c>
      <c r="M387" s="32">
        <v>15000000</v>
      </c>
      <c r="N387" s="35">
        <v>10000000</v>
      </c>
      <c r="O387" s="62"/>
      <c r="P387" s="140">
        <v>10000000</v>
      </c>
      <c r="Q387" s="32">
        <f t="shared" si="34"/>
        <v>10500000</v>
      </c>
      <c r="R387" s="32">
        <f t="shared" si="34"/>
        <v>11025000</v>
      </c>
      <c r="S387" s="216">
        <f t="shared" si="35"/>
        <v>31525000</v>
      </c>
      <c r="T387" s="60"/>
    </row>
    <row r="388" spans="1:20" x14ac:dyDescent="0.3">
      <c r="A388" s="62" t="s">
        <v>1605</v>
      </c>
      <c r="B388" s="62" t="s">
        <v>743</v>
      </c>
      <c r="C388" s="62" t="s">
        <v>88</v>
      </c>
      <c r="D388" s="62" t="s">
        <v>144</v>
      </c>
      <c r="E388" s="46">
        <v>705</v>
      </c>
      <c r="F388" s="46">
        <v>5</v>
      </c>
      <c r="G388" s="46">
        <v>708</v>
      </c>
      <c r="H388" s="46">
        <v>70850</v>
      </c>
      <c r="I388" s="46">
        <v>3000</v>
      </c>
      <c r="J388" s="46">
        <v>404206</v>
      </c>
      <c r="K388" s="32">
        <v>800000</v>
      </c>
      <c r="L388" s="28">
        <v>0</v>
      </c>
      <c r="M388" s="32">
        <v>1500000</v>
      </c>
      <c r="N388" s="35">
        <v>1500000</v>
      </c>
      <c r="O388" s="62"/>
      <c r="P388" s="140">
        <v>6000000</v>
      </c>
      <c r="Q388" s="32">
        <f t="shared" si="34"/>
        <v>6300000</v>
      </c>
      <c r="R388" s="32">
        <f t="shared" si="34"/>
        <v>6615000</v>
      </c>
      <c r="S388" s="216">
        <f t="shared" si="35"/>
        <v>18915000</v>
      </c>
      <c r="T388" s="60"/>
    </row>
    <row r="389" spans="1:20" x14ac:dyDescent="0.3">
      <c r="A389" s="62" t="s">
        <v>1606</v>
      </c>
      <c r="B389" s="62" t="s">
        <v>323</v>
      </c>
      <c r="C389" s="62" t="s">
        <v>88</v>
      </c>
      <c r="D389" s="62" t="s">
        <v>144</v>
      </c>
      <c r="E389" s="46">
        <v>705</v>
      </c>
      <c r="F389" s="46">
        <v>5</v>
      </c>
      <c r="G389" s="46">
        <v>708</v>
      </c>
      <c r="H389" s="46">
        <v>70850</v>
      </c>
      <c r="I389" s="46">
        <v>3000</v>
      </c>
      <c r="J389" s="46">
        <v>404206</v>
      </c>
      <c r="K389" s="32">
        <v>20000000</v>
      </c>
      <c r="L389" s="28">
        <v>0</v>
      </c>
      <c r="M389" s="32">
        <v>20000000</v>
      </c>
      <c r="N389" s="35">
        <v>10000000</v>
      </c>
      <c r="O389" s="62"/>
      <c r="P389" s="140">
        <v>20000000</v>
      </c>
      <c r="Q389" s="32">
        <f t="shared" si="34"/>
        <v>21000000</v>
      </c>
      <c r="R389" s="32">
        <f t="shared" si="34"/>
        <v>22050000</v>
      </c>
      <c r="S389" s="216">
        <f t="shared" si="35"/>
        <v>63050000</v>
      </c>
      <c r="T389" s="60"/>
    </row>
    <row r="390" spans="1:20" x14ac:dyDescent="0.3">
      <c r="A390" s="62" t="s">
        <v>3441</v>
      </c>
      <c r="B390" s="62" t="s">
        <v>3442</v>
      </c>
      <c r="C390" s="62" t="s">
        <v>88</v>
      </c>
      <c r="D390" s="62" t="s">
        <v>144</v>
      </c>
      <c r="E390" s="46"/>
      <c r="F390" s="46"/>
      <c r="G390" s="46"/>
      <c r="H390" s="46"/>
      <c r="I390" s="46"/>
      <c r="J390" s="46"/>
      <c r="K390" s="32"/>
      <c r="L390" s="28"/>
      <c r="M390" s="32"/>
      <c r="N390" s="35"/>
      <c r="O390" s="62"/>
      <c r="P390" s="140">
        <v>5000000</v>
      </c>
      <c r="Q390" s="32">
        <f t="shared" si="34"/>
        <v>5250000</v>
      </c>
      <c r="R390" s="32">
        <f t="shared" si="34"/>
        <v>5512500</v>
      </c>
      <c r="S390" s="216">
        <f t="shared" si="35"/>
        <v>15762500</v>
      </c>
      <c r="T390" s="224">
        <f>SUM(P314:P390)</f>
        <v>41000000</v>
      </c>
    </row>
    <row r="391" spans="1:20" x14ac:dyDescent="0.3">
      <c r="A391" s="62"/>
      <c r="B391" s="62"/>
      <c r="C391" s="62"/>
      <c r="D391" s="62"/>
      <c r="E391" s="46"/>
      <c r="F391" s="46"/>
      <c r="G391" s="46"/>
      <c r="H391" s="46"/>
      <c r="I391" s="46"/>
      <c r="J391" s="46"/>
      <c r="K391" s="32"/>
      <c r="L391" s="28"/>
      <c r="M391" s="32"/>
      <c r="N391" s="35"/>
      <c r="O391" s="62"/>
      <c r="P391" s="140"/>
      <c r="Q391" s="32"/>
      <c r="R391" s="32"/>
      <c r="S391" s="216"/>
      <c r="T391" s="60"/>
    </row>
    <row r="392" spans="1:20" x14ac:dyDescent="0.3">
      <c r="A392" s="62"/>
      <c r="B392" s="62"/>
      <c r="C392" s="62"/>
      <c r="D392" s="62"/>
      <c r="E392" s="46"/>
      <c r="F392" s="46"/>
      <c r="G392" s="46"/>
      <c r="H392" s="46"/>
      <c r="I392" s="46"/>
      <c r="J392" s="46"/>
      <c r="K392" s="32"/>
      <c r="L392" s="28"/>
      <c r="M392" s="32"/>
      <c r="N392" s="35"/>
      <c r="O392" s="62"/>
      <c r="P392" s="140"/>
      <c r="Q392" s="32"/>
      <c r="R392" s="32"/>
      <c r="S392" s="216"/>
      <c r="T392" s="60"/>
    </row>
    <row r="393" spans="1:20" x14ac:dyDescent="0.3">
      <c r="A393" s="62" t="s">
        <v>771</v>
      </c>
      <c r="B393" s="62" t="s">
        <v>772</v>
      </c>
      <c r="C393" s="62" t="s">
        <v>64</v>
      </c>
      <c r="D393" s="62" t="s">
        <v>149</v>
      </c>
      <c r="E393" s="46">
        <v>1201</v>
      </c>
      <c r="F393" s="46">
        <v>11</v>
      </c>
      <c r="G393" s="46">
        <v>704</v>
      </c>
      <c r="H393" s="46">
        <v>70411</v>
      </c>
      <c r="I393" s="46">
        <v>3000</v>
      </c>
      <c r="J393" s="46">
        <v>404206</v>
      </c>
      <c r="K393" s="28">
        <v>0</v>
      </c>
      <c r="L393" s="28">
        <v>0</v>
      </c>
      <c r="M393" s="32">
        <v>5041680</v>
      </c>
      <c r="N393" s="35">
        <v>5000000</v>
      </c>
      <c r="O393" s="62"/>
      <c r="P393" s="140">
        <f>IFERROR(VLOOKUP(A393,'[1]Detail CAPEX  (2)'!_xlnm.Print_Area,11,0),0)</f>
        <v>0</v>
      </c>
      <c r="Q393" s="32">
        <f t="shared" ref="Q393:R417" si="36">P393+5%*P393</f>
        <v>0</v>
      </c>
      <c r="R393" s="32">
        <f t="shared" si="36"/>
        <v>0</v>
      </c>
      <c r="S393" s="216">
        <f t="shared" ref="S393:S417" si="37">SUM(P393:R393)</f>
        <v>0</v>
      </c>
      <c r="T393" s="60"/>
    </row>
    <row r="394" spans="1:20" x14ac:dyDescent="0.3">
      <c r="A394" s="62" t="s">
        <v>773</v>
      </c>
      <c r="B394" s="62" t="s">
        <v>774</v>
      </c>
      <c r="C394" s="62" t="s">
        <v>64</v>
      </c>
      <c r="D394" s="62" t="s">
        <v>149</v>
      </c>
      <c r="E394" s="46">
        <v>1201</v>
      </c>
      <c r="F394" s="46">
        <v>11</v>
      </c>
      <c r="G394" s="46">
        <v>704</v>
      </c>
      <c r="H394" s="46">
        <v>70411</v>
      </c>
      <c r="I394" s="46">
        <v>3000</v>
      </c>
      <c r="J394" s="46">
        <v>404205</v>
      </c>
      <c r="K394" s="32">
        <v>1098000</v>
      </c>
      <c r="L394" s="28">
        <v>0</v>
      </c>
      <c r="M394" s="28">
        <v>0</v>
      </c>
      <c r="N394" s="29">
        <v>0</v>
      </c>
      <c r="O394" s="62"/>
      <c r="P394" s="140">
        <f>IFERROR(VLOOKUP(A394,'[1]Detail CAPEX  (2)'!_xlnm.Print_Area,11,0),0)</f>
        <v>0</v>
      </c>
      <c r="Q394" s="32">
        <f t="shared" si="36"/>
        <v>0</v>
      </c>
      <c r="R394" s="32">
        <f t="shared" si="36"/>
        <v>0</v>
      </c>
      <c r="S394" s="216">
        <f t="shared" si="37"/>
        <v>0</v>
      </c>
      <c r="T394" s="60"/>
    </row>
    <row r="395" spans="1:20" x14ac:dyDescent="0.3">
      <c r="A395" s="62" t="s">
        <v>775</v>
      </c>
      <c r="B395" s="62" t="s">
        <v>776</v>
      </c>
      <c r="C395" s="62" t="s">
        <v>64</v>
      </c>
      <c r="D395" s="62" t="s">
        <v>149</v>
      </c>
      <c r="E395" s="46">
        <v>1201</v>
      </c>
      <c r="F395" s="46">
        <v>8</v>
      </c>
      <c r="G395" s="46">
        <v>704</v>
      </c>
      <c r="H395" s="46">
        <v>70411</v>
      </c>
      <c r="I395" s="46">
        <v>3000</v>
      </c>
      <c r="J395" s="46">
        <v>404206</v>
      </c>
      <c r="K395" s="28">
        <v>0</v>
      </c>
      <c r="L395" s="28">
        <v>0</v>
      </c>
      <c r="M395" s="32">
        <v>1000000000</v>
      </c>
      <c r="N395" s="35">
        <v>1000000000</v>
      </c>
      <c r="O395" s="32">
        <v>1000000000</v>
      </c>
      <c r="P395" s="140">
        <v>20000000</v>
      </c>
      <c r="Q395" s="32">
        <f t="shared" si="36"/>
        <v>21000000</v>
      </c>
      <c r="R395" s="32">
        <f t="shared" si="36"/>
        <v>22050000</v>
      </c>
      <c r="S395" s="216">
        <f t="shared" si="37"/>
        <v>63050000</v>
      </c>
      <c r="T395" s="60"/>
    </row>
    <row r="396" spans="1:20" x14ac:dyDescent="0.3">
      <c r="A396" s="62" t="s">
        <v>842</v>
      </c>
      <c r="B396" s="62" t="s">
        <v>843</v>
      </c>
      <c r="C396" s="62" t="s">
        <v>52</v>
      </c>
      <c r="D396" s="62" t="s">
        <v>149</v>
      </c>
      <c r="E396" s="46">
        <v>1203</v>
      </c>
      <c r="F396" s="46">
        <v>9</v>
      </c>
      <c r="G396" s="46">
        <v>704</v>
      </c>
      <c r="H396" s="46">
        <v>70411</v>
      </c>
      <c r="I396" s="46">
        <v>3000</v>
      </c>
      <c r="J396" s="46">
        <v>404205</v>
      </c>
      <c r="K396" s="28">
        <v>0</v>
      </c>
      <c r="L396" s="28">
        <v>0</v>
      </c>
      <c r="M396" s="32">
        <v>10000000</v>
      </c>
      <c r="N396" s="35">
        <v>10000000</v>
      </c>
      <c r="O396" s="62"/>
      <c r="P396" s="140">
        <f>IFERROR(VLOOKUP(A396,'[1]Detail CAPEX  (2)'!_xlnm.Print_Area,11,0),0)</f>
        <v>0</v>
      </c>
      <c r="Q396" s="32">
        <f t="shared" si="36"/>
        <v>0</v>
      </c>
      <c r="R396" s="32">
        <f t="shared" si="36"/>
        <v>0</v>
      </c>
      <c r="S396" s="216">
        <f t="shared" si="37"/>
        <v>0</v>
      </c>
      <c r="T396" s="60"/>
    </row>
    <row r="397" spans="1:20" s="153" customFormat="1" x14ac:dyDescent="0.3">
      <c r="A397" s="62" t="s">
        <v>844</v>
      </c>
      <c r="B397" s="62" t="s">
        <v>845</v>
      </c>
      <c r="C397" s="62" t="s">
        <v>52</v>
      </c>
      <c r="D397" s="62" t="s">
        <v>149</v>
      </c>
      <c r="E397" s="46">
        <v>1203</v>
      </c>
      <c r="F397" s="46">
        <v>9</v>
      </c>
      <c r="G397" s="46">
        <v>704</v>
      </c>
      <c r="H397" s="46">
        <v>70411</v>
      </c>
      <c r="I397" s="46">
        <v>3000</v>
      </c>
      <c r="J397" s="46">
        <v>404205</v>
      </c>
      <c r="K397" s="28">
        <v>0</v>
      </c>
      <c r="L397" s="28">
        <v>0</v>
      </c>
      <c r="M397" s="32">
        <v>3000000</v>
      </c>
      <c r="N397" s="35">
        <v>3000000</v>
      </c>
      <c r="O397" s="62"/>
      <c r="P397" s="140">
        <f>IFERROR(VLOOKUP(A397,'[1]Detail CAPEX  (2)'!_xlnm.Print_Area,11,0),0)</f>
        <v>0</v>
      </c>
      <c r="Q397" s="32">
        <f t="shared" si="36"/>
        <v>0</v>
      </c>
      <c r="R397" s="32">
        <f t="shared" si="36"/>
        <v>0</v>
      </c>
      <c r="S397" s="216">
        <f t="shared" si="37"/>
        <v>0</v>
      </c>
      <c r="T397" s="226"/>
    </row>
    <row r="398" spans="1:20" x14ac:dyDescent="0.3">
      <c r="A398" s="62" t="s">
        <v>846</v>
      </c>
      <c r="B398" s="187" t="s">
        <v>847</v>
      </c>
      <c r="C398" s="62" t="s">
        <v>52</v>
      </c>
      <c r="D398" s="62" t="s">
        <v>149</v>
      </c>
      <c r="E398" s="46">
        <v>1202</v>
      </c>
      <c r="F398" s="46">
        <v>9</v>
      </c>
      <c r="G398" s="46">
        <v>704</v>
      </c>
      <c r="H398" s="46">
        <v>70442</v>
      </c>
      <c r="I398" s="46">
        <v>3000</v>
      </c>
      <c r="J398" s="46">
        <v>404205</v>
      </c>
      <c r="K398" s="28">
        <v>0</v>
      </c>
      <c r="L398" s="28">
        <v>0</v>
      </c>
      <c r="M398" s="32">
        <v>20000000</v>
      </c>
      <c r="N398" s="35">
        <v>20000000</v>
      </c>
      <c r="O398" s="62"/>
      <c r="P398" s="140">
        <f>IFERROR(VLOOKUP(A398,'[1]Detail CAPEX  (2)'!_xlnm.Print_Area,11,0),0)</f>
        <v>0</v>
      </c>
      <c r="Q398" s="32">
        <f t="shared" si="36"/>
        <v>0</v>
      </c>
      <c r="R398" s="32">
        <f t="shared" si="36"/>
        <v>0</v>
      </c>
      <c r="S398" s="216">
        <f t="shared" si="37"/>
        <v>0</v>
      </c>
      <c r="T398" s="60"/>
    </row>
    <row r="399" spans="1:20" x14ac:dyDescent="0.3">
      <c r="A399" s="62" t="s">
        <v>848</v>
      </c>
      <c r="B399" s="189" t="s">
        <v>849</v>
      </c>
      <c r="C399" s="62" t="s">
        <v>52</v>
      </c>
      <c r="D399" s="62" t="s">
        <v>149</v>
      </c>
      <c r="E399" s="46">
        <v>1201</v>
      </c>
      <c r="F399" s="46">
        <v>9</v>
      </c>
      <c r="G399" s="46">
        <v>704</v>
      </c>
      <c r="H399" s="46">
        <v>70411</v>
      </c>
      <c r="I399" s="46">
        <v>3000</v>
      </c>
      <c r="J399" s="46">
        <v>404205</v>
      </c>
      <c r="K399" s="28">
        <v>0</v>
      </c>
      <c r="L399" s="28">
        <v>0</v>
      </c>
      <c r="M399" s="32">
        <v>10000000</v>
      </c>
      <c r="N399" s="35">
        <v>10000000</v>
      </c>
      <c r="O399" s="62"/>
      <c r="P399" s="140">
        <f>IFERROR(VLOOKUP(A399,'[1]Detail CAPEX  (2)'!_xlnm.Print_Area,11,0),0)</f>
        <v>0</v>
      </c>
      <c r="Q399" s="32">
        <f t="shared" si="36"/>
        <v>0</v>
      </c>
      <c r="R399" s="32">
        <f t="shared" si="36"/>
        <v>0</v>
      </c>
      <c r="S399" s="216">
        <f t="shared" si="37"/>
        <v>0</v>
      </c>
      <c r="T399" s="60"/>
    </row>
    <row r="400" spans="1:20" x14ac:dyDescent="0.3">
      <c r="A400" s="62" t="s">
        <v>850</v>
      </c>
      <c r="B400" s="62" t="s">
        <v>851</v>
      </c>
      <c r="C400" s="62" t="s">
        <v>52</v>
      </c>
      <c r="D400" s="62" t="s">
        <v>149</v>
      </c>
      <c r="E400" s="46">
        <v>1204</v>
      </c>
      <c r="F400" s="46">
        <v>9</v>
      </c>
      <c r="G400" s="46">
        <v>704</v>
      </c>
      <c r="H400" s="46">
        <v>70411</v>
      </c>
      <c r="I400" s="46">
        <v>3000</v>
      </c>
      <c r="J400" s="46">
        <v>404205</v>
      </c>
      <c r="K400" s="32">
        <v>17023640</v>
      </c>
      <c r="L400" s="28">
        <v>0</v>
      </c>
      <c r="M400" s="32">
        <v>50000000</v>
      </c>
      <c r="N400" s="35">
        <v>20000000</v>
      </c>
      <c r="O400" s="62"/>
      <c r="P400" s="140">
        <f>IFERROR(VLOOKUP(A400,'[1]Detail CAPEX  (2)'!_xlnm.Print_Area,11,0),0)</f>
        <v>0</v>
      </c>
      <c r="Q400" s="32">
        <f t="shared" si="36"/>
        <v>0</v>
      </c>
      <c r="R400" s="32">
        <f t="shared" si="36"/>
        <v>0</v>
      </c>
      <c r="S400" s="216">
        <f t="shared" si="37"/>
        <v>0</v>
      </c>
      <c r="T400" s="60"/>
    </row>
    <row r="401" spans="1:20" x14ac:dyDescent="0.3">
      <c r="A401" s="62" t="s">
        <v>852</v>
      </c>
      <c r="B401" s="62" t="s">
        <v>853</v>
      </c>
      <c r="C401" s="62" t="s">
        <v>52</v>
      </c>
      <c r="D401" s="62" t="s">
        <v>149</v>
      </c>
      <c r="E401" s="46">
        <v>1201</v>
      </c>
      <c r="F401" s="46">
        <v>9</v>
      </c>
      <c r="G401" s="46">
        <v>704</v>
      </c>
      <c r="H401" s="46">
        <v>70411</v>
      </c>
      <c r="I401" s="46">
        <v>3000</v>
      </c>
      <c r="J401" s="46">
        <v>404205</v>
      </c>
      <c r="K401" s="32">
        <v>1500000</v>
      </c>
      <c r="L401" s="28">
        <v>0</v>
      </c>
      <c r="M401" s="32">
        <v>20000000</v>
      </c>
      <c r="N401" s="35">
        <v>20000000</v>
      </c>
      <c r="O401" s="62"/>
      <c r="P401" s="140">
        <f>IFERROR(VLOOKUP(A401,'[1]Detail CAPEX  (2)'!_xlnm.Print_Area,11,0),0)</f>
        <v>0</v>
      </c>
      <c r="Q401" s="32">
        <f t="shared" si="36"/>
        <v>0</v>
      </c>
      <c r="R401" s="32">
        <f t="shared" si="36"/>
        <v>0</v>
      </c>
      <c r="S401" s="216">
        <f t="shared" si="37"/>
        <v>0</v>
      </c>
      <c r="T401" s="60"/>
    </row>
    <row r="402" spans="1:20" x14ac:dyDescent="0.3">
      <c r="A402" s="62" t="s">
        <v>854</v>
      </c>
      <c r="B402" s="62" t="s">
        <v>855</v>
      </c>
      <c r="C402" s="62" t="s">
        <v>52</v>
      </c>
      <c r="D402" s="62" t="s">
        <v>149</v>
      </c>
      <c r="E402" s="46">
        <v>1202</v>
      </c>
      <c r="F402" s="46">
        <v>9</v>
      </c>
      <c r="G402" s="46">
        <v>704</v>
      </c>
      <c r="H402" s="46">
        <v>70411</v>
      </c>
      <c r="I402" s="46">
        <v>3000</v>
      </c>
      <c r="J402" s="46">
        <v>404117</v>
      </c>
      <c r="K402" s="28">
        <v>0</v>
      </c>
      <c r="L402" s="28">
        <v>0</v>
      </c>
      <c r="M402" s="32">
        <v>6000000</v>
      </c>
      <c r="N402" s="35">
        <v>6000000</v>
      </c>
      <c r="O402" s="62"/>
      <c r="P402" s="140">
        <f>IFERROR(VLOOKUP(A402,'[1]Detail CAPEX  (2)'!_xlnm.Print_Area,11,0),0)</f>
        <v>0</v>
      </c>
      <c r="Q402" s="32">
        <f t="shared" si="36"/>
        <v>0</v>
      </c>
      <c r="R402" s="32">
        <f t="shared" si="36"/>
        <v>0</v>
      </c>
      <c r="S402" s="216">
        <f t="shared" si="37"/>
        <v>0</v>
      </c>
      <c r="T402" s="60"/>
    </row>
    <row r="403" spans="1:20" x14ac:dyDescent="0.3">
      <c r="A403" s="62" t="s">
        <v>856</v>
      </c>
      <c r="B403" s="62" t="s">
        <v>857</v>
      </c>
      <c r="C403" s="62" t="s">
        <v>52</v>
      </c>
      <c r="D403" s="62" t="s">
        <v>149</v>
      </c>
      <c r="E403" s="46">
        <v>1201</v>
      </c>
      <c r="F403" s="46">
        <v>9</v>
      </c>
      <c r="G403" s="46">
        <v>704</v>
      </c>
      <c r="H403" s="46">
        <v>70411</v>
      </c>
      <c r="I403" s="46">
        <v>3000</v>
      </c>
      <c r="J403" s="46">
        <v>404205</v>
      </c>
      <c r="K403" s="28">
        <v>0</v>
      </c>
      <c r="L403" s="28">
        <v>0</v>
      </c>
      <c r="M403" s="32">
        <v>5000000</v>
      </c>
      <c r="N403" s="35">
        <v>5000000</v>
      </c>
      <c r="O403" s="62"/>
      <c r="P403" s="140">
        <f>IFERROR(VLOOKUP(A403,'[1]Detail CAPEX  (2)'!_xlnm.Print_Area,11,0),0)</f>
        <v>0</v>
      </c>
      <c r="Q403" s="32">
        <f t="shared" si="36"/>
        <v>0</v>
      </c>
      <c r="R403" s="32">
        <f t="shared" si="36"/>
        <v>0</v>
      </c>
      <c r="S403" s="216">
        <f t="shared" si="37"/>
        <v>0</v>
      </c>
      <c r="T403" s="60"/>
    </row>
    <row r="404" spans="1:20" x14ac:dyDescent="0.3">
      <c r="A404" s="62" t="s">
        <v>858</v>
      </c>
      <c r="B404" s="62" t="s">
        <v>859</v>
      </c>
      <c r="C404" s="62" t="s">
        <v>52</v>
      </c>
      <c r="D404" s="62" t="s">
        <v>149</v>
      </c>
      <c r="E404" s="46">
        <v>1203</v>
      </c>
      <c r="F404" s="46">
        <v>9</v>
      </c>
      <c r="G404" s="46">
        <v>704</v>
      </c>
      <c r="H404" s="46">
        <v>70411</v>
      </c>
      <c r="I404" s="46">
        <v>3000</v>
      </c>
      <c r="J404" s="46">
        <v>404205</v>
      </c>
      <c r="K404" s="28">
        <v>0</v>
      </c>
      <c r="L404" s="28">
        <v>0</v>
      </c>
      <c r="M404" s="32">
        <v>3000000</v>
      </c>
      <c r="N404" s="35">
        <v>3000000</v>
      </c>
      <c r="O404" s="62"/>
      <c r="P404" s="140">
        <f>IFERROR(VLOOKUP(A404,'[1]Detail CAPEX  (2)'!_xlnm.Print_Area,11,0),0)</f>
        <v>0</v>
      </c>
      <c r="Q404" s="32">
        <f t="shared" si="36"/>
        <v>0</v>
      </c>
      <c r="R404" s="32">
        <f t="shared" si="36"/>
        <v>0</v>
      </c>
      <c r="S404" s="216">
        <f t="shared" si="37"/>
        <v>0</v>
      </c>
      <c r="T404" s="60"/>
    </row>
    <row r="405" spans="1:20" x14ac:dyDescent="0.3">
      <c r="A405" s="62" t="s">
        <v>860</v>
      </c>
      <c r="B405" s="62" t="s">
        <v>861</v>
      </c>
      <c r="C405" s="62" t="s">
        <v>52</v>
      </c>
      <c r="D405" s="62" t="s">
        <v>149</v>
      </c>
      <c r="E405" s="46">
        <v>1202</v>
      </c>
      <c r="F405" s="46">
        <v>9</v>
      </c>
      <c r="G405" s="46">
        <v>704</v>
      </c>
      <c r="H405" s="46">
        <v>70411</v>
      </c>
      <c r="I405" s="46">
        <v>3000</v>
      </c>
      <c r="J405" s="46">
        <v>404205</v>
      </c>
      <c r="K405" s="32">
        <v>870000</v>
      </c>
      <c r="L405" s="28">
        <v>0</v>
      </c>
      <c r="M405" s="32">
        <v>3000000</v>
      </c>
      <c r="N405" s="35">
        <v>3000000</v>
      </c>
      <c r="O405" s="62"/>
      <c r="P405" s="140">
        <f>IFERROR(VLOOKUP(A405,'[1]Detail CAPEX  (2)'!_xlnm.Print_Area,11,0),0)</f>
        <v>0</v>
      </c>
      <c r="Q405" s="32">
        <f t="shared" si="36"/>
        <v>0</v>
      </c>
      <c r="R405" s="32">
        <f t="shared" si="36"/>
        <v>0</v>
      </c>
      <c r="S405" s="216">
        <f t="shared" si="37"/>
        <v>0</v>
      </c>
      <c r="T405" s="60"/>
    </row>
    <row r="406" spans="1:20" x14ac:dyDescent="0.3">
      <c r="A406" s="62" t="s">
        <v>862</v>
      </c>
      <c r="B406" s="62" t="s">
        <v>863</v>
      </c>
      <c r="C406" s="62" t="s">
        <v>52</v>
      </c>
      <c r="D406" s="62" t="s">
        <v>149</v>
      </c>
      <c r="E406" s="46">
        <v>1204</v>
      </c>
      <c r="F406" s="46">
        <v>9</v>
      </c>
      <c r="G406" s="46">
        <v>704</v>
      </c>
      <c r="H406" s="46">
        <v>70411</v>
      </c>
      <c r="I406" s="46">
        <v>3000</v>
      </c>
      <c r="J406" s="46">
        <v>404205</v>
      </c>
      <c r="K406" s="28">
        <v>0</v>
      </c>
      <c r="L406" s="28">
        <v>0</v>
      </c>
      <c r="M406" s="32">
        <v>6000000</v>
      </c>
      <c r="N406" s="35">
        <v>6000000</v>
      </c>
      <c r="O406" s="62"/>
      <c r="P406" s="140">
        <f>IFERROR(VLOOKUP(A406,'[1]Detail CAPEX  (2)'!_xlnm.Print_Area,11,0),0)</f>
        <v>0</v>
      </c>
      <c r="Q406" s="32">
        <f t="shared" si="36"/>
        <v>0</v>
      </c>
      <c r="R406" s="32">
        <f t="shared" si="36"/>
        <v>0</v>
      </c>
      <c r="S406" s="216">
        <f t="shared" si="37"/>
        <v>0</v>
      </c>
      <c r="T406" s="60"/>
    </row>
    <row r="407" spans="1:20" x14ac:dyDescent="0.3">
      <c r="A407" s="62" t="s">
        <v>864</v>
      </c>
      <c r="B407" s="62" t="s">
        <v>865</v>
      </c>
      <c r="C407" s="62" t="s">
        <v>52</v>
      </c>
      <c r="D407" s="62" t="s">
        <v>149</v>
      </c>
      <c r="E407" s="46">
        <v>1201</v>
      </c>
      <c r="F407" s="46">
        <v>9</v>
      </c>
      <c r="G407" s="46">
        <v>704</v>
      </c>
      <c r="H407" s="46">
        <v>70411</v>
      </c>
      <c r="I407" s="46">
        <v>3000</v>
      </c>
      <c r="J407" s="46">
        <v>404205</v>
      </c>
      <c r="K407" s="32">
        <v>1252000</v>
      </c>
      <c r="L407" s="28">
        <v>0</v>
      </c>
      <c r="M407" s="32">
        <v>10000000</v>
      </c>
      <c r="N407" s="35">
        <v>10000000</v>
      </c>
      <c r="O407" s="62"/>
      <c r="P407" s="140">
        <f>IFERROR(VLOOKUP(A407,'[1]Detail CAPEX  (2)'!_xlnm.Print_Area,11,0),0)</f>
        <v>0</v>
      </c>
      <c r="Q407" s="32">
        <f t="shared" si="36"/>
        <v>0</v>
      </c>
      <c r="R407" s="32">
        <f t="shared" si="36"/>
        <v>0</v>
      </c>
      <c r="S407" s="216">
        <f t="shared" si="37"/>
        <v>0</v>
      </c>
      <c r="T407" s="60"/>
    </row>
    <row r="408" spans="1:20" s="153" customFormat="1" x14ac:dyDescent="0.3">
      <c r="A408" s="62" t="s">
        <v>866</v>
      </c>
      <c r="B408" s="62" t="s">
        <v>867</v>
      </c>
      <c r="C408" s="62" t="s">
        <v>52</v>
      </c>
      <c r="D408" s="62" t="s">
        <v>149</v>
      </c>
      <c r="E408" s="46">
        <v>1201</v>
      </c>
      <c r="F408" s="46">
        <v>9</v>
      </c>
      <c r="G408" s="46">
        <v>704</v>
      </c>
      <c r="H408" s="46">
        <v>70411</v>
      </c>
      <c r="I408" s="46">
        <v>3000</v>
      </c>
      <c r="J408" s="46">
        <v>404205</v>
      </c>
      <c r="K408" s="32">
        <v>2089493</v>
      </c>
      <c r="L408" s="28">
        <v>0</v>
      </c>
      <c r="M408" s="28">
        <v>0</v>
      </c>
      <c r="N408" s="29">
        <v>0</v>
      </c>
      <c r="O408" s="62"/>
      <c r="P408" s="140">
        <f>IFERROR(VLOOKUP(A408,'[1]Detail CAPEX  (2)'!_xlnm.Print_Area,11,0),0)</f>
        <v>0</v>
      </c>
      <c r="Q408" s="32">
        <f t="shared" si="36"/>
        <v>0</v>
      </c>
      <c r="R408" s="32">
        <f t="shared" si="36"/>
        <v>0</v>
      </c>
      <c r="S408" s="216">
        <f t="shared" si="37"/>
        <v>0</v>
      </c>
      <c r="T408" s="226"/>
    </row>
    <row r="409" spans="1:20" x14ac:dyDescent="0.3">
      <c r="A409" s="62" t="s">
        <v>868</v>
      </c>
      <c r="B409" s="62" t="s">
        <v>869</v>
      </c>
      <c r="C409" s="62" t="s">
        <v>52</v>
      </c>
      <c r="D409" s="62" t="s">
        <v>149</v>
      </c>
      <c r="E409" s="46">
        <v>1203</v>
      </c>
      <c r="F409" s="46">
        <v>9</v>
      </c>
      <c r="G409" s="46">
        <v>704</v>
      </c>
      <c r="H409" s="46">
        <v>70411</v>
      </c>
      <c r="I409" s="46">
        <v>3000</v>
      </c>
      <c r="J409" s="46">
        <v>404205</v>
      </c>
      <c r="K409" s="32">
        <v>7504717</v>
      </c>
      <c r="L409" s="28">
        <v>0</v>
      </c>
      <c r="M409" s="32">
        <v>150803701</v>
      </c>
      <c r="N409" s="35">
        <v>80000000</v>
      </c>
      <c r="O409" s="62"/>
      <c r="P409" s="140">
        <f>IFERROR(VLOOKUP(A409,'[1]Detail CAPEX  (2)'!_xlnm.Print_Area,11,0),0)</f>
        <v>0</v>
      </c>
      <c r="Q409" s="32">
        <f t="shared" si="36"/>
        <v>0</v>
      </c>
      <c r="R409" s="32">
        <f t="shared" si="36"/>
        <v>0</v>
      </c>
      <c r="S409" s="216">
        <f t="shared" si="37"/>
        <v>0</v>
      </c>
      <c r="T409" s="60"/>
    </row>
    <row r="410" spans="1:20" x14ac:dyDescent="0.3">
      <c r="A410" s="62" t="s">
        <v>870</v>
      </c>
      <c r="B410" s="187" t="s">
        <v>871</v>
      </c>
      <c r="C410" s="62" t="s">
        <v>52</v>
      </c>
      <c r="D410" s="62" t="s">
        <v>149</v>
      </c>
      <c r="E410" s="46">
        <v>1201</v>
      </c>
      <c r="F410" s="46">
        <v>9</v>
      </c>
      <c r="G410" s="46">
        <v>704</v>
      </c>
      <c r="H410" s="46">
        <v>70411</v>
      </c>
      <c r="I410" s="46">
        <v>3000</v>
      </c>
      <c r="J410" s="46">
        <v>404205</v>
      </c>
      <c r="K410" s="28">
        <v>0</v>
      </c>
      <c r="L410" s="28">
        <v>0</v>
      </c>
      <c r="M410" s="32">
        <v>10000000</v>
      </c>
      <c r="N410" s="35">
        <v>5000000</v>
      </c>
      <c r="O410" s="62"/>
      <c r="P410" s="140">
        <f>IFERROR(VLOOKUP(A410,'[1]Detail CAPEX  (2)'!_xlnm.Print_Area,11,0),0)</f>
        <v>0</v>
      </c>
      <c r="Q410" s="32">
        <f t="shared" si="36"/>
        <v>0</v>
      </c>
      <c r="R410" s="32">
        <f t="shared" si="36"/>
        <v>0</v>
      </c>
      <c r="S410" s="216">
        <f t="shared" si="37"/>
        <v>0</v>
      </c>
      <c r="T410" s="60"/>
    </row>
    <row r="411" spans="1:20" x14ac:dyDescent="0.3">
      <c r="A411" s="62" t="s">
        <v>872</v>
      </c>
      <c r="B411" s="187" t="s">
        <v>873</v>
      </c>
      <c r="C411" s="62" t="s">
        <v>52</v>
      </c>
      <c r="D411" s="62" t="s">
        <v>149</v>
      </c>
      <c r="E411" s="46">
        <v>1202</v>
      </c>
      <c r="F411" s="46">
        <v>9</v>
      </c>
      <c r="G411" s="46">
        <v>704</v>
      </c>
      <c r="H411" s="46">
        <v>70411</v>
      </c>
      <c r="I411" s="46">
        <v>3000</v>
      </c>
      <c r="J411" s="46">
        <v>404213</v>
      </c>
      <c r="K411" s="28">
        <v>0</v>
      </c>
      <c r="L411" s="28">
        <v>0</v>
      </c>
      <c r="M411" s="32">
        <v>3000000</v>
      </c>
      <c r="N411" s="35">
        <v>3000000</v>
      </c>
      <c r="O411" s="62"/>
      <c r="P411" s="140">
        <f>IFERROR(VLOOKUP(A411,'[1]Detail CAPEX  (2)'!_xlnm.Print_Area,11,0),0)</f>
        <v>0</v>
      </c>
      <c r="Q411" s="32">
        <f t="shared" si="36"/>
        <v>0</v>
      </c>
      <c r="R411" s="32">
        <f t="shared" si="36"/>
        <v>0</v>
      </c>
      <c r="S411" s="216">
        <f t="shared" si="37"/>
        <v>0</v>
      </c>
      <c r="T411" s="60"/>
    </row>
    <row r="412" spans="1:20" x14ac:dyDescent="0.3">
      <c r="A412" s="62" t="s">
        <v>874</v>
      </c>
      <c r="B412" s="62" t="s">
        <v>875</v>
      </c>
      <c r="C412" s="62" t="s">
        <v>52</v>
      </c>
      <c r="D412" s="62" t="s">
        <v>149</v>
      </c>
      <c r="E412" s="46">
        <v>1202</v>
      </c>
      <c r="F412" s="46">
        <v>2</v>
      </c>
      <c r="G412" s="46">
        <v>704</v>
      </c>
      <c r="H412" s="46">
        <v>70411</v>
      </c>
      <c r="I412" s="46">
        <v>3000</v>
      </c>
      <c r="J412" s="46">
        <v>404205</v>
      </c>
      <c r="K412" s="28">
        <v>0</v>
      </c>
      <c r="L412" s="28">
        <v>0</v>
      </c>
      <c r="M412" s="32">
        <v>50000000</v>
      </c>
      <c r="N412" s="35">
        <v>10000000</v>
      </c>
      <c r="O412" s="62"/>
      <c r="P412" s="140">
        <f>IFERROR(VLOOKUP(A412,'[1]Detail CAPEX  (2)'!_xlnm.Print_Area,11,0),0)</f>
        <v>0</v>
      </c>
      <c r="Q412" s="32">
        <f t="shared" si="36"/>
        <v>0</v>
      </c>
      <c r="R412" s="32">
        <f t="shared" si="36"/>
        <v>0</v>
      </c>
      <c r="S412" s="216">
        <f t="shared" si="37"/>
        <v>0</v>
      </c>
      <c r="T412" s="60"/>
    </row>
    <row r="413" spans="1:20" s="185" customFormat="1" x14ac:dyDescent="0.3">
      <c r="A413" s="62" t="s">
        <v>876</v>
      </c>
      <c r="B413" s="62" t="s">
        <v>877</v>
      </c>
      <c r="C413" s="62" t="s">
        <v>52</v>
      </c>
      <c r="D413" s="62" t="s">
        <v>149</v>
      </c>
      <c r="E413" s="46">
        <v>1201</v>
      </c>
      <c r="F413" s="46">
        <v>9</v>
      </c>
      <c r="G413" s="46">
        <v>704</v>
      </c>
      <c r="H413" s="46">
        <v>70411</v>
      </c>
      <c r="I413" s="46">
        <v>3000</v>
      </c>
      <c r="J413" s="46">
        <v>404205</v>
      </c>
      <c r="K413" s="28">
        <v>0</v>
      </c>
      <c r="L413" s="28">
        <v>0</v>
      </c>
      <c r="M413" s="32">
        <v>7000000</v>
      </c>
      <c r="N413" s="35">
        <v>7000000</v>
      </c>
      <c r="O413" s="62"/>
      <c r="P413" s="140">
        <f>IFERROR(VLOOKUP(A413,'[1]Detail CAPEX  (2)'!_xlnm.Print_Area,11,0),0)</f>
        <v>0</v>
      </c>
      <c r="Q413" s="32">
        <f t="shared" si="36"/>
        <v>0</v>
      </c>
      <c r="R413" s="32">
        <f t="shared" si="36"/>
        <v>0</v>
      </c>
      <c r="S413" s="216">
        <f t="shared" si="37"/>
        <v>0</v>
      </c>
      <c r="T413" s="60"/>
    </row>
    <row r="414" spans="1:20" x14ac:dyDescent="0.3">
      <c r="A414" s="62" t="s">
        <v>878</v>
      </c>
      <c r="B414" s="62" t="s">
        <v>879</v>
      </c>
      <c r="C414" s="62" t="s">
        <v>52</v>
      </c>
      <c r="D414" s="62" t="s">
        <v>149</v>
      </c>
      <c r="E414" s="46">
        <v>1204</v>
      </c>
      <c r="F414" s="46">
        <v>1</v>
      </c>
      <c r="G414" s="46">
        <v>704</v>
      </c>
      <c r="H414" s="46">
        <v>70411</v>
      </c>
      <c r="I414" s="46">
        <v>3000</v>
      </c>
      <c r="J414" s="46">
        <v>404205</v>
      </c>
      <c r="K414" s="28">
        <v>0</v>
      </c>
      <c r="L414" s="28">
        <v>0</v>
      </c>
      <c r="M414" s="32">
        <v>40000000</v>
      </c>
      <c r="N414" s="35">
        <v>20000000</v>
      </c>
      <c r="O414" s="62"/>
      <c r="P414" s="140">
        <f>IFERROR(VLOOKUP(A414,'[1]Detail CAPEX  (2)'!_xlnm.Print_Area,11,0),0)</f>
        <v>0</v>
      </c>
      <c r="Q414" s="32">
        <f t="shared" si="36"/>
        <v>0</v>
      </c>
      <c r="R414" s="32">
        <f t="shared" si="36"/>
        <v>0</v>
      </c>
      <c r="S414" s="216">
        <f t="shared" si="37"/>
        <v>0</v>
      </c>
      <c r="T414" s="60"/>
    </row>
    <row r="415" spans="1:20" x14ac:dyDescent="0.3">
      <c r="A415" s="62" t="s">
        <v>880</v>
      </c>
      <c r="B415" s="62" t="s">
        <v>881</v>
      </c>
      <c r="C415" s="62" t="s">
        <v>52</v>
      </c>
      <c r="D415" s="62" t="s">
        <v>149</v>
      </c>
      <c r="E415" s="46">
        <v>1201</v>
      </c>
      <c r="F415" s="46">
        <v>9</v>
      </c>
      <c r="G415" s="46">
        <v>704</v>
      </c>
      <c r="H415" s="46">
        <v>70411</v>
      </c>
      <c r="I415" s="46">
        <v>3000</v>
      </c>
      <c r="J415" s="46">
        <v>404205</v>
      </c>
      <c r="K415" s="28">
        <v>0</v>
      </c>
      <c r="L415" s="28">
        <v>0</v>
      </c>
      <c r="M415" s="32">
        <v>20000000</v>
      </c>
      <c r="N415" s="35">
        <v>10000000</v>
      </c>
      <c r="O415" s="62"/>
      <c r="P415" s="140">
        <f>IFERROR(VLOOKUP(A415,'[1]Detail CAPEX  (2)'!_xlnm.Print_Area,11,0),0)</f>
        <v>0</v>
      </c>
      <c r="Q415" s="32">
        <f t="shared" si="36"/>
        <v>0</v>
      </c>
      <c r="R415" s="32">
        <f t="shared" si="36"/>
        <v>0</v>
      </c>
      <c r="S415" s="216">
        <f t="shared" si="37"/>
        <v>0</v>
      </c>
      <c r="T415" s="60"/>
    </row>
    <row r="416" spans="1:20" x14ac:dyDescent="0.3">
      <c r="A416" s="62" t="s">
        <v>882</v>
      </c>
      <c r="B416" s="62" t="s">
        <v>883</v>
      </c>
      <c r="C416" s="62" t="s">
        <v>52</v>
      </c>
      <c r="D416" s="62" t="s">
        <v>149</v>
      </c>
      <c r="E416" s="46">
        <v>1203</v>
      </c>
      <c r="F416" s="46">
        <v>9</v>
      </c>
      <c r="G416" s="46">
        <v>704</v>
      </c>
      <c r="H416" s="46">
        <v>70411</v>
      </c>
      <c r="I416" s="46">
        <v>3000</v>
      </c>
      <c r="J416" s="46">
        <v>404206</v>
      </c>
      <c r="K416" s="28">
        <v>0</v>
      </c>
      <c r="L416" s="32">
        <v>326643278</v>
      </c>
      <c r="M416" s="32">
        <v>100000000</v>
      </c>
      <c r="N416" s="35">
        <v>100000000</v>
      </c>
      <c r="O416" s="62"/>
      <c r="P416" s="140">
        <v>300000000</v>
      </c>
      <c r="Q416" s="32">
        <f t="shared" si="36"/>
        <v>315000000</v>
      </c>
      <c r="R416" s="32">
        <f t="shared" si="36"/>
        <v>330750000</v>
      </c>
      <c r="S416" s="216">
        <f t="shared" si="37"/>
        <v>945750000</v>
      </c>
      <c r="T416" s="60"/>
    </row>
    <row r="417" spans="1:20" x14ac:dyDescent="0.3">
      <c r="A417" s="62" t="s">
        <v>884</v>
      </c>
      <c r="B417" s="62" t="s">
        <v>743</v>
      </c>
      <c r="C417" s="62" t="s">
        <v>52</v>
      </c>
      <c r="D417" s="62" t="s">
        <v>149</v>
      </c>
      <c r="E417" s="46">
        <v>1203</v>
      </c>
      <c r="F417" s="46">
        <v>8</v>
      </c>
      <c r="G417" s="46">
        <v>704</v>
      </c>
      <c r="H417" s="46">
        <v>70411</v>
      </c>
      <c r="I417" s="46">
        <v>3000</v>
      </c>
      <c r="J417" s="46">
        <v>404206</v>
      </c>
      <c r="K417" s="28">
        <v>0</v>
      </c>
      <c r="L417" s="28">
        <v>0</v>
      </c>
      <c r="M417" s="32">
        <v>3000000</v>
      </c>
      <c r="N417" s="35">
        <v>3000000</v>
      </c>
      <c r="O417" s="62"/>
      <c r="P417" s="140">
        <v>3000000</v>
      </c>
      <c r="Q417" s="32">
        <f t="shared" si="36"/>
        <v>3150000</v>
      </c>
      <c r="R417" s="32">
        <f t="shared" si="36"/>
        <v>3307500</v>
      </c>
      <c r="S417" s="216">
        <f t="shared" si="37"/>
        <v>9457500</v>
      </c>
      <c r="T417" s="60"/>
    </row>
    <row r="418" spans="1:20" x14ac:dyDescent="0.3">
      <c r="A418" s="62" t="s">
        <v>2841</v>
      </c>
      <c r="B418" s="62" t="s">
        <v>2842</v>
      </c>
      <c r="C418" s="62" t="s">
        <v>52</v>
      </c>
      <c r="D418" s="62" t="s">
        <v>149</v>
      </c>
      <c r="E418" s="46"/>
      <c r="F418" s="46"/>
      <c r="G418" s="46"/>
      <c r="H418" s="46"/>
      <c r="I418" s="46"/>
      <c r="J418" s="46"/>
      <c r="K418" s="28"/>
      <c r="L418" s="28"/>
      <c r="M418" s="32"/>
      <c r="N418" s="35"/>
      <c r="O418" s="62"/>
      <c r="P418" s="140">
        <v>3000000</v>
      </c>
      <c r="Q418" s="32"/>
      <c r="R418" s="32"/>
      <c r="S418" s="216"/>
      <c r="T418" s="60"/>
    </row>
    <row r="419" spans="1:20" x14ac:dyDescent="0.3">
      <c r="A419" s="62" t="s">
        <v>889</v>
      </c>
      <c r="B419" s="62" t="s">
        <v>890</v>
      </c>
      <c r="C419" s="62" t="s">
        <v>888</v>
      </c>
      <c r="D419" s="62" t="s">
        <v>149</v>
      </c>
      <c r="E419" s="46">
        <v>1202</v>
      </c>
      <c r="F419" s="46">
        <v>1</v>
      </c>
      <c r="G419" s="46">
        <v>705</v>
      </c>
      <c r="H419" s="46">
        <v>70560</v>
      </c>
      <c r="I419" s="46">
        <v>3000</v>
      </c>
      <c r="J419" s="46">
        <v>404206</v>
      </c>
      <c r="K419" s="28">
        <v>0</v>
      </c>
      <c r="L419" s="28">
        <v>0</v>
      </c>
      <c r="M419" s="32">
        <v>10000000</v>
      </c>
      <c r="N419" s="35">
        <v>5000000</v>
      </c>
      <c r="O419" s="62"/>
      <c r="P419" s="140">
        <v>5000000</v>
      </c>
      <c r="Q419" s="32">
        <f t="shared" ref="Q419:R440" si="38">P419+5%*P419</f>
        <v>5250000</v>
      </c>
      <c r="R419" s="32">
        <f t="shared" si="38"/>
        <v>5512500</v>
      </c>
      <c r="S419" s="216">
        <f t="shared" ref="S419:S440" si="39">SUM(P419:R419)</f>
        <v>15762500</v>
      </c>
      <c r="T419" s="60"/>
    </row>
    <row r="420" spans="1:20" x14ac:dyDescent="0.3">
      <c r="A420" s="62" t="s">
        <v>891</v>
      </c>
      <c r="B420" s="62" t="s">
        <v>307</v>
      </c>
      <c r="C420" s="62" t="s">
        <v>888</v>
      </c>
      <c r="D420" s="62" t="s">
        <v>149</v>
      </c>
      <c r="E420" s="46">
        <v>1201</v>
      </c>
      <c r="F420" s="46">
        <v>1</v>
      </c>
      <c r="G420" s="46">
        <v>705</v>
      </c>
      <c r="H420" s="46">
        <v>70560</v>
      </c>
      <c r="I420" s="46">
        <v>3000</v>
      </c>
      <c r="J420" s="46">
        <v>404206</v>
      </c>
      <c r="K420" s="28">
        <v>0</v>
      </c>
      <c r="L420" s="28">
        <v>0</v>
      </c>
      <c r="M420" s="32">
        <v>100000000</v>
      </c>
      <c r="N420" s="35">
        <v>25000000</v>
      </c>
      <c r="O420" s="62"/>
      <c r="P420" s="140">
        <v>10000000</v>
      </c>
      <c r="Q420" s="32">
        <f t="shared" si="38"/>
        <v>10500000</v>
      </c>
      <c r="R420" s="32">
        <f t="shared" si="38"/>
        <v>11025000</v>
      </c>
      <c r="S420" s="216">
        <f t="shared" si="39"/>
        <v>31525000</v>
      </c>
      <c r="T420" s="60"/>
    </row>
    <row r="421" spans="1:20" x14ac:dyDescent="0.3">
      <c r="A421" s="62" t="s">
        <v>892</v>
      </c>
      <c r="B421" s="62" t="s">
        <v>893</v>
      </c>
      <c r="C421" s="62" t="s">
        <v>888</v>
      </c>
      <c r="D421" s="62" t="s">
        <v>149</v>
      </c>
      <c r="E421" s="46">
        <v>1202</v>
      </c>
      <c r="F421" s="46">
        <v>1</v>
      </c>
      <c r="G421" s="46">
        <v>705</v>
      </c>
      <c r="H421" s="46">
        <v>70560</v>
      </c>
      <c r="I421" s="46">
        <v>3000</v>
      </c>
      <c r="J421" s="46">
        <v>404206</v>
      </c>
      <c r="K421" s="28">
        <v>0</v>
      </c>
      <c r="L421" s="28">
        <v>0</v>
      </c>
      <c r="M421" s="32">
        <v>5000000</v>
      </c>
      <c r="N421" s="35">
        <v>5000000</v>
      </c>
      <c r="O421" s="62"/>
      <c r="P421" s="140">
        <v>5000000</v>
      </c>
      <c r="Q421" s="32">
        <f t="shared" si="38"/>
        <v>5250000</v>
      </c>
      <c r="R421" s="32">
        <f t="shared" si="38"/>
        <v>5512500</v>
      </c>
      <c r="S421" s="216">
        <f t="shared" si="39"/>
        <v>15762500</v>
      </c>
      <c r="T421" s="60"/>
    </row>
    <row r="422" spans="1:20" x14ac:dyDescent="0.3">
      <c r="A422" s="62" t="s">
        <v>894</v>
      </c>
      <c r="B422" s="62" t="s">
        <v>895</v>
      </c>
      <c r="C422" s="62" t="s">
        <v>888</v>
      </c>
      <c r="D422" s="62" t="s">
        <v>149</v>
      </c>
      <c r="E422" s="46">
        <v>1204</v>
      </c>
      <c r="F422" s="46">
        <v>1</v>
      </c>
      <c r="G422" s="46">
        <v>705</v>
      </c>
      <c r="H422" s="46">
        <v>70560</v>
      </c>
      <c r="I422" s="46">
        <v>3000</v>
      </c>
      <c r="J422" s="46">
        <v>404206</v>
      </c>
      <c r="K422" s="28">
        <v>0</v>
      </c>
      <c r="L422" s="28">
        <v>0</v>
      </c>
      <c r="M422" s="32">
        <v>10000000</v>
      </c>
      <c r="N422" s="35">
        <v>10000000</v>
      </c>
      <c r="O422" s="62"/>
      <c r="P422" s="140">
        <v>10000000</v>
      </c>
      <c r="Q422" s="32">
        <f t="shared" si="38"/>
        <v>10500000</v>
      </c>
      <c r="R422" s="32">
        <f t="shared" si="38"/>
        <v>11025000</v>
      </c>
      <c r="S422" s="216">
        <f t="shared" si="39"/>
        <v>31525000</v>
      </c>
      <c r="T422" s="60"/>
    </row>
    <row r="423" spans="1:20" x14ac:dyDescent="0.3">
      <c r="A423" s="62" t="s">
        <v>2843</v>
      </c>
      <c r="B423" s="62" t="s">
        <v>2844</v>
      </c>
      <c r="C423" s="62" t="s">
        <v>888</v>
      </c>
      <c r="D423" s="62" t="s">
        <v>149</v>
      </c>
      <c r="E423" s="46"/>
      <c r="F423" s="46"/>
      <c r="G423" s="46"/>
      <c r="H423" s="46"/>
      <c r="I423" s="46"/>
      <c r="J423" s="46"/>
      <c r="K423" s="28"/>
      <c r="L423" s="28"/>
      <c r="M423" s="32"/>
      <c r="N423" s="35"/>
      <c r="O423" s="62"/>
      <c r="P423" s="140">
        <v>20000000</v>
      </c>
      <c r="Q423" s="32">
        <f t="shared" si="38"/>
        <v>21000000</v>
      </c>
      <c r="R423" s="32">
        <f t="shared" si="38"/>
        <v>22050000</v>
      </c>
      <c r="S423" s="216">
        <f t="shared" si="39"/>
        <v>63050000</v>
      </c>
      <c r="T423" s="60"/>
    </row>
    <row r="424" spans="1:20" x14ac:dyDescent="0.3">
      <c r="A424" s="62" t="s">
        <v>896</v>
      </c>
      <c r="B424" s="62" t="s">
        <v>897</v>
      </c>
      <c r="C424" s="62" t="s">
        <v>888</v>
      </c>
      <c r="D424" s="62" t="s">
        <v>149</v>
      </c>
      <c r="E424" s="46">
        <v>1204</v>
      </c>
      <c r="F424" s="46">
        <v>1</v>
      </c>
      <c r="G424" s="46">
        <v>705</v>
      </c>
      <c r="H424" s="46">
        <v>70560</v>
      </c>
      <c r="I424" s="46">
        <v>3000</v>
      </c>
      <c r="J424" s="46">
        <v>404206</v>
      </c>
      <c r="K424" s="28">
        <v>0</v>
      </c>
      <c r="L424" s="28">
        <v>0</v>
      </c>
      <c r="M424" s="32">
        <v>45000000</v>
      </c>
      <c r="N424" s="35">
        <v>40000000</v>
      </c>
      <c r="O424" s="62"/>
      <c r="P424" s="140">
        <f>IFERROR(VLOOKUP(A424,'[1]Detail CAPEX  (2)'!_xlnm.Print_Area,11,0),0)</f>
        <v>0</v>
      </c>
      <c r="Q424" s="32">
        <f t="shared" si="38"/>
        <v>0</v>
      </c>
      <c r="R424" s="32">
        <f t="shared" si="38"/>
        <v>0</v>
      </c>
      <c r="S424" s="216">
        <f t="shared" si="39"/>
        <v>0</v>
      </c>
      <c r="T424" s="60"/>
    </row>
    <row r="425" spans="1:20" x14ac:dyDescent="0.3">
      <c r="A425" s="62" t="s">
        <v>898</v>
      </c>
      <c r="B425" s="62" t="s">
        <v>899</v>
      </c>
      <c r="C425" s="62" t="s">
        <v>888</v>
      </c>
      <c r="D425" s="62" t="s">
        <v>149</v>
      </c>
      <c r="E425" s="46">
        <v>1202</v>
      </c>
      <c r="F425" s="46">
        <v>1</v>
      </c>
      <c r="G425" s="46">
        <v>705</v>
      </c>
      <c r="H425" s="46">
        <v>70560</v>
      </c>
      <c r="I425" s="46">
        <v>3000</v>
      </c>
      <c r="J425" s="46">
        <v>404206</v>
      </c>
      <c r="K425" s="28">
        <v>0</v>
      </c>
      <c r="L425" s="28">
        <v>0</v>
      </c>
      <c r="M425" s="32">
        <v>100000000</v>
      </c>
      <c r="N425" s="29">
        <v>0</v>
      </c>
      <c r="O425" s="62"/>
      <c r="P425" s="140">
        <v>30000000</v>
      </c>
      <c r="Q425" s="32">
        <f t="shared" si="38"/>
        <v>31500000</v>
      </c>
      <c r="R425" s="32">
        <f t="shared" si="38"/>
        <v>33075000</v>
      </c>
      <c r="S425" s="216">
        <f t="shared" si="39"/>
        <v>94575000</v>
      </c>
      <c r="T425" s="60"/>
    </row>
    <row r="426" spans="1:20" x14ac:dyDescent="0.3">
      <c r="A426" s="62" t="s">
        <v>900</v>
      </c>
      <c r="B426" s="62" t="s">
        <v>901</v>
      </c>
      <c r="C426" s="62" t="s">
        <v>888</v>
      </c>
      <c r="D426" s="62" t="s">
        <v>149</v>
      </c>
      <c r="E426" s="46">
        <v>1202</v>
      </c>
      <c r="F426" s="46">
        <v>1</v>
      </c>
      <c r="G426" s="46">
        <v>705</v>
      </c>
      <c r="H426" s="46">
        <v>70560</v>
      </c>
      <c r="I426" s="46">
        <v>3000</v>
      </c>
      <c r="J426" s="46">
        <v>404206</v>
      </c>
      <c r="K426" s="28">
        <v>0</v>
      </c>
      <c r="L426" s="28">
        <v>0</v>
      </c>
      <c r="M426" s="32">
        <v>5000000</v>
      </c>
      <c r="N426" s="35">
        <v>5000000</v>
      </c>
      <c r="O426" s="62"/>
      <c r="P426" s="140">
        <v>5000000</v>
      </c>
      <c r="Q426" s="32">
        <f t="shared" si="38"/>
        <v>5250000</v>
      </c>
      <c r="R426" s="32">
        <f t="shared" si="38"/>
        <v>5512500</v>
      </c>
      <c r="S426" s="216">
        <f t="shared" si="39"/>
        <v>15762500</v>
      </c>
      <c r="T426" s="60"/>
    </row>
    <row r="427" spans="1:20" s="153" customFormat="1" x14ac:dyDescent="0.3">
      <c r="A427" s="62" t="s">
        <v>902</v>
      </c>
      <c r="B427" s="62" t="s">
        <v>903</v>
      </c>
      <c r="C427" s="62" t="s">
        <v>888</v>
      </c>
      <c r="D427" s="62" t="s">
        <v>149</v>
      </c>
      <c r="E427" s="46">
        <v>1203</v>
      </c>
      <c r="F427" s="46">
        <v>1</v>
      </c>
      <c r="G427" s="46">
        <v>705</v>
      </c>
      <c r="H427" s="46">
        <v>70560</v>
      </c>
      <c r="I427" s="46">
        <v>3000</v>
      </c>
      <c r="J427" s="46">
        <v>404206</v>
      </c>
      <c r="K427" s="28">
        <v>0</v>
      </c>
      <c r="L427" s="28">
        <v>0</v>
      </c>
      <c r="M427" s="32">
        <v>15000000</v>
      </c>
      <c r="N427" s="35">
        <v>15000000</v>
      </c>
      <c r="O427" s="62"/>
      <c r="P427" s="140">
        <v>15000000</v>
      </c>
      <c r="Q427" s="32">
        <f t="shared" si="38"/>
        <v>15750000</v>
      </c>
      <c r="R427" s="32">
        <f t="shared" si="38"/>
        <v>16537500</v>
      </c>
      <c r="S427" s="216">
        <f t="shared" si="39"/>
        <v>47287500</v>
      </c>
      <c r="T427" s="226"/>
    </row>
    <row r="428" spans="1:20" x14ac:dyDescent="0.3">
      <c r="A428" s="62" t="s">
        <v>904</v>
      </c>
      <c r="B428" s="62" t="s">
        <v>905</v>
      </c>
      <c r="C428" s="62" t="s">
        <v>888</v>
      </c>
      <c r="D428" s="62" t="s">
        <v>149</v>
      </c>
      <c r="E428" s="46">
        <v>1201</v>
      </c>
      <c r="F428" s="46">
        <v>1</v>
      </c>
      <c r="G428" s="46">
        <v>705</v>
      </c>
      <c r="H428" s="46">
        <v>70560</v>
      </c>
      <c r="I428" s="46">
        <v>3000</v>
      </c>
      <c r="J428" s="46">
        <v>404206</v>
      </c>
      <c r="K428" s="28">
        <v>0</v>
      </c>
      <c r="L428" s="28">
        <v>0</v>
      </c>
      <c r="M428" s="32">
        <v>10000000</v>
      </c>
      <c r="N428" s="35">
        <v>10000000</v>
      </c>
      <c r="O428" s="62"/>
      <c r="P428" s="140">
        <v>5000000</v>
      </c>
      <c r="Q428" s="32">
        <f t="shared" si="38"/>
        <v>5250000</v>
      </c>
      <c r="R428" s="32">
        <f t="shared" si="38"/>
        <v>5512500</v>
      </c>
      <c r="S428" s="216">
        <f t="shared" si="39"/>
        <v>15762500</v>
      </c>
      <c r="T428" s="60"/>
    </row>
    <row r="429" spans="1:20" x14ac:dyDescent="0.3">
      <c r="A429" s="62" t="s">
        <v>906</v>
      </c>
      <c r="B429" s="187" t="s">
        <v>907</v>
      </c>
      <c r="C429" s="62" t="s">
        <v>888</v>
      </c>
      <c r="D429" s="62" t="s">
        <v>149</v>
      </c>
      <c r="E429" s="46">
        <v>1203</v>
      </c>
      <c r="F429" s="46">
        <v>1</v>
      </c>
      <c r="G429" s="46">
        <v>705</v>
      </c>
      <c r="H429" s="46">
        <v>70560</v>
      </c>
      <c r="I429" s="46">
        <v>3000</v>
      </c>
      <c r="J429" s="46">
        <v>404206</v>
      </c>
      <c r="K429" s="28">
        <v>0</v>
      </c>
      <c r="L429" s="28">
        <v>0</v>
      </c>
      <c r="M429" s="32">
        <v>5000000</v>
      </c>
      <c r="N429" s="35">
        <v>5000000</v>
      </c>
      <c r="O429" s="62"/>
      <c r="P429" s="140">
        <v>5000000</v>
      </c>
      <c r="Q429" s="32">
        <f t="shared" si="38"/>
        <v>5250000</v>
      </c>
      <c r="R429" s="32">
        <f t="shared" si="38"/>
        <v>5512500</v>
      </c>
      <c r="S429" s="216">
        <f t="shared" si="39"/>
        <v>15762500</v>
      </c>
      <c r="T429" s="60"/>
    </row>
    <row r="430" spans="1:20" x14ac:dyDescent="0.3">
      <c r="A430" s="62" t="s">
        <v>908</v>
      </c>
      <c r="B430" s="187" t="s">
        <v>909</v>
      </c>
      <c r="C430" s="62" t="s">
        <v>888</v>
      </c>
      <c r="D430" s="62" t="s">
        <v>149</v>
      </c>
      <c r="E430" s="46">
        <v>1204</v>
      </c>
      <c r="F430" s="46">
        <v>1</v>
      </c>
      <c r="G430" s="46">
        <v>705</v>
      </c>
      <c r="H430" s="46">
        <v>70560</v>
      </c>
      <c r="I430" s="46">
        <v>3000</v>
      </c>
      <c r="J430" s="46">
        <v>404206</v>
      </c>
      <c r="K430" s="28">
        <v>0</v>
      </c>
      <c r="L430" s="28">
        <v>0</v>
      </c>
      <c r="M430" s="32">
        <v>10000000</v>
      </c>
      <c r="N430" s="35">
        <v>10000000</v>
      </c>
      <c r="O430" s="62"/>
      <c r="P430" s="140">
        <v>2000000</v>
      </c>
      <c r="Q430" s="32">
        <f t="shared" si="38"/>
        <v>2100000</v>
      </c>
      <c r="R430" s="32">
        <f t="shared" si="38"/>
        <v>2205000</v>
      </c>
      <c r="S430" s="216">
        <f t="shared" si="39"/>
        <v>6305000</v>
      </c>
      <c r="T430" s="60"/>
    </row>
    <row r="431" spans="1:20" x14ac:dyDescent="0.3">
      <c r="A431" s="62" t="s">
        <v>910</v>
      </c>
      <c r="B431" s="62" t="s">
        <v>911</v>
      </c>
      <c r="C431" s="62" t="s">
        <v>888</v>
      </c>
      <c r="D431" s="62" t="s">
        <v>149</v>
      </c>
      <c r="E431" s="46">
        <v>1202</v>
      </c>
      <c r="F431" s="46">
        <v>1</v>
      </c>
      <c r="G431" s="46">
        <v>705</v>
      </c>
      <c r="H431" s="46">
        <v>70560</v>
      </c>
      <c r="I431" s="46">
        <v>3000</v>
      </c>
      <c r="J431" s="46">
        <v>404206</v>
      </c>
      <c r="K431" s="28">
        <v>0</v>
      </c>
      <c r="L431" s="28">
        <v>0</v>
      </c>
      <c r="M431" s="32">
        <v>300000000</v>
      </c>
      <c r="N431" s="35">
        <v>200000000</v>
      </c>
      <c r="O431" s="62"/>
      <c r="P431" s="140">
        <v>20000000</v>
      </c>
      <c r="Q431" s="32">
        <f t="shared" si="38"/>
        <v>21000000</v>
      </c>
      <c r="R431" s="32">
        <f t="shared" si="38"/>
        <v>22050000</v>
      </c>
      <c r="S431" s="216">
        <f t="shared" si="39"/>
        <v>63050000</v>
      </c>
      <c r="T431" s="60"/>
    </row>
    <row r="432" spans="1:20" x14ac:dyDescent="0.3">
      <c r="A432" s="62" t="s">
        <v>912</v>
      </c>
      <c r="B432" s="62" t="s">
        <v>913</v>
      </c>
      <c r="C432" s="62" t="s">
        <v>888</v>
      </c>
      <c r="D432" s="62" t="s">
        <v>149</v>
      </c>
      <c r="E432" s="46">
        <v>1203</v>
      </c>
      <c r="F432" s="46">
        <v>1</v>
      </c>
      <c r="G432" s="46">
        <v>705</v>
      </c>
      <c r="H432" s="46">
        <v>70560</v>
      </c>
      <c r="I432" s="46">
        <v>3000</v>
      </c>
      <c r="J432" s="46">
        <v>404206</v>
      </c>
      <c r="K432" s="28">
        <v>0</v>
      </c>
      <c r="L432" s="28">
        <v>0</v>
      </c>
      <c r="M432" s="32">
        <v>50000000</v>
      </c>
      <c r="N432" s="35">
        <v>35000000</v>
      </c>
      <c r="O432" s="62"/>
      <c r="P432" s="140">
        <v>10000000</v>
      </c>
      <c r="Q432" s="32">
        <f t="shared" si="38"/>
        <v>10500000</v>
      </c>
      <c r="R432" s="32">
        <f t="shared" si="38"/>
        <v>11025000</v>
      </c>
      <c r="S432" s="216">
        <f t="shared" si="39"/>
        <v>31525000</v>
      </c>
      <c r="T432" s="60"/>
    </row>
    <row r="433" spans="1:20" x14ac:dyDescent="0.3">
      <c r="A433" s="62" t="s">
        <v>914</v>
      </c>
      <c r="B433" s="62" t="s">
        <v>857</v>
      </c>
      <c r="C433" s="62" t="s">
        <v>888</v>
      </c>
      <c r="D433" s="62" t="s">
        <v>149</v>
      </c>
      <c r="E433" s="46">
        <v>1201</v>
      </c>
      <c r="F433" s="46">
        <v>1</v>
      </c>
      <c r="G433" s="46">
        <v>705</v>
      </c>
      <c r="H433" s="46">
        <v>70560</v>
      </c>
      <c r="I433" s="46">
        <v>3000</v>
      </c>
      <c r="J433" s="46">
        <v>404206</v>
      </c>
      <c r="K433" s="28">
        <v>0</v>
      </c>
      <c r="L433" s="28">
        <v>0</v>
      </c>
      <c r="M433" s="32">
        <v>5000000</v>
      </c>
      <c r="N433" s="35">
        <v>5000000</v>
      </c>
      <c r="O433" s="62"/>
      <c r="P433" s="140">
        <v>5000000</v>
      </c>
      <c r="Q433" s="32">
        <f t="shared" si="38"/>
        <v>5250000</v>
      </c>
      <c r="R433" s="32">
        <f t="shared" si="38"/>
        <v>5512500</v>
      </c>
      <c r="S433" s="216">
        <f t="shared" si="39"/>
        <v>15762500</v>
      </c>
      <c r="T433" s="60"/>
    </row>
    <row r="434" spans="1:20" x14ac:dyDescent="0.3">
      <c r="A434" s="62" t="s">
        <v>915</v>
      </c>
      <c r="B434" s="62" t="s">
        <v>916</v>
      </c>
      <c r="C434" s="62" t="s">
        <v>888</v>
      </c>
      <c r="D434" s="62" t="s">
        <v>149</v>
      </c>
      <c r="E434" s="46">
        <v>1203</v>
      </c>
      <c r="F434" s="46">
        <v>1</v>
      </c>
      <c r="G434" s="46">
        <v>705</v>
      </c>
      <c r="H434" s="46">
        <v>70560</v>
      </c>
      <c r="I434" s="46">
        <v>3000</v>
      </c>
      <c r="J434" s="46">
        <v>404206</v>
      </c>
      <c r="K434" s="28">
        <v>0</v>
      </c>
      <c r="L434" s="28">
        <v>0</v>
      </c>
      <c r="M434" s="32">
        <v>150000000</v>
      </c>
      <c r="N434" s="35">
        <v>25000000</v>
      </c>
      <c r="O434" s="62"/>
      <c r="P434" s="140">
        <v>50000000</v>
      </c>
      <c r="Q434" s="32">
        <f t="shared" si="38"/>
        <v>52500000</v>
      </c>
      <c r="R434" s="32">
        <f t="shared" si="38"/>
        <v>55125000</v>
      </c>
      <c r="S434" s="216">
        <f t="shared" si="39"/>
        <v>157625000</v>
      </c>
      <c r="T434" s="60"/>
    </row>
    <row r="435" spans="1:20" x14ac:dyDescent="0.3">
      <c r="A435" s="62" t="s">
        <v>2845</v>
      </c>
      <c r="B435" s="62" t="s">
        <v>2846</v>
      </c>
      <c r="C435" s="62" t="s">
        <v>888</v>
      </c>
      <c r="D435" s="62" t="s">
        <v>149</v>
      </c>
      <c r="E435" s="46"/>
      <c r="F435" s="46"/>
      <c r="G435" s="46"/>
      <c r="H435" s="46"/>
      <c r="I435" s="46"/>
      <c r="J435" s="46"/>
      <c r="K435" s="28"/>
      <c r="L435" s="28"/>
      <c r="M435" s="32"/>
      <c r="N435" s="35"/>
      <c r="O435" s="62"/>
      <c r="P435" s="140">
        <v>10000000</v>
      </c>
      <c r="Q435" s="32">
        <f t="shared" si="38"/>
        <v>10500000</v>
      </c>
      <c r="R435" s="32">
        <f t="shared" si="38"/>
        <v>11025000</v>
      </c>
      <c r="S435" s="216">
        <f t="shared" si="39"/>
        <v>31525000</v>
      </c>
      <c r="T435" s="60"/>
    </row>
    <row r="436" spans="1:20" x14ac:dyDescent="0.3">
      <c r="A436" s="62" t="s">
        <v>2847</v>
      </c>
      <c r="B436" s="62" t="s">
        <v>323</v>
      </c>
      <c r="C436" s="62" t="s">
        <v>888</v>
      </c>
      <c r="D436" s="62" t="s">
        <v>149</v>
      </c>
      <c r="E436" s="46"/>
      <c r="F436" s="46"/>
      <c r="G436" s="46"/>
      <c r="H436" s="46"/>
      <c r="I436" s="46"/>
      <c r="J436" s="46"/>
      <c r="K436" s="28"/>
      <c r="L436" s="28"/>
      <c r="M436" s="32"/>
      <c r="N436" s="35"/>
      <c r="O436" s="62"/>
      <c r="P436" s="140">
        <v>2000000</v>
      </c>
      <c r="Q436" s="32">
        <f t="shared" si="38"/>
        <v>2100000</v>
      </c>
      <c r="R436" s="32">
        <f t="shared" si="38"/>
        <v>2205000</v>
      </c>
      <c r="S436" s="216">
        <f t="shared" si="39"/>
        <v>6305000</v>
      </c>
      <c r="T436" s="60"/>
    </row>
    <row r="437" spans="1:20" x14ac:dyDescent="0.3">
      <c r="A437" s="62" t="s">
        <v>2848</v>
      </c>
      <c r="B437" s="62" t="s">
        <v>2849</v>
      </c>
      <c r="C437" s="62" t="s">
        <v>888</v>
      </c>
      <c r="D437" s="62" t="s">
        <v>149</v>
      </c>
      <c r="E437" s="46"/>
      <c r="F437" s="46"/>
      <c r="G437" s="46"/>
      <c r="H437" s="46"/>
      <c r="I437" s="46"/>
      <c r="J437" s="46"/>
      <c r="K437" s="28"/>
      <c r="L437" s="28"/>
      <c r="M437" s="32"/>
      <c r="N437" s="35"/>
      <c r="O437" s="62"/>
      <c r="P437" s="140">
        <v>10000000</v>
      </c>
      <c r="Q437" s="32">
        <f t="shared" si="38"/>
        <v>10500000</v>
      </c>
      <c r="R437" s="32">
        <f t="shared" si="38"/>
        <v>11025000</v>
      </c>
      <c r="S437" s="216">
        <f t="shared" si="39"/>
        <v>31525000</v>
      </c>
      <c r="T437" s="60"/>
    </row>
    <row r="438" spans="1:20" x14ac:dyDescent="0.3">
      <c r="A438" s="62" t="s">
        <v>2222</v>
      </c>
      <c r="B438" s="62" t="s">
        <v>2223</v>
      </c>
      <c r="C438" s="62" t="s">
        <v>2221</v>
      </c>
      <c r="D438" s="62" t="s">
        <v>149</v>
      </c>
      <c r="E438" s="46">
        <v>1202</v>
      </c>
      <c r="F438" s="46">
        <v>8</v>
      </c>
      <c r="G438" s="46">
        <v>704</v>
      </c>
      <c r="H438" s="46">
        <v>70441</v>
      </c>
      <c r="I438" s="46">
        <v>3000</v>
      </c>
      <c r="J438" s="46">
        <v>404206</v>
      </c>
      <c r="K438" s="28">
        <v>0</v>
      </c>
      <c r="L438" s="28">
        <v>0</v>
      </c>
      <c r="M438" s="32">
        <v>60562689</v>
      </c>
      <c r="N438" s="35">
        <v>50000000</v>
      </c>
      <c r="O438" s="62"/>
      <c r="P438" s="140">
        <v>50000000</v>
      </c>
      <c r="Q438" s="32">
        <f t="shared" si="38"/>
        <v>52500000</v>
      </c>
      <c r="R438" s="32">
        <f t="shared" si="38"/>
        <v>55125000</v>
      </c>
      <c r="S438" s="216">
        <f t="shared" si="39"/>
        <v>157625000</v>
      </c>
      <c r="T438" s="60"/>
    </row>
    <row r="439" spans="1:20" x14ac:dyDescent="0.3">
      <c r="A439" s="62" t="s">
        <v>2224</v>
      </c>
      <c r="B439" s="62" t="s">
        <v>2225</v>
      </c>
      <c r="C439" s="62" t="s">
        <v>2221</v>
      </c>
      <c r="D439" s="62" t="s">
        <v>149</v>
      </c>
      <c r="E439" s="46">
        <v>1204</v>
      </c>
      <c r="F439" s="46">
        <v>11</v>
      </c>
      <c r="G439" s="46">
        <v>704</v>
      </c>
      <c r="H439" s="46">
        <v>70443</v>
      </c>
      <c r="I439" s="46">
        <v>3000</v>
      </c>
      <c r="J439" s="46">
        <v>404206</v>
      </c>
      <c r="K439" s="28">
        <v>0</v>
      </c>
      <c r="L439" s="28">
        <v>0</v>
      </c>
      <c r="M439" s="32">
        <v>5000000</v>
      </c>
      <c r="N439" s="35">
        <v>5000000</v>
      </c>
      <c r="O439" s="62"/>
      <c r="P439" s="140">
        <v>5000000</v>
      </c>
      <c r="Q439" s="32">
        <f t="shared" si="38"/>
        <v>5250000</v>
      </c>
      <c r="R439" s="32">
        <f t="shared" si="38"/>
        <v>5512500</v>
      </c>
      <c r="S439" s="216">
        <f t="shared" si="39"/>
        <v>15762500</v>
      </c>
      <c r="T439" s="60"/>
    </row>
    <row r="440" spans="1:20" x14ac:dyDescent="0.3">
      <c r="A440" s="62" t="s">
        <v>2226</v>
      </c>
      <c r="B440" s="62" t="s">
        <v>2227</v>
      </c>
      <c r="C440" s="62" t="s">
        <v>2221</v>
      </c>
      <c r="D440" s="62" t="s">
        <v>149</v>
      </c>
      <c r="E440" s="46">
        <v>1201</v>
      </c>
      <c r="F440" s="46">
        <v>9</v>
      </c>
      <c r="G440" s="46">
        <v>704</v>
      </c>
      <c r="H440" s="46">
        <v>70411</v>
      </c>
      <c r="I440" s="46">
        <v>3000</v>
      </c>
      <c r="J440" s="46">
        <v>404206</v>
      </c>
      <c r="K440" s="28">
        <v>0</v>
      </c>
      <c r="L440" s="28">
        <v>0</v>
      </c>
      <c r="M440" s="32">
        <v>1000000</v>
      </c>
      <c r="N440" s="35">
        <v>1000000</v>
      </c>
      <c r="O440" s="62"/>
      <c r="P440" s="140">
        <v>1000000</v>
      </c>
      <c r="Q440" s="32">
        <f t="shared" si="38"/>
        <v>1050000</v>
      </c>
      <c r="R440" s="32">
        <f t="shared" si="38"/>
        <v>1102500</v>
      </c>
      <c r="S440" s="216">
        <f t="shared" si="39"/>
        <v>3152500</v>
      </c>
      <c r="T440" s="224">
        <f>SUM(P393:P440)</f>
        <v>601000000</v>
      </c>
    </row>
    <row r="441" spans="1:20" x14ac:dyDescent="0.3">
      <c r="A441" s="62"/>
      <c r="B441" s="62"/>
      <c r="C441" s="62"/>
      <c r="D441" s="62"/>
      <c r="E441" s="46"/>
      <c r="F441" s="46"/>
      <c r="G441" s="46"/>
      <c r="H441" s="46"/>
      <c r="I441" s="46"/>
      <c r="J441" s="46"/>
      <c r="K441" s="28"/>
      <c r="L441" s="28"/>
      <c r="M441" s="32"/>
      <c r="N441" s="35"/>
      <c r="O441" s="62"/>
      <c r="P441" s="140"/>
      <c r="Q441" s="32"/>
      <c r="R441" s="32"/>
      <c r="S441" s="216"/>
      <c r="T441" s="60"/>
    </row>
    <row r="442" spans="1:20" x14ac:dyDescent="0.3">
      <c r="A442" s="62"/>
      <c r="B442" s="62"/>
      <c r="C442" s="62"/>
      <c r="D442" s="62"/>
      <c r="E442" s="46"/>
      <c r="F442" s="46"/>
      <c r="G442" s="46"/>
      <c r="H442" s="46"/>
      <c r="I442" s="46"/>
      <c r="J442" s="46"/>
      <c r="K442" s="28"/>
      <c r="L442" s="28"/>
      <c r="M442" s="32"/>
      <c r="N442" s="35"/>
      <c r="O442" s="62"/>
      <c r="P442" s="140"/>
      <c r="Q442" s="32"/>
      <c r="R442" s="32"/>
      <c r="S442" s="216"/>
      <c r="T442" s="60"/>
    </row>
    <row r="443" spans="1:20" x14ac:dyDescent="0.3">
      <c r="A443" s="62" t="s">
        <v>1140</v>
      </c>
      <c r="B443" s="62" t="s">
        <v>1141</v>
      </c>
      <c r="C443" s="62" t="s">
        <v>73</v>
      </c>
      <c r="D443" s="62" t="s">
        <v>143</v>
      </c>
      <c r="E443" s="46">
        <v>602</v>
      </c>
      <c r="F443" s="46">
        <v>9</v>
      </c>
      <c r="G443" s="46">
        <v>706</v>
      </c>
      <c r="H443" s="46">
        <v>70610</v>
      </c>
      <c r="I443" s="46">
        <v>3000</v>
      </c>
      <c r="J443" s="46">
        <v>404206</v>
      </c>
      <c r="K443" s="32">
        <v>416607636</v>
      </c>
      <c r="L443" s="32">
        <v>486122246</v>
      </c>
      <c r="M443" s="32">
        <v>680000000</v>
      </c>
      <c r="N443" s="35">
        <v>200000000</v>
      </c>
      <c r="O443" s="62"/>
      <c r="P443" s="140">
        <f>IFERROR(VLOOKUP(A443,'[1]Detail CAPEX  (2)'!_xlnm.Print_Area,11,0),0)</f>
        <v>0</v>
      </c>
      <c r="Q443" s="32">
        <f>P443+5%*P443</f>
        <v>0</v>
      </c>
      <c r="R443" s="32">
        <f>Q443+5%*Q443</f>
        <v>0</v>
      </c>
      <c r="S443" s="216">
        <f>SUM(P443:R443)</f>
        <v>0</v>
      </c>
      <c r="T443" s="60"/>
    </row>
    <row r="444" spans="1:20" x14ac:dyDescent="0.3">
      <c r="A444" s="62" t="s">
        <v>1142</v>
      </c>
      <c r="B444" s="62" t="s">
        <v>1143</v>
      </c>
      <c r="C444" s="62" t="s">
        <v>73</v>
      </c>
      <c r="D444" s="62" t="s">
        <v>143</v>
      </c>
      <c r="E444" s="46">
        <v>602</v>
      </c>
      <c r="F444" s="46">
        <v>11</v>
      </c>
      <c r="G444" s="46">
        <v>706</v>
      </c>
      <c r="H444" s="46">
        <v>70610</v>
      </c>
      <c r="I444" s="46">
        <v>3000</v>
      </c>
      <c r="J444" s="46">
        <v>404206</v>
      </c>
      <c r="K444" s="32">
        <v>52606251</v>
      </c>
      <c r="L444" s="28">
        <v>0</v>
      </c>
      <c r="M444" s="32">
        <v>150000000</v>
      </c>
      <c r="N444" s="35">
        <v>10000000</v>
      </c>
      <c r="O444" s="62"/>
      <c r="P444" s="140">
        <f>IFERROR(VLOOKUP(A444,'[1]Detail CAPEX  (2)'!_xlnm.Print_Area,11,0),0)</f>
        <v>0</v>
      </c>
      <c r="Q444" s="32">
        <f>P444+5%*P444</f>
        <v>0</v>
      </c>
      <c r="R444" s="32">
        <f>Q444+5%*Q444</f>
        <v>0</v>
      </c>
      <c r="S444" s="216">
        <f>SUM(P444:R444)</f>
        <v>0</v>
      </c>
      <c r="T444" s="60"/>
    </row>
    <row r="445" spans="1:20" x14ac:dyDescent="0.3">
      <c r="A445" s="62" t="s">
        <v>3424</v>
      </c>
      <c r="B445" s="62" t="s">
        <v>3425</v>
      </c>
      <c r="C445" s="62" t="s">
        <v>73</v>
      </c>
      <c r="D445" s="62" t="s">
        <v>143</v>
      </c>
      <c r="E445" s="46"/>
      <c r="F445" s="46"/>
      <c r="G445" s="46"/>
      <c r="H445" s="46"/>
      <c r="I445" s="46"/>
      <c r="J445" s="46"/>
      <c r="K445" s="32"/>
      <c r="L445" s="28"/>
      <c r="M445" s="32"/>
      <c r="N445" s="35"/>
      <c r="O445" s="62"/>
      <c r="P445" s="140">
        <v>50000000</v>
      </c>
      <c r="Q445" s="32"/>
      <c r="R445" s="32"/>
      <c r="S445" s="216"/>
      <c r="T445" s="60"/>
    </row>
    <row r="446" spans="1:20" x14ac:dyDescent="0.3">
      <c r="A446" s="62" t="s">
        <v>1144</v>
      </c>
      <c r="B446" s="62" t="s">
        <v>1145</v>
      </c>
      <c r="C446" s="62" t="s">
        <v>73</v>
      </c>
      <c r="D446" s="62" t="s">
        <v>143</v>
      </c>
      <c r="E446" s="46">
        <v>605</v>
      </c>
      <c r="F446" s="46">
        <v>9</v>
      </c>
      <c r="G446" s="46">
        <v>706</v>
      </c>
      <c r="H446" s="46">
        <v>70610</v>
      </c>
      <c r="I446" s="46">
        <v>3000</v>
      </c>
      <c r="J446" s="46">
        <v>404206</v>
      </c>
      <c r="K446" s="32">
        <v>18025270</v>
      </c>
      <c r="L446" s="32">
        <v>4649500</v>
      </c>
      <c r="M446" s="32">
        <v>20000000</v>
      </c>
      <c r="N446" s="35">
        <v>20000000</v>
      </c>
      <c r="O446" s="62"/>
      <c r="P446" s="140">
        <f>IFERROR(VLOOKUP(A446,'[1]Detail CAPEX  (2)'!_xlnm.Print_Area,11,0),0)</f>
        <v>0</v>
      </c>
      <c r="Q446" s="32">
        <f t="shared" ref="Q446:R471" si="40">P446+5%*P446</f>
        <v>0</v>
      </c>
      <c r="R446" s="32">
        <f t="shared" si="40"/>
        <v>0</v>
      </c>
      <c r="S446" s="216">
        <f t="shared" ref="S446:S471" si="41">SUM(P446:R446)</f>
        <v>0</v>
      </c>
      <c r="T446" s="60"/>
    </row>
    <row r="447" spans="1:20" x14ac:dyDescent="0.3">
      <c r="A447" s="62" t="s">
        <v>1146</v>
      </c>
      <c r="B447" s="62" t="s">
        <v>1147</v>
      </c>
      <c r="C447" s="62" t="s">
        <v>73</v>
      </c>
      <c r="D447" s="62" t="s">
        <v>143</v>
      </c>
      <c r="E447" s="46">
        <v>603</v>
      </c>
      <c r="F447" s="46">
        <v>9</v>
      </c>
      <c r="G447" s="46">
        <v>706</v>
      </c>
      <c r="H447" s="46">
        <v>70610</v>
      </c>
      <c r="I447" s="46">
        <v>3000</v>
      </c>
      <c r="J447" s="46">
        <v>404206</v>
      </c>
      <c r="K447" s="28">
        <v>0</v>
      </c>
      <c r="L447" s="28">
        <v>0</v>
      </c>
      <c r="M447" s="32">
        <v>5000000</v>
      </c>
      <c r="N447" s="35">
        <v>3000000</v>
      </c>
      <c r="O447" s="62"/>
      <c r="P447" s="140">
        <v>5000000</v>
      </c>
      <c r="Q447" s="32">
        <f t="shared" si="40"/>
        <v>5250000</v>
      </c>
      <c r="R447" s="32">
        <f t="shared" si="40"/>
        <v>5512500</v>
      </c>
      <c r="S447" s="216">
        <f t="shared" si="41"/>
        <v>15762500</v>
      </c>
      <c r="T447" s="60"/>
    </row>
    <row r="448" spans="1:20" x14ac:dyDescent="0.3">
      <c r="A448" s="62" t="s">
        <v>1148</v>
      </c>
      <c r="B448" s="62" t="s">
        <v>1149</v>
      </c>
      <c r="C448" s="62" t="s">
        <v>73</v>
      </c>
      <c r="D448" s="62" t="s">
        <v>143</v>
      </c>
      <c r="E448" s="46">
        <v>602</v>
      </c>
      <c r="F448" s="46">
        <v>9</v>
      </c>
      <c r="G448" s="46">
        <v>706</v>
      </c>
      <c r="H448" s="46">
        <v>70610</v>
      </c>
      <c r="I448" s="46">
        <v>3000</v>
      </c>
      <c r="J448" s="46">
        <v>404206</v>
      </c>
      <c r="K448" s="32">
        <v>2000000</v>
      </c>
      <c r="L448" s="28">
        <v>0</v>
      </c>
      <c r="M448" s="32">
        <v>10000000</v>
      </c>
      <c r="N448" s="29">
        <v>0</v>
      </c>
      <c r="O448" s="62"/>
      <c r="P448" s="140">
        <f>IFERROR(VLOOKUP(A448,'[1]Detail CAPEX  (2)'!_xlnm.Print_Area,11,0),0)</f>
        <v>0</v>
      </c>
      <c r="Q448" s="32">
        <f t="shared" si="40"/>
        <v>0</v>
      </c>
      <c r="R448" s="32">
        <f t="shared" si="40"/>
        <v>0</v>
      </c>
      <c r="S448" s="216">
        <f t="shared" si="41"/>
        <v>0</v>
      </c>
      <c r="T448" s="60"/>
    </row>
    <row r="449" spans="1:20" x14ac:dyDescent="0.3">
      <c r="A449" s="62" t="s">
        <v>1150</v>
      </c>
      <c r="B449" s="62" t="s">
        <v>1151</v>
      </c>
      <c r="C449" s="62" t="s">
        <v>73</v>
      </c>
      <c r="D449" s="62" t="s">
        <v>143</v>
      </c>
      <c r="E449" s="46">
        <v>602</v>
      </c>
      <c r="F449" s="46">
        <v>9</v>
      </c>
      <c r="G449" s="46">
        <v>706</v>
      </c>
      <c r="H449" s="46">
        <v>70610</v>
      </c>
      <c r="I449" s="46">
        <v>3000</v>
      </c>
      <c r="J449" s="46">
        <v>404206</v>
      </c>
      <c r="K449" s="28">
        <v>0</v>
      </c>
      <c r="L449" s="32">
        <v>122810024</v>
      </c>
      <c r="M449" s="32">
        <v>400000000</v>
      </c>
      <c r="N449" s="35">
        <v>200000000</v>
      </c>
      <c r="O449" s="62"/>
      <c r="P449" s="140">
        <f>IFERROR(VLOOKUP(A449,'[1]Detail CAPEX  (2)'!_xlnm.Print_Area,11,0),0)</f>
        <v>0</v>
      </c>
      <c r="Q449" s="32">
        <f t="shared" si="40"/>
        <v>0</v>
      </c>
      <c r="R449" s="32">
        <f t="shared" si="40"/>
        <v>0</v>
      </c>
      <c r="S449" s="216">
        <f t="shared" si="41"/>
        <v>0</v>
      </c>
      <c r="T449" s="60"/>
    </row>
    <row r="450" spans="1:20" x14ac:dyDescent="0.3">
      <c r="A450" s="62" t="s">
        <v>1152</v>
      </c>
      <c r="B450" s="62" t="s">
        <v>323</v>
      </c>
      <c r="C450" s="62" t="s">
        <v>73</v>
      </c>
      <c r="D450" s="62" t="s">
        <v>143</v>
      </c>
      <c r="E450" s="46">
        <v>606</v>
      </c>
      <c r="F450" s="46">
        <v>9</v>
      </c>
      <c r="G450" s="46">
        <v>710</v>
      </c>
      <c r="H450" s="46">
        <v>71060</v>
      </c>
      <c r="I450" s="46">
        <v>3000</v>
      </c>
      <c r="J450" s="46">
        <v>404206</v>
      </c>
      <c r="K450" s="28">
        <v>0</v>
      </c>
      <c r="L450" s="28">
        <v>0</v>
      </c>
      <c r="M450" s="32">
        <v>5000000</v>
      </c>
      <c r="N450" s="35">
        <v>5000000</v>
      </c>
      <c r="O450" s="62"/>
      <c r="P450" s="140">
        <v>5000000</v>
      </c>
      <c r="Q450" s="32">
        <f t="shared" si="40"/>
        <v>5250000</v>
      </c>
      <c r="R450" s="32">
        <f t="shared" si="40"/>
        <v>5512500</v>
      </c>
      <c r="S450" s="216">
        <f t="shared" si="41"/>
        <v>15762500</v>
      </c>
      <c r="T450" s="60"/>
    </row>
    <row r="451" spans="1:20" x14ac:dyDescent="0.3">
      <c r="A451" s="62" t="s">
        <v>1153</v>
      </c>
      <c r="B451" s="62" t="s">
        <v>1154</v>
      </c>
      <c r="C451" s="62" t="s">
        <v>73</v>
      </c>
      <c r="D451" s="62" t="s">
        <v>143</v>
      </c>
      <c r="E451" s="46">
        <v>604</v>
      </c>
      <c r="F451" s="46">
        <v>9</v>
      </c>
      <c r="G451" s="46">
        <v>706</v>
      </c>
      <c r="H451" s="46">
        <v>70620</v>
      </c>
      <c r="I451" s="46">
        <v>3000</v>
      </c>
      <c r="J451" s="46">
        <v>404206</v>
      </c>
      <c r="K451" s="28">
        <v>0</v>
      </c>
      <c r="L451" s="28">
        <v>0</v>
      </c>
      <c r="M451" s="32">
        <v>10000000</v>
      </c>
      <c r="N451" s="35">
        <v>10000000</v>
      </c>
      <c r="O451" s="62"/>
      <c r="P451" s="140">
        <f>IFERROR(VLOOKUP(A451,'[1]Detail CAPEX  (2)'!_xlnm.Print_Area,11,0),0)</f>
        <v>0</v>
      </c>
      <c r="Q451" s="32">
        <f t="shared" si="40"/>
        <v>0</v>
      </c>
      <c r="R451" s="32">
        <f t="shared" si="40"/>
        <v>0</v>
      </c>
      <c r="S451" s="216">
        <f t="shared" si="41"/>
        <v>0</v>
      </c>
      <c r="T451" s="60"/>
    </row>
    <row r="452" spans="1:20" x14ac:dyDescent="0.3">
      <c r="A452" s="62" t="s">
        <v>1155</v>
      </c>
      <c r="B452" s="62" t="s">
        <v>1156</v>
      </c>
      <c r="C452" s="62" t="s">
        <v>73</v>
      </c>
      <c r="D452" s="62" t="s">
        <v>143</v>
      </c>
      <c r="E452" s="46">
        <v>604</v>
      </c>
      <c r="F452" s="46">
        <v>9</v>
      </c>
      <c r="G452" s="46">
        <v>706</v>
      </c>
      <c r="H452" s="46">
        <v>70610</v>
      </c>
      <c r="I452" s="46">
        <v>3000</v>
      </c>
      <c r="J452" s="46">
        <v>404206</v>
      </c>
      <c r="K452" s="28">
        <v>0</v>
      </c>
      <c r="L452" s="28">
        <v>0</v>
      </c>
      <c r="M452" s="32">
        <v>30000000</v>
      </c>
      <c r="N452" s="35">
        <v>30000000</v>
      </c>
      <c r="O452" s="62"/>
      <c r="P452" s="140">
        <f>IFERROR(VLOOKUP(A452,'[1]Detail CAPEX  (2)'!_xlnm.Print_Area,11,0),0)</f>
        <v>0</v>
      </c>
      <c r="Q452" s="32">
        <f t="shared" si="40"/>
        <v>0</v>
      </c>
      <c r="R452" s="32">
        <f t="shared" si="40"/>
        <v>0</v>
      </c>
      <c r="S452" s="216">
        <f t="shared" si="41"/>
        <v>0</v>
      </c>
      <c r="T452" s="60"/>
    </row>
    <row r="453" spans="1:20" x14ac:dyDescent="0.3">
      <c r="A453" s="62" t="s">
        <v>1157</v>
      </c>
      <c r="B453" s="62" t="s">
        <v>1158</v>
      </c>
      <c r="C453" s="62" t="s">
        <v>73</v>
      </c>
      <c r="D453" s="62" t="s">
        <v>143</v>
      </c>
      <c r="E453" s="46">
        <v>601</v>
      </c>
      <c r="F453" s="46">
        <v>9</v>
      </c>
      <c r="G453" s="46">
        <v>710</v>
      </c>
      <c r="H453" s="46">
        <v>71060</v>
      </c>
      <c r="I453" s="46">
        <v>3000</v>
      </c>
      <c r="J453" s="46">
        <v>404312</v>
      </c>
      <c r="K453" s="32">
        <v>26643466</v>
      </c>
      <c r="L453" s="28">
        <v>0</v>
      </c>
      <c r="M453" s="28">
        <v>0</v>
      </c>
      <c r="N453" s="29">
        <v>0</v>
      </c>
      <c r="O453" s="62"/>
      <c r="P453" s="140">
        <f>IFERROR(VLOOKUP(A453,'[1]Detail CAPEX  (2)'!_xlnm.Print_Area,11,0),0)</f>
        <v>0</v>
      </c>
      <c r="Q453" s="32">
        <f t="shared" si="40"/>
        <v>0</v>
      </c>
      <c r="R453" s="32">
        <f t="shared" si="40"/>
        <v>0</v>
      </c>
      <c r="S453" s="216">
        <f t="shared" si="41"/>
        <v>0</v>
      </c>
      <c r="T453" s="60"/>
    </row>
    <row r="454" spans="1:20" x14ac:dyDescent="0.3">
      <c r="A454" s="62" t="s">
        <v>1159</v>
      </c>
      <c r="B454" s="62" t="s">
        <v>1160</v>
      </c>
      <c r="C454" s="62" t="s">
        <v>73</v>
      </c>
      <c r="D454" s="62" t="s">
        <v>143</v>
      </c>
      <c r="E454" s="46">
        <v>606</v>
      </c>
      <c r="F454" s="46">
        <v>9</v>
      </c>
      <c r="G454" s="46">
        <v>710</v>
      </c>
      <c r="H454" s="46">
        <v>71060</v>
      </c>
      <c r="I454" s="46">
        <v>3000</v>
      </c>
      <c r="J454" s="46">
        <v>404206</v>
      </c>
      <c r="K454" s="32">
        <v>366181337</v>
      </c>
      <c r="L454" s="32">
        <v>32800000</v>
      </c>
      <c r="M454" s="32">
        <v>500000000</v>
      </c>
      <c r="N454" s="35">
        <v>2000000000</v>
      </c>
      <c r="O454" s="62"/>
      <c r="P454" s="140">
        <f>IFERROR(VLOOKUP(A454,'[1]Detail CAPEX  (2)'!_xlnm.Print_Area,11,0),0)</f>
        <v>0</v>
      </c>
      <c r="Q454" s="32">
        <f t="shared" si="40"/>
        <v>0</v>
      </c>
      <c r="R454" s="32">
        <f t="shared" si="40"/>
        <v>0</v>
      </c>
      <c r="S454" s="216">
        <f t="shared" si="41"/>
        <v>0</v>
      </c>
      <c r="T454" s="60"/>
    </row>
    <row r="455" spans="1:20" x14ac:dyDescent="0.3">
      <c r="A455" s="62" t="s">
        <v>1161</v>
      </c>
      <c r="B455" s="62" t="s">
        <v>1162</v>
      </c>
      <c r="C455" s="62" t="s">
        <v>73</v>
      </c>
      <c r="D455" s="62" t="s">
        <v>143</v>
      </c>
      <c r="E455" s="46">
        <v>603</v>
      </c>
      <c r="F455" s="46">
        <v>7</v>
      </c>
      <c r="G455" s="46">
        <v>701</v>
      </c>
      <c r="H455" s="46">
        <v>70160</v>
      </c>
      <c r="I455" s="46">
        <v>3000</v>
      </c>
      <c r="J455" s="46">
        <v>404206</v>
      </c>
      <c r="K455" s="28">
        <v>0</v>
      </c>
      <c r="L455" s="28">
        <v>0</v>
      </c>
      <c r="M455" s="32">
        <v>35000000</v>
      </c>
      <c r="N455" s="35">
        <v>35000000</v>
      </c>
      <c r="O455" s="62"/>
      <c r="P455" s="140">
        <v>10000000</v>
      </c>
      <c r="Q455" s="32">
        <f t="shared" si="40"/>
        <v>10500000</v>
      </c>
      <c r="R455" s="32">
        <f t="shared" si="40"/>
        <v>11025000</v>
      </c>
      <c r="S455" s="216">
        <f t="shared" si="41"/>
        <v>31525000</v>
      </c>
      <c r="T455" s="60"/>
    </row>
    <row r="456" spans="1:20" x14ac:dyDescent="0.3">
      <c r="A456" s="62" t="s">
        <v>1163</v>
      </c>
      <c r="B456" s="62" t="s">
        <v>1164</v>
      </c>
      <c r="C456" s="62" t="s">
        <v>73</v>
      </c>
      <c r="D456" s="62" t="s">
        <v>143</v>
      </c>
      <c r="E456" s="46">
        <v>603</v>
      </c>
      <c r="F456" s="46">
        <v>7</v>
      </c>
      <c r="G456" s="46">
        <v>706</v>
      </c>
      <c r="H456" s="46">
        <v>70620</v>
      </c>
      <c r="I456" s="46">
        <v>3000</v>
      </c>
      <c r="J456" s="46">
        <v>404206</v>
      </c>
      <c r="K456" s="28">
        <v>0</v>
      </c>
      <c r="L456" s="28">
        <v>0</v>
      </c>
      <c r="M456" s="32">
        <v>1000000000</v>
      </c>
      <c r="N456" s="35">
        <v>250000000</v>
      </c>
      <c r="O456" s="62"/>
      <c r="P456" s="140">
        <f>IFERROR(VLOOKUP(A456,'[1]Detail CAPEX  (2)'!_xlnm.Print_Area,11,0),0)</f>
        <v>0</v>
      </c>
      <c r="Q456" s="32">
        <f t="shared" si="40"/>
        <v>0</v>
      </c>
      <c r="R456" s="32">
        <f t="shared" si="40"/>
        <v>0</v>
      </c>
      <c r="S456" s="216">
        <f t="shared" si="41"/>
        <v>0</v>
      </c>
      <c r="T456" s="60"/>
    </row>
    <row r="457" spans="1:20" s="153" customFormat="1" x14ac:dyDescent="0.3">
      <c r="A457" s="62" t="s">
        <v>1170</v>
      </c>
      <c r="B457" s="62" t="s">
        <v>1171</v>
      </c>
      <c r="C457" s="62" t="s">
        <v>69</v>
      </c>
      <c r="D457" s="62" t="s">
        <v>143</v>
      </c>
      <c r="E457" s="46">
        <v>605</v>
      </c>
      <c r="F457" s="46">
        <v>11</v>
      </c>
      <c r="G457" s="46">
        <v>708</v>
      </c>
      <c r="H457" s="46">
        <v>70810</v>
      </c>
      <c r="I457" s="46">
        <v>3000</v>
      </c>
      <c r="J457" s="46">
        <v>404206</v>
      </c>
      <c r="K457" s="28">
        <v>0</v>
      </c>
      <c r="L457" s="28">
        <v>0</v>
      </c>
      <c r="M457" s="32">
        <v>3600000</v>
      </c>
      <c r="N457" s="35">
        <v>3600000</v>
      </c>
      <c r="O457" s="62"/>
      <c r="P457" s="140">
        <f>IFERROR(VLOOKUP(A457,'[1]Detail CAPEX  (2)'!_xlnm.Print_Area,11,0),0)</f>
        <v>0</v>
      </c>
      <c r="Q457" s="32">
        <f t="shared" si="40"/>
        <v>0</v>
      </c>
      <c r="R457" s="32">
        <f t="shared" si="40"/>
        <v>0</v>
      </c>
      <c r="S457" s="216">
        <f t="shared" si="41"/>
        <v>0</v>
      </c>
      <c r="T457" s="226"/>
    </row>
    <row r="458" spans="1:20" x14ac:dyDescent="0.3">
      <c r="A458" s="62" t="s">
        <v>1172</v>
      </c>
      <c r="B458" s="62" t="s">
        <v>1173</v>
      </c>
      <c r="C458" s="62" t="s">
        <v>69</v>
      </c>
      <c r="D458" s="62" t="s">
        <v>143</v>
      </c>
      <c r="E458" s="46">
        <v>605</v>
      </c>
      <c r="F458" s="46">
        <v>11</v>
      </c>
      <c r="G458" s="46">
        <v>708</v>
      </c>
      <c r="H458" s="46">
        <v>70810</v>
      </c>
      <c r="I458" s="46">
        <v>3000</v>
      </c>
      <c r="J458" s="46">
        <v>404206</v>
      </c>
      <c r="K458" s="28">
        <v>0</v>
      </c>
      <c r="L458" s="28">
        <v>0</v>
      </c>
      <c r="M458" s="32">
        <v>3500000</v>
      </c>
      <c r="N458" s="35">
        <v>3500000</v>
      </c>
      <c r="O458" s="62"/>
      <c r="P458" s="140">
        <f>IFERROR(VLOOKUP(A458,'[1]Detail CAPEX  (2)'!_xlnm.Print_Area,11,0),0)</f>
        <v>0</v>
      </c>
      <c r="Q458" s="32">
        <f t="shared" si="40"/>
        <v>0</v>
      </c>
      <c r="R458" s="32">
        <f t="shared" si="40"/>
        <v>0</v>
      </c>
      <c r="S458" s="216">
        <f t="shared" si="41"/>
        <v>0</v>
      </c>
      <c r="T458" s="60"/>
    </row>
    <row r="459" spans="1:20" x14ac:dyDescent="0.3">
      <c r="A459" s="62" t="s">
        <v>1174</v>
      </c>
      <c r="B459" s="187" t="s">
        <v>1175</v>
      </c>
      <c r="C459" s="62" t="s">
        <v>69</v>
      </c>
      <c r="D459" s="62" t="s">
        <v>143</v>
      </c>
      <c r="E459" s="46">
        <v>605</v>
      </c>
      <c r="F459" s="46">
        <v>9</v>
      </c>
      <c r="G459" s="46">
        <v>708</v>
      </c>
      <c r="H459" s="46">
        <v>70810</v>
      </c>
      <c r="I459" s="46">
        <v>3000</v>
      </c>
      <c r="J459" s="46">
        <v>404206</v>
      </c>
      <c r="K459" s="32">
        <v>704800</v>
      </c>
      <c r="L459" s="28">
        <v>0</v>
      </c>
      <c r="M459" s="32">
        <v>2500000</v>
      </c>
      <c r="N459" s="35">
        <v>2500000</v>
      </c>
      <c r="O459" s="62"/>
      <c r="P459" s="140">
        <f>IFERROR(VLOOKUP(A459,'[1]Detail CAPEX  (2)'!_xlnm.Print_Area,11,0),0)</f>
        <v>0</v>
      </c>
      <c r="Q459" s="32">
        <f t="shared" si="40"/>
        <v>0</v>
      </c>
      <c r="R459" s="32">
        <f t="shared" si="40"/>
        <v>0</v>
      </c>
      <c r="S459" s="216">
        <f t="shared" si="41"/>
        <v>0</v>
      </c>
      <c r="T459" s="60"/>
    </row>
    <row r="460" spans="1:20" x14ac:dyDescent="0.3">
      <c r="A460" s="62" t="s">
        <v>1176</v>
      </c>
      <c r="B460" s="62" t="s">
        <v>1177</v>
      </c>
      <c r="C460" s="62" t="s">
        <v>69</v>
      </c>
      <c r="D460" s="62" t="s">
        <v>143</v>
      </c>
      <c r="E460" s="46">
        <v>604</v>
      </c>
      <c r="F460" s="46">
        <v>9</v>
      </c>
      <c r="G460" s="46">
        <v>708</v>
      </c>
      <c r="H460" s="46">
        <v>70810</v>
      </c>
      <c r="I460" s="46">
        <v>3000</v>
      </c>
      <c r="J460" s="46">
        <v>404206</v>
      </c>
      <c r="K460" s="28">
        <v>0</v>
      </c>
      <c r="L460" s="28">
        <v>0</v>
      </c>
      <c r="M460" s="32">
        <v>1800000</v>
      </c>
      <c r="N460" s="35">
        <v>1800000</v>
      </c>
      <c r="O460" s="62"/>
      <c r="P460" s="140">
        <f>IFERROR(VLOOKUP(A460,'[1]Detail CAPEX  (2)'!_xlnm.Print_Area,11,0),0)</f>
        <v>0</v>
      </c>
      <c r="Q460" s="32">
        <f t="shared" si="40"/>
        <v>0</v>
      </c>
      <c r="R460" s="32">
        <f t="shared" si="40"/>
        <v>0</v>
      </c>
      <c r="S460" s="216">
        <f t="shared" si="41"/>
        <v>0</v>
      </c>
      <c r="T460" s="60"/>
    </row>
    <row r="461" spans="1:20" x14ac:dyDescent="0.3">
      <c r="A461" s="62" t="s">
        <v>1178</v>
      </c>
      <c r="B461" s="187" t="s">
        <v>1179</v>
      </c>
      <c r="C461" s="62" t="s">
        <v>69</v>
      </c>
      <c r="D461" s="62" t="s">
        <v>143</v>
      </c>
      <c r="E461" s="46">
        <v>602</v>
      </c>
      <c r="F461" s="46">
        <v>7</v>
      </c>
      <c r="G461" s="46">
        <v>708</v>
      </c>
      <c r="H461" s="46">
        <v>70810</v>
      </c>
      <c r="I461" s="46">
        <v>3000</v>
      </c>
      <c r="J461" s="46">
        <v>404206</v>
      </c>
      <c r="K461" s="32">
        <v>130408431</v>
      </c>
      <c r="L461" s="32">
        <v>75000000</v>
      </c>
      <c r="M461" s="32">
        <v>460000000</v>
      </c>
      <c r="N461" s="35">
        <v>200000000</v>
      </c>
      <c r="O461" s="62"/>
      <c r="P461" s="140">
        <f>IFERROR(VLOOKUP(A461,'[1]Detail CAPEX  (2)'!_xlnm.Print_Area,11,0),0)</f>
        <v>0</v>
      </c>
      <c r="Q461" s="32">
        <f t="shared" si="40"/>
        <v>0</v>
      </c>
      <c r="R461" s="32">
        <f t="shared" si="40"/>
        <v>0</v>
      </c>
      <c r="S461" s="216">
        <f t="shared" si="41"/>
        <v>0</v>
      </c>
      <c r="T461" s="60"/>
    </row>
    <row r="462" spans="1:20" x14ac:dyDescent="0.3">
      <c r="A462" s="62" t="s">
        <v>1180</v>
      </c>
      <c r="B462" s="62" t="s">
        <v>1181</v>
      </c>
      <c r="C462" s="62" t="s">
        <v>69</v>
      </c>
      <c r="D462" s="62" t="s">
        <v>143</v>
      </c>
      <c r="E462" s="46">
        <v>605</v>
      </c>
      <c r="F462" s="46">
        <v>7</v>
      </c>
      <c r="G462" s="46">
        <v>708</v>
      </c>
      <c r="H462" s="46">
        <v>70810</v>
      </c>
      <c r="I462" s="46">
        <v>3000</v>
      </c>
      <c r="J462" s="46">
        <v>404206</v>
      </c>
      <c r="K462" s="28">
        <v>0</v>
      </c>
      <c r="L462" s="28">
        <v>0</v>
      </c>
      <c r="M462" s="32">
        <v>3000000</v>
      </c>
      <c r="N462" s="35">
        <v>3000000</v>
      </c>
      <c r="O462" s="62"/>
      <c r="P462" s="140">
        <f>IFERROR(VLOOKUP(A462,'[1]Detail CAPEX  (2)'!_xlnm.Print_Area,11,0),0)</f>
        <v>0</v>
      </c>
      <c r="Q462" s="32">
        <f t="shared" si="40"/>
        <v>0</v>
      </c>
      <c r="R462" s="32">
        <f t="shared" si="40"/>
        <v>0</v>
      </c>
      <c r="S462" s="216">
        <f t="shared" si="41"/>
        <v>0</v>
      </c>
      <c r="T462" s="60"/>
    </row>
    <row r="463" spans="1:20" x14ac:dyDescent="0.3">
      <c r="A463" s="62" t="s">
        <v>1182</v>
      </c>
      <c r="B463" s="62" t="s">
        <v>1183</v>
      </c>
      <c r="C463" s="62" t="s">
        <v>69</v>
      </c>
      <c r="D463" s="62" t="s">
        <v>143</v>
      </c>
      <c r="E463" s="46">
        <v>604</v>
      </c>
      <c r="F463" s="46">
        <v>9</v>
      </c>
      <c r="G463" s="46">
        <v>708</v>
      </c>
      <c r="H463" s="46">
        <v>70810</v>
      </c>
      <c r="I463" s="46">
        <v>3000</v>
      </c>
      <c r="J463" s="46">
        <v>404206</v>
      </c>
      <c r="K463" s="28">
        <v>0</v>
      </c>
      <c r="L463" s="32">
        <v>3500000</v>
      </c>
      <c r="M463" s="32">
        <v>3500000</v>
      </c>
      <c r="N463" s="35">
        <v>3500000</v>
      </c>
      <c r="O463" s="62"/>
      <c r="P463" s="140">
        <f>IFERROR(VLOOKUP(A463,'[1]Detail CAPEX  (2)'!_xlnm.Print_Area,11,0),0)</f>
        <v>0</v>
      </c>
      <c r="Q463" s="32">
        <f t="shared" si="40"/>
        <v>0</v>
      </c>
      <c r="R463" s="32">
        <f t="shared" si="40"/>
        <v>0</v>
      </c>
      <c r="S463" s="216">
        <f t="shared" si="41"/>
        <v>0</v>
      </c>
      <c r="T463" s="60"/>
    </row>
    <row r="464" spans="1:20" x14ac:dyDescent="0.3">
      <c r="A464" s="62" t="s">
        <v>1184</v>
      </c>
      <c r="B464" s="62" t="s">
        <v>1185</v>
      </c>
      <c r="C464" s="62" t="s">
        <v>69</v>
      </c>
      <c r="D464" s="62" t="s">
        <v>143</v>
      </c>
      <c r="E464" s="46">
        <v>604</v>
      </c>
      <c r="F464" s="46">
        <v>11</v>
      </c>
      <c r="G464" s="46">
        <v>708</v>
      </c>
      <c r="H464" s="46">
        <v>70810</v>
      </c>
      <c r="I464" s="46">
        <v>3000</v>
      </c>
      <c r="J464" s="46">
        <v>404206</v>
      </c>
      <c r="K464" s="28">
        <v>0</v>
      </c>
      <c r="L464" s="32">
        <v>3516880</v>
      </c>
      <c r="M464" s="32">
        <v>500000000</v>
      </c>
      <c r="N464" s="35">
        <v>100000000</v>
      </c>
      <c r="O464" s="62"/>
      <c r="P464" s="140">
        <f>IFERROR(VLOOKUP(A464,'[1]Detail CAPEX  (2)'!_xlnm.Print_Area,11,0),0)</f>
        <v>0</v>
      </c>
      <c r="Q464" s="32">
        <f t="shared" si="40"/>
        <v>0</v>
      </c>
      <c r="R464" s="32">
        <f t="shared" si="40"/>
        <v>0</v>
      </c>
      <c r="S464" s="216">
        <f t="shared" si="41"/>
        <v>0</v>
      </c>
      <c r="T464" s="60"/>
    </row>
    <row r="465" spans="1:20" x14ac:dyDescent="0.3">
      <c r="A465" s="62" t="s">
        <v>1186</v>
      </c>
      <c r="B465" s="62" t="s">
        <v>1187</v>
      </c>
      <c r="C465" s="62" t="s">
        <v>69</v>
      </c>
      <c r="D465" s="62" t="s">
        <v>143</v>
      </c>
      <c r="E465" s="46">
        <v>605</v>
      </c>
      <c r="F465" s="46">
        <v>9</v>
      </c>
      <c r="G465" s="46">
        <v>708</v>
      </c>
      <c r="H465" s="46">
        <v>70810</v>
      </c>
      <c r="I465" s="46">
        <v>3000</v>
      </c>
      <c r="J465" s="46">
        <v>404206</v>
      </c>
      <c r="K465" s="28">
        <v>0</v>
      </c>
      <c r="L465" s="32">
        <v>4250000</v>
      </c>
      <c r="M465" s="32">
        <v>30000000</v>
      </c>
      <c r="N465" s="35">
        <v>30000000</v>
      </c>
      <c r="O465" s="62"/>
      <c r="P465" s="140">
        <f>IFERROR(VLOOKUP(A465,'[1]Detail CAPEX  (2)'!_xlnm.Print_Area,11,0),0)</f>
        <v>0</v>
      </c>
      <c r="Q465" s="32">
        <f t="shared" si="40"/>
        <v>0</v>
      </c>
      <c r="R465" s="32">
        <f t="shared" si="40"/>
        <v>0</v>
      </c>
      <c r="S465" s="216">
        <f t="shared" si="41"/>
        <v>0</v>
      </c>
      <c r="T465" s="60"/>
    </row>
    <row r="466" spans="1:20" x14ac:dyDescent="0.3">
      <c r="A466" s="62" t="s">
        <v>1188</v>
      </c>
      <c r="B466" s="62" t="s">
        <v>1189</v>
      </c>
      <c r="C466" s="62" t="s">
        <v>69</v>
      </c>
      <c r="D466" s="62" t="s">
        <v>143</v>
      </c>
      <c r="E466" s="46">
        <v>605</v>
      </c>
      <c r="F466" s="46">
        <v>11</v>
      </c>
      <c r="G466" s="46">
        <v>708</v>
      </c>
      <c r="H466" s="46">
        <v>70810</v>
      </c>
      <c r="I466" s="46">
        <v>3000</v>
      </c>
      <c r="J466" s="46">
        <v>404206</v>
      </c>
      <c r="K466" s="28">
        <v>0</v>
      </c>
      <c r="L466" s="28">
        <v>0</v>
      </c>
      <c r="M466" s="32">
        <v>700000</v>
      </c>
      <c r="N466" s="35">
        <v>700000</v>
      </c>
      <c r="O466" s="62"/>
      <c r="P466" s="140">
        <f>IFERROR(VLOOKUP(A466,'[1]Detail CAPEX  (2)'!_xlnm.Print_Area,11,0),0)</f>
        <v>0</v>
      </c>
      <c r="Q466" s="32">
        <f t="shared" si="40"/>
        <v>0</v>
      </c>
      <c r="R466" s="32">
        <f t="shared" si="40"/>
        <v>0</v>
      </c>
      <c r="S466" s="216">
        <f t="shared" si="41"/>
        <v>0</v>
      </c>
      <c r="T466" s="60"/>
    </row>
    <row r="467" spans="1:20" x14ac:dyDescent="0.3">
      <c r="A467" s="62" t="s">
        <v>1190</v>
      </c>
      <c r="B467" s="62" t="s">
        <v>1191</v>
      </c>
      <c r="C467" s="62" t="s">
        <v>69</v>
      </c>
      <c r="D467" s="62" t="s">
        <v>143</v>
      </c>
      <c r="E467" s="46">
        <v>605</v>
      </c>
      <c r="F467" s="46">
        <v>11</v>
      </c>
      <c r="G467" s="46">
        <v>708</v>
      </c>
      <c r="H467" s="46">
        <v>70810</v>
      </c>
      <c r="I467" s="46">
        <v>3000</v>
      </c>
      <c r="J467" s="46">
        <v>404206</v>
      </c>
      <c r="K467" s="28">
        <v>0</v>
      </c>
      <c r="L467" s="28">
        <v>0</v>
      </c>
      <c r="M467" s="32">
        <v>1000000</v>
      </c>
      <c r="N467" s="35">
        <v>1000000</v>
      </c>
      <c r="O467" s="62"/>
      <c r="P467" s="140">
        <f>IFERROR(VLOOKUP(A467,'[1]Detail CAPEX  (2)'!_xlnm.Print_Area,11,0),0)</f>
        <v>0</v>
      </c>
      <c r="Q467" s="32">
        <f t="shared" si="40"/>
        <v>0</v>
      </c>
      <c r="R467" s="32">
        <f t="shared" si="40"/>
        <v>0</v>
      </c>
      <c r="S467" s="216">
        <f t="shared" si="41"/>
        <v>0</v>
      </c>
      <c r="T467" s="60"/>
    </row>
    <row r="468" spans="1:20" x14ac:dyDescent="0.3">
      <c r="A468" s="62" t="s">
        <v>1192</v>
      </c>
      <c r="B468" s="62" t="s">
        <v>1193</v>
      </c>
      <c r="C468" s="62" t="s">
        <v>69</v>
      </c>
      <c r="D468" s="62" t="s">
        <v>143</v>
      </c>
      <c r="E468" s="46">
        <v>604</v>
      </c>
      <c r="F468" s="46">
        <v>11</v>
      </c>
      <c r="G468" s="46">
        <v>708</v>
      </c>
      <c r="H468" s="46">
        <v>70810</v>
      </c>
      <c r="I468" s="46">
        <v>3000</v>
      </c>
      <c r="J468" s="46">
        <v>404206</v>
      </c>
      <c r="K468" s="28">
        <v>0</v>
      </c>
      <c r="L468" s="28">
        <v>0</v>
      </c>
      <c r="M468" s="32">
        <v>2000000</v>
      </c>
      <c r="N468" s="35">
        <v>2000000</v>
      </c>
      <c r="O468" s="62"/>
      <c r="P468" s="140">
        <f>IFERROR(VLOOKUP(A468,'[1]Detail CAPEX  (2)'!_xlnm.Print_Area,11,0),0)</f>
        <v>0</v>
      </c>
      <c r="Q468" s="32">
        <f t="shared" si="40"/>
        <v>0</v>
      </c>
      <c r="R468" s="32">
        <f t="shared" si="40"/>
        <v>0</v>
      </c>
      <c r="S468" s="216">
        <f t="shared" si="41"/>
        <v>0</v>
      </c>
      <c r="T468" s="60"/>
    </row>
    <row r="469" spans="1:20" x14ac:dyDescent="0.3">
      <c r="A469" s="62" t="s">
        <v>1194</v>
      </c>
      <c r="B469" s="62" t="s">
        <v>1195</v>
      </c>
      <c r="C469" s="62" t="s">
        <v>69</v>
      </c>
      <c r="D469" s="62" t="s">
        <v>143</v>
      </c>
      <c r="E469" s="46">
        <v>604</v>
      </c>
      <c r="F469" s="46">
        <v>11</v>
      </c>
      <c r="G469" s="46">
        <v>708</v>
      </c>
      <c r="H469" s="46">
        <v>70810</v>
      </c>
      <c r="I469" s="46">
        <v>3000</v>
      </c>
      <c r="J469" s="46">
        <v>404206</v>
      </c>
      <c r="K469" s="28">
        <v>0</v>
      </c>
      <c r="L469" s="28">
        <v>0</v>
      </c>
      <c r="M469" s="32">
        <v>70000000</v>
      </c>
      <c r="N469" s="35">
        <v>30000000</v>
      </c>
      <c r="O469" s="62"/>
      <c r="P469" s="140">
        <f>IFERROR(VLOOKUP(A469,'[1]Detail CAPEX  (2)'!_xlnm.Print_Area,11,0),0)</f>
        <v>0</v>
      </c>
      <c r="Q469" s="32">
        <f t="shared" si="40"/>
        <v>0</v>
      </c>
      <c r="R469" s="32">
        <f t="shared" si="40"/>
        <v>0</v>
      </c>
      <c r="S469" s="216">
        <f t="shared" si="41"/>
        <v>0</v>
      </c>
      <c r="T469" s="60"/>
    </row>
    <row r="470" spans="1:20" x14ac:dyDescent="0.3">
      <c r="A470" s="62" t="s">
        <v>1196</v>
      </c>
      <c r="B470" s="62" t="s">
        <v>1197</v>
      </c>
      <c r="C470" s="62" t="s">
        <v>69</v>
      </c>
      <c r="D470" s="62" t="s">
        <v>143</v>
      </c>
      <c r="E470" s="46">
        <v>604</v>
      </c>
      <c r="F470" s="46">
        <v>11</v>
      </c>
      <c r="G470" s="46">
        <v>708</v>
      </c>
      <c r="H470" s="46">
        <v>70810</v>
      </c>
      <c r="I470" s="46">
        <v>3000</v>
      </c>
      <c r="J470" s="46">
        <v>404206</v>
      </c>
      <c r="K470" s="28">
        <v>0</v>
      </c>
      <c r="L470" s="28">
        <v>0</v>
      </c>
      <c r="M470" s="32">
        <v>5000000</v>
      </c>
      <c r="N470" s="35">
        <v>5000000</v>
      </c>
      <c r="O470" s="62"/>
      <c r="P470" s="140">
        <f>IFERROR(VLOOKUP(A470,'[1]Detail CAPEX  (2)'!_xlnm.Print_Area,11,0),0)</f>
        <v>0</v>
      </c>
      <c r="Q470" s="32">
        <f t="shared" si="40"/>
        <v>0</v>
      </c>
      <c r="R470" s="32">
        <f t="shared" si="40"/>
        <v>0</v>
      </c>
      <c r="S470" s="216">
        <f t="shared" si="41"/>
        <v>0</v>
      </c>
      <c r="T470" s="60"/>
    </row>
    <row r="471" spans="1:20" x14ac:dyDescent="0.3">
      <c r="A471" s="62" t="s">
        <v>1198</v>
      </c>
      <c r="B471" s="62" t="s">
        <v>1199</v>
      </c>
      <c r="C471" s="62" t="s">
        <v>69</v>
      </c>
      <c r="D471" s="62" t="s">
        <v>143</v>
      </c>
      <c r="E471" s="46">
        <v>604</v>
      </c>
      <c r="F471" s="46">
        <v>11</v>
      </c>
      <c r="G471" s="46">
        <v>708</v>
      </c>
      <c r="H471" s="46">
        <v>70810</v>
      </c>
      <c r="I471" s="46">
        <v>3000</v>
      </c>
      <c r="J471" s="46">
        <v>404206</v>
      </c>
      <c r="K471" s="32">
        <v>680000</v>
      </c>
      <c r="L471" s="28">
        <v>0</v>
      </c>
      <c r="M471" s="32">
        <v>1400000</v>
      </c>
      <c r="N471" s="35">
        <v>1400000</v>
      </c>
      <c r="O471" s="62"/>
      <c r="P471" s="140">
        <f>IFERROR(VLOOKUP(A471,'[1]Detail CAPEX  (2)'!_xlnm.Print_Area,11,0),0)</f>
        <v>0</v>
      </c>
      <c r="Q471" s="32">
        <f t="shared" si="40"/>
        <v>0</v>
      </c>
      <c r="R471" s="32">
        <f t="shared" si="40"/>
        <v>0</v>
      </c>
      <c r="S471" s="216">
        <f t="shared" si="41"/>
        <v>0</v>
      </c>
      <c r="T471" s="60"/>
    </row>
    <row r="472" spans="1:20" x14ac:dyDescent="0.3">
      <c r="A472" s="62" t="s">
        <v>3426</v>
      </c>
      <c r="B472" s="62" t="s">
        <v>743</v>
      </c>
      <c r="C472" s="62" t="s">
        <v>69</v>
      </c>
      <c r="D472" s="62" t="s">
        <v>143</v>
      </c>
      <c r="E472" s="46"/>
      <c r="F472" s="46"/>
      <c r="G472" s="46"/>
      <c r="H472" s="46"/>
      <c r="I472" s="46"/>
      <c r="J472" s="46"/>
      <c r="K472" s="32"/>
      <c r="L472" s="28"/>
      <c r="M472" s="32"/>
      <c r="N472" s="35"/>
      <c r="O472" s="62"/>
      <c r="P472" s="140">
        <v>2000000</v>
      </c>
      <c r="Q472" s="32"/>
      <c r="R472" s="32"/>
      <c r="S472" s="216"/>
      <c r="T472" s="60"/>
    </row>
    <row r="473" spans="1:20" x14ac:dyDescent="0.3">
      <c r="A473" s="62" t="s">
        <v>1201</v>
      </c>
      <c r="B473" s="62" t="s">
        <v>1202</v>
      </c>
      <c r="C473" s="62" t="s">
        <v>75</v>
      </c>
      <c r="D473" s="62" t="s">
        <v>143</v>
      </c>
      <c r="E473" s="46">
        <v>604</v>
      </c>
      <c r="F473" s="46">
        <v>9</v>
      </c>
      <c r="G473" s="46">
        <v>701</v>
      </c>
      <c r="H473" s="46">
        <v>70160</v>
      </c>
      <c r="I473" s="46">
        <v>3000</v>
      </c>
      <c r="J473" s="46">
        <v>404206</v>
      </c>
      <c r="K473" s="28">
        <v>0</v>
      </c>
      <c r="L473" s="28">
        <v>0</v>
      </c>
      <c r="M473" s="32">
        <v>46000000</v>
      </c>
      <c r="N473" s="35">
        <v>20000000</v>
      </c>
      <c r="O473" s="62"/>
      <c r="P473" s="140">
        <v>35000000</v>
      </c>
      <c r="Q473" s="32">
        <f t="shared" ref="Q473:R476" si="42">P473+5%*P473</f>
        <v>36750000</v>
      </c>
      <c r="R473" s="32">
        <f t="shared" si="42"/>
        <v>38587500</v>
      </c>
      <c r="S473" s="216">
        <f>SUM(P473:R473)</f>
        <v>110337500</v>
      </c>
      <c r="T473" s="60"/>
    </row>
    <row r="474" spans="1:20" x14ac:dyDescent="0.3">
      <c r="A474" s="62" t="s">
        <v>1203</v>
      </c>
      <c r="B474" s="62" t="s">
        <v>1204</v>
      </c>
      <c r="C474" s="62" t="s">
        <v>75</v>
      </c>
      <c r="D474" s="62" t="s">
        <v>143</v>
      </c>
      <c r="E474" s="46">
        <v>605</v>
      </c>
      <c r="F474" s="46">
        <v>9</v>
      </c>
      <c r="G474" s="46">
        <v>701</v>
      </c>
      <c r="H474" s="46">
        <v>70160</v>
      </c>
      <c r="I474" s="46">
        <v>3000</v>
      </c>
      <c r="J474" s="46">
        <v>404206</v>
      </c>
      <c r="K474" s="28">
        <v>0</v>
      </c>
      <c r="L474" s="28">
        <v>0</v>
      </c>
      <c r="M474" s="32">
        <v>78000000</v>
      </c>
      <c r="N474" s="35">
        <v>30000000</v>
      </c>
      <c r="O474" s="62"/>
      <c r="P474" s="140">
        <v>78000000</v>
      </c>
      <c r="Q474" s="32">
        <f t="shared" si="42"/>
        <v>81900000</v>
      </c>
      <c r="R474" s="32">
        <f t="shared" si="42"/>
        <v>85995000</v>
      </c>
      <c r="S474" s="216">
        <f>SUM(P474:R474)</f>
        <v>245895000</v>
      </c>
      <c r="T474" s="60"/>
    </row>
    <row r="475" spans="1:20" x14ac:dyDescent="0.3">
      <c r="A475" s="62" t="s">
        <v>2133</v>
      </c>
      <c r="B475" s="62" t="s">
        <v>2134</v>
      </c>
      <c r="C475" s="62" t="s">
        <v>100</v>
      </c>
      <c r="D475" s="62" t="s">
        <v>143</v>
      </c>
      <c r="E475" s="46">
        <v>602</v>
      </c>
      <c r="F475" s="46">
        <v>1</v>
      </c>
      <c r="G475" s="46">
        <v>701</v>
      </c>
      <c r="H475" s="46">
        <v>70133</v>
      </c>
      <c r="I475" s="46">
        <v>3000</v>
      </c>
      <c r="J475" s="46">
        <v>404206</v>
      </c>
      <c r="K475" s="32">
        <v>2322408470</v>
      </c>
      <c r="L475" s="32">
        <v>376826475</v>
      </c>
      <c r="M475" s="32">
        <v>2600000000</v>
      </c>
      <c r="N475" s="35">
        <v>1000000000</v>
      </c>
      <c r="O475" s="62"/>
      <c r="P475" s="140">
        <f>IFERROR(VLOOKUP(A475,'[1]Detail CAPEX  (2)'!_xlnm.Print_Area,11,0),0)</f>
        <v>0</v>
      </c>
      <c r="Q475" s="32">
        <f t="shared" si="42"/>
        <v>0</v>
      </c>
      <c r="R475" s="32">
        <f t="shared" si="42"/>
        <v>0</v>
      </c>
      <c r="S475" s="216">
        <f>SUM(P475:R475)</f>
        <v>0</v>
      </c>
      <c r="T475" s="224">
        <f>SUM(P443:P475)</f>
        <v>185000000</v>
      </c>
    </row>
    <row r="476" spans="1:20" x14ac:dyDescent="0.3">
      <c r="A476" s="62" t="s">
        <v>2264</v>
      </c>
      <c r="B476" s="62" t="s">
        <v>2265</v>
      </c>
      <c r="C476" s="62" t="s">
        <v>2232</v>
      </c>
      <c r="D476" s="62" t="s">
        <v>143</v>
      </c>
      <c r="E476" s="46">
        <v>604</v>
      </c>
      <c r="F476" s="46">
        <v>9</v>
      </c>
      <c r="G476" s="46">
        <v>709</v>
      </c>
      <c r="H476" s="46">
        <v>70941</v>
      </c>
      <c r="I476" s="46">
        <v>3000</v>
      </c>
      <c r="J476" s="46">
        <v>404205</v>
      </c>
      <c r="K476" s="28">
        <v>0</v>
      </c>
      <c r="L476" s="28">
        <v>0</v>
      </c>
      <c r="M476" s="28">
        <v>0</v>
      </c>
      <c r="N476" s="35">
        <v>30000000</v>
      </c>
      <c r="O476" s="62"/>
      <c r="P476" s="140">
        <f>IFERROR(VLOOKUP(A476,'[1]Detail CAPEX  (2)'!_xlnm.Print_Area,11,0),0)</f>
        <v>0</v>
      </c>
      <c r="Q476" s="32">
        <f t="shared" si="42"/>
        <v>0</v>
      </c>
      <c r="R476" s="32">
        <f t="shared" si="42"/>
        <v>0</v>
      </c>
      <c r="S476" s="216">
        <f>SUM(P476:R476)</f>
        <v>0</v>
      </c>
      <c r="T476" s="60"/>
    </row>
    <row r="477" spans="1:20" x14ac:dyDescent="0.3">
      <c r="A477" s="62"/>
      <c r="B477" s="62"/>
      <c r="C477" s="62"/>
      <c r="D477" s="62"/>
      <c r="E477" s="46"/>
      <c r="F477" s="46"/>
      <c r="G477" s="46"/>
      <c r="H477" s="46"/>
      <c r="I477" s="46"/>
      <c r="J477" s="46"/>
      <c r="K477" s="28"/>
      <c r="L477" s="28"/>
      <c r="M477" s="28"/>
      <c r="N477" s="35"/>
      <c r="O477" s="62"/>
      <c r="P477" s="140"/>
      <c r="Q477" s="32"/>
      <c r="R477" s="32"/>
      <c r="S477" s="216"/>
      <c r="T477" s="60"/>
    </row>
    <row r="478" spans="1:20" x14ac:dyDescent="0.3">
      <c r="A478" s="62"/>
      <c r="B478" s="62"/>
      <c r="C478" s="62"/>
      <c r="D478" s="62"/>
      <c r="E478" s="46"/>
      <c r="F478" s="46"/>
      <c r="G478" s="46"/>
      <c r="H478" s="46"/>
      <c r="I478" s="46"/>
      <c r="J478" s="46"/>
      <c r="K478" s="28"/>
      <c r="L478" s="28"/>
      <c r="M478" s="28"/>
      <c r="N478" s="35"/>
      <c r="O478" s="62"/>
      <c r="P478" s="140"/>
      <c r="Q478" s="32"/>
      <c r="R478" s="32"/>
      <c r="S478" s="216"/>
      <c r="T478" s="60"/>
    </row>
    <row r="479" spans="1:20" x14ac:dyDescent="0.3">
      <c r="A479" s="62" t="s">
        <v>223</v>
      </c>
      <c r="B479" s="62" t="s">
        <v>224</v>
      </c>
      <c r="C479" s="62" t="s">
        <v>46</v>
      </c>
      <c r="D479" s="62" t="s">
        <v>222</v>
      </c>
      <c r="E479" s="46">
        <v>408</v>
      </c>
      <c r="F479" s="46">
        <v>9</v>
      </c>
      <c r="G479" s="46">
        <v>704</v>
      </c>
      <c r="H479" s="46">
        <v>70411</v>
      </c>
      <c r="I479" s="46">
        <v>3000</v>
      </c>
      <c r="J479" s="46">
        <v>404206</v>
      </c>
      <c r="K479" s="28">
        <v>0</v>
      </c>
      <c r="L479" s="28">
        <v>0</v>
      </c>
      <c r="M479" s="28">
        <v>0</v>
      </c>
      <c r="N479" s="29">
        <v>0</v>
      </c>
      <c r="O479" s="62"/>
      <c r="P479" s="140">
        <f>IFERROR(VLOOKUP(A479,'[1]Detail CAPEX  (2)'!_xlnm.Print_Area,11,0),0)</f>
        <v>0</v>
      </c>
      <c r="Q479" s="32">
        <f t="shared" ref="Q479:R498" si="43">P479+5%*P479</f>
        <v>0</v>
      </c>
      <c r="R479" s="32">
        <f t="shared" si="43"/>
        <v>0</v>
      </c>
      <c r="S479" s="216">
        <f t="shared" ref="S479:S510" si="44">SUM(P479:R479)</f>
        <v>0</v>
      </c>
      <c r="T479" s="60"/>
    </row>
    <row r="480" spans="1:20" x14ac:dyDescent="0.3">
      <c r="A480" s="62" t="s">
        <v>345</v>
      </c>
      <c r="B480" s="62" t="s">
        <v>346</v>
      </c>
      <c r="C480" s="62" t="s">
        <v>49</v>
      </c>
      <c r="D480" s="62" t="s">
        <v>222</v>
      </c>
      <c r="E480" s="46">
        <v>408</v>
      </c>
      <c r="F480" s="46">
        <v>9</v>
      </c>
      <c r="G480" s="46">
        <v>704</v>
      </c>
      <c r="H480" s="46">
        <v>70411</v>
      </c>
      <c r="I480" s="46">
        <v>3000</v>
      </c>
      <c r="J480" s="46">
        <v>404206</v>
      </c>
      <c r="K480" s="28">
        <v>0</v>
      </c>
      <c r="L480" s="28">
        <v>0</v>
      </c>
      <c r="M480" s="28">
        <v>0</v>
      </c>
      <c r="N480" s="29">
        <v>0</v>
      </c>
      <c r="O480" s="62"/>
      <c r="P480" s="140">
        <f>IFERROR(VLOOKUP(A480,'[1]Detail CAPEX  (2)'!_xlnm.Print_Area,11,0),0)</f>
        <v>0</v>
      </c>
      <c r="Q480" s="32">
        <f t="shared" si="43"/>
        <v>0</v>
      </c>
      <c r="R480" s="32">
        <f t="shared" si="43"/>
        <v>0</v>
      </c>
      <c r="S480" s="216">
        <f t="shared" si="44"/>
        <v>0</v>
      </c>
      <c r="T480" s="60"/>
    </row>
    <row r="481" spans="1:20" x14ac:dyDescent="0.3">
      <c r="A481" s="62" t="s">
        <v>496</v>
      </c>
      <c r="B481" s="62" t="s">
        <v>497</v>
      </c>
      <c r="C481" s="62" t="s">
        <v>55</v>
      </c>
      <c r="D481" s="62" t="s">
        <v>222</v>
      </c>
      <c r="E481" s="46">
        <v>408</v>
      </c>
      <c r="F481" s="46">
        <v>9</v>
      </c>
      <c r="G481" s="46">
        <v>704</v>
      </c>
      <c r="H481" s="46">
        <v>70411</v>
      </c>
      <c r="I481" s="46">
        <v>3000</v>
      </c>
      <c r="J481" s="46">
        <v>404206</v>
      </c>
      <c r="K481" s="28">
        <v>0</v>
      </c>
      <c r="L481" s="28">
        <v>0</v>
      </c>
      <c r="M481" s="28">
        <v>0</v>
      </c>
      <c r="N481" s="29">
        <v>0</v>
      </c>
      <c r="O481" s="62"/>
      <c r="P481" s="140">
        <f>IFERROR(VLOOKUP(A481,'[1]Detail CAPEX  (2)'!_xlnm.Print_Area,11,0),0)</f>
        <v>0</v>
      </c>
      <c r="Q481" s="32">
        <f t="shared" si="43"/>
        <v>0</v>
      </c>
      <c r="R481" s="32">
        <f t="shared" si="43"/>
        <v>0</v>
      </c>
      <c r="S481" s="216">
        <f t="shared" si="44"/>
        <v>0</v>
      </c>
      <c r="T481" s="60"/>
    </row>
    <row r="482" spans="1:20" x14ac:dyDescent="0.3">
      <c r="A482" s="62" t="s">
        <v>719</v>
      </c>
      <c r="B482" s="62" t="s">
        <v>720</v>
      </c>
      <c r="C482" s="62"/>
      <c r="D482" s="62" t="s">
        <v>222</v>
      </c>
      <c r="E482" s="46">
        <v>413</v>
      </c>
      <c r="F482" s="46">
        <v>5</v>
      </c>
      <c r="G482" s="46">
        <v>707</v>
      </c>
      <c r="H482" s="46">
        <v>70750</v>
      </c>
      <c r="I482" s="46">
        <v>3000</v>
      </c>
      <c r="J482" s="46">
        <v>404206</v>
      </c>
      <c r="K482" s="28">
        <v>0</v>
      </c>
      <c r="L482" s="28">
        <v>0</v>
      </c>
      <c r="M482" s="32">
        <v>2000000</v>
      </c>
      <c r="N482" s="35">
        <v>1000000</v>
      </c>
      <c r="O482" s="62"/>
      <c r="P482" s="140">
        <f>IFERROR(VLOOKUP(A482,'[1]Detail CAPEX  (2)'!_xlnm.Print_Area,11,0),0)</f>
        <v>0</v>
      </c>
      <c r="Q482" s="32">
        <f t="shared" si="43"/>
        <v>0</v>
      </c>
      <c r="R482" s="32">
        <f t="shared" si="43"/>
        <v>0</v>
      </c>
      <c r="S482" s="216">
        <f t="shared" si="44"/>
        <v>0</v>
      </c>
      <c r="T482" s="60"/>
    </row>
    <row r="483" spans="1:20" s="153" customFormat="1" x14ac:dyDescent="0.3">
      <c r="A483" s="62" t="s">
        <v>721</v>
      </c>
      <c r="B483" s="62" t="s">
        <v>722</v>
      </c>
      <c r="C483" s="62"/>
      <c r="D483" s="62" t="s">
        <v>222</v>
      </c>
      <c r="E483" s="46">
        <v>408</v>
      </c>
      <c r="F483" s="46">
        <v>9</v>
      </c>
      <c r="G483" s="46">
        <v>704</v>
      </c>
      <c r="H483" s="46">
        <v>70411</v>
      </c>
      <c r="I483" s="46">
        <v>3000</v>
      </c>
      <c r="J483" s="46">
        <v>404206</v>
      </c>
      <c r="K483" s="28">
        <v>0</v>
      </c>
      <c r="L483" s="28">
        <v>0</v>
      </c>
      <c r="M483" s="28">
        <v>0</v>
      </c>
      <c r="N483" s="29">
        <v>0</v>
      </c>
      <c r="O483" s="62"/>
      <c r="P483" s="140">
        <f>IFERROR(VLOOKUP(A483,'[1]Detail CAPEX  (2)'!_xlnm.Print_Area,11,0),0)</f>
        <v>0</v>
      </c>
      <c r="Q483" s="32">
        <f t="shared" si="43"/>
        <v>0</v>
      </c>
      <c r="R483" s="32">
        <f t="shared" si="43"/>
        <v>0</v>
      </c>
      <c r="S483" s="216">
        <f t="shared" si="44"/>
        <v>0</v>
      </c>
      <c r="T483" s="226"/>
    </row>
    <row r="484" spans="1:20" x14ac:dyDescent="0.3">
      <c r="A484" s="62" t="s">
        <v>748</v>
      </c>
      <c r="B484" s="62" t="s">
        <v>722</v>
      </c>
      <c r="C484" s="62"/>
      <c r="D484" s="62" t="s">
        <v>222</v>
      </c>
      <c r="E484" s="46">
        <v>408</v>
      </c>
      <c r="F484" s="46">
        <v>9</v>
      </c>
      <c r="G484" s="46">
        <v>704</v>
      </c>
      <c r="H484" s="46">
        <v>70411</v>
      </c>
      <c r="I484" s="46">
        <v>3000</v>
      </c>
      <c r="J484" s="46">
        <v>404206</v>
      </c>
      <c r="K484" s="28">
        <v>0</v>
      </c>
      <c r="L484" s="28">
        <v>0</v>
      </c>
      <c r="M484" s="28">
        <v>0</v>
      </c>
      <c r="N484" s="29">
        <v>0</v>
      </c>
      <c r="O484" s="62"/>
      <c r="P484" s="140">
        <f>IFERROR(VLOOKUP(A484,'[1]Detail CAPEX  (2)'!_xlnm.Print_Area,11,0),0)</f>
        <v>0</v>
      </c>
      <c r="Q484" s="32">
        <f t="shared" si="43"/>
        <v>0</v>
      </c>
      <c r="R484" s="32">
        <f t="shared" si="43"/>
        <v>0</v>
      </c>
      <c r="S484" s="216">
        <f t="shared" si="44"/>
        <v>0</v>
      </c>
      <c r="T484" s="60"/>
    </row>
    <row r="485" spans="1:20" x14ac:dyDescent="0.3">
      <c r="A485" s="62" t="s">
        <v>777</v>
      </c>
      <c r="B485" s="187" t="s">
        <v>778</v>
      </c>
      <c r="C485" s="62" t="s">
        <v>64</v>
      </c>
      <c r="D485" s="62" t="s">
        <v>222</v>
      </c>
      <c r="E485" s="46">
        <v>404</v>
      </c>
      <c r="F485" s="46">
        <v>4</v>
      </c>
      <c r="G485" s="46">
        <v>704</v>
      </c>
      <c r="H485" s="46">
        <v>70411</v>
      </c>
      <c r="I485" s="46">
        <v>3000</v>
      </c>
      <c r="J485" s="46">
        <v>404206</v>
      </c>
      <c r="K485" s="28">
        <v>0</v>
      </c>
      <c r="L485" s="28">
        <v>0</v>
      </c>
      <c r="M485" s="28">
        <v>0</v>
      </c>
      <c r="N485" s="29">
        <v>0</v>
      </c>
      <c r="O485" s="62"/>
      <c r="P485" s="140">
        <f>IFERROR(VLOOKUP(A485,'[1]Detail CAPEX  (2)'!_xlnm.Print_Area,11,0),0)</f>
        <v>0</v>
      </c>
      <c r="Q485" s="32">
        <f t="shared" si="43"/>
        <v>0</v>
      </c>
      <c r="R485" s="32">
        <f t="shared" si="43"/>
        <v>0</v>
      </c>
      <c r="S485" s="216">
        <f t="shared" si="44"/>
        <v>0</v>
      </c>
      <c r="T485" s="60"/>
    </row>
    <row r="486" spans="1:20" x14ac:dyDescent="0.3">
      <c r="A486" s="62" t="s">
        <v>813</v>
      </c>
      <c r="B486" s="187" t="s">
        <v>814</v>
      </c>
      <c r="C486" s="62" t="s">
        <v>65</v>
      </c>
      <c r="D486" s="62" t="s">
        <v>222</v>
      </c>
      <c r="E486" s="46">
        <v>408</v>
      </c>
      <c r="F486" s="46">
        <v>9</v>
      </c>
      <c r="G486" s="46">
        <v>704</v>
      </c>
      <c r="H486" s="46">
        <v>70411</v>
      </c>
      <c r="I486" s="46">
        <v>2000</v>
      </c>
      <c r="J486" s="46">
        <v>404206</v>
      </c>
      <c r="K486" s="28">
        <v>0</v>
      </c>
      <c r="L486" s="28">
        <v>0</v>
      </c>
      <c r="M486" s="28">
        <v>0</v>
      </c>
      <c r="N486" s="29">
        <v>0</v>
      </c>
      <c r="O486" s="62"/>
      <c r="P486" s="140">
        <f>IFERROR(VLOOKUP(A486,'[1]Detail CAPEX  (2)'!_xlnm.Print_Area,11,0),0)</f>
        <v>0</v>
      </c>
      <c r="Q486" s="32">
        <f t="shared" si="43"/>
        <v>0</v>
      </c>
      <c r="R486" s="32">
        <f t="shared" si="43"/>
        <v>0</v>
      </c>
      <c r="S486" s="216">
        <f t="shared" si="44"/>
        <v>0</v>
      </c>
      <c r="T486" s="60"/>
    </row>
    <row r="487" spans="1:20" x14ac:dyDescent="0.3">
      <c r="A487" s="62" t="s">
        <v>885</v>
      </c>
      <c r="B487" s="62" t="s">
        <v>886</v>
      </c>
      <c r="C487" s="62" t="s">
        <v>52</v>
      </c>
      <c r="D487" s="62" t="s">
        <v>222</v>
      </c>
      <c r="E487" s="46">
        <v>408</v>
      </c>
      <c r="F487" s="46">
        <v>9</v>
      </c>
      <c r="G487" s="46">
        <v>704</v>
      </c>
      <c r="H487" s="46">
        <v>70411</v>
      </c>
      <c r="I487" s="46">
        <v>3000</v>
      </c>
      <c r="J487" s="46">
        <v>404206</v>
      </c>
      <c r="K487" s="28">
        <v>0</v>
      </c>
      <c r="L487" s="28">
        <v>0</v>
      </c>
      <c r="M487" s="28">
        <v>0</v>
      </c>
      <c r="N487" s="29">
        <v>0</v>
      </c>
      <c r="O487" s="62"/>
      <c r="P487" s="140">
        <v>50000000</v>
      </c>
      <c r="Q487" s="32">
        <f t="shared" si="43"/>
        <v>52500000</v>
      </c>
      <c r="R487" s="32">
        <f t="shared" si="43"/>
        <v>55125000</v>
      </c>
      <c r="S487" s="216">
        <f t="shared" si="44"/>
        <v>157625000</v>
      </c>
      <c r="T487" s="60"/>
    </row>
    <row r="488" spans="1:20" x14ac:dyDescent="0.3">
      <c r="A488" s="62" t="s">
        <v>919</v>
      </c>
      <c r="B488" s="62" t="s">
        <v>920</v>
      </c>
      <c r="C488" s="62" t="s">
        <v>71</v>
      </c>
      <c r="D488" s="62" t="s">
        <v>222</v>
      </c>
      <c r="E488" s="46">
        <v>408</v>
      </c>
      <c r="F488" s="46">
        <v>9</v>
      </c>
      <c r="G488" s="46">
        <v>704</v>
      </c>
      <c r="H488" s="46">
        <v>70411</v>
      </c>
      <c r="I488" s="46">
        <v>3000</v>
      </c>
      <c r="J488" s="46">
        <v>404206</v>
      </c>
      <c r="K488" s="28">
        <v>0</v>
      </c>
      <c r="L488" s="32">
        <v>9000000</v>
      </c>
      <c r="M488" s="28">
        <v>0</v>
      </c>
      <c r="N488" s="29">
        <v>0</v>
      </c>
      <c r="O488" s="62"/>
      <c r="P488" s="140">
        <v>15000000</v>
      </c>
      <c r="Q488" s="32">
        <f t="shared" si="43"/>
        <v>15750000</v>
      </c>
      <c r="R488" s="32">
        <f t="shared" si="43"/>
        <v>16537500</v>
      </c>
      <c r="S488" s="216">
        <f t="shared" si="44"/>
        <v>47287500</v>
      </c>
      <c r="T488" s="60"/>
    </row>
    <row r="489" spans="1:20" x14ac:dyDescent="0.3">
      <c r="A489" s="62" t="s">
        <v>1416</v>
      </c>
      <c r="B489" s="62" t="s">
        <v>1417</v>
      </c>
      <c r="C489" s="62" t="s">
        <v>86</v>
      </c>
      <c r="D489" s="62" t="s">
        <v>222</v>
      </c>
      <c r="E489" s="46">
        <v>408</v>
      </c>
      <c r="F489" s="46">
        <v>9</v>
      </c>
      <c r="G489" s="46">
        <v>708</v>
      </c>
      <c r="H489" s="46">
        <v>70850</v>
      </c>
      <c r="I489" s="46">
        <v>3000</v>
      </c>
      <c r="J489" s="46">
        <v>404206</v>
      </c>
      <c r="K489" s="28">
        <v>0</v>
      </c>
      <c r="L489" s="28">
        <v>0</v>
      </c>
      <c r="M489" s="28">
        <v>0</v>
      </c>
      <c r="N489" s="29">
        <v>0</v>
      </c>
      <c r="O489" s="62"/>
      <c r="P489" s="140">
        <f>IFERROR(VLOOKUP(A489,'[1]Detail CAPEX  (2)'!_xlnm.Print_Area,11,0),0)</f>
        <v>0</v>
      </c>
      <c r="Q489" s="32">
        <f t="shared" si="43"/>
        <v>0</v>
      </c>
      <c r="R489" s="32">
        <f t="shared" si="43"/>
        <v>0</v>
      </c>
      <c r="S489" s="216">
        <f t="shared" si="44"/>
        <v>0</v>
      </c>
      <c r="T489" s="60"/>
    </row>
    <row r="490" spans="1:20" x14ac:dyDescent="0.3">
      <c r="A490" s="62" t="s">
        <v>1607</v>
      </c>
      <c r="B490" s="62" t="s">
        <v>1608</v>
      </c>
      <c r="C490" s="62" t="s">
        <v>88</v>
      </c>
      <c r="D490" s="62" t="s">
        <v>222</v>
      </c>
      <c r="E490" s="46">
        <v>408</v>
      </c>
      <c r="F490" s="46">
        <v>9</v>
      </c>
      <c r="G490" s="46">
        <v>704</v>
      </c>
      <c r="H490" s="46">
        <v>70411</v>
      </c>
      <c r="I490" s="46">
        <v>3000</v>
      </c>
      <c r="J490" s="46">
        <v>404206</v>
      </c>
      <c r="K490" s="28">
        <v>0</v>
      </c>
      <c r="L490" s="28">
        <v>0</v>
      </c>
      <c r="M490" s="28">
        <v>0</v>
      </c>
      <c r="N490" s="29">
        <v>0</v>
      </c>
      <c r="O490" s="62"/>
      <c r="P490" s="140">
        <f>IFERROR(VLOOKUP(A490,'[1]Detail CAPEX  (2)'!_xlnm.Print_Area,11,0),0)</f>
        <v>0</v>
      </c>
      <c r="Q490" s="32">
        <f t="shared" si="43"/>
        <v>0</v>
      </c>
      <c r="R490" s="32">
        <f t="shared" si="43"/>
        <v>0</v>
      </c>
      <c r="S490" s="216">
        <f t="shared" si="44"/>
        <v>0</v>
      </c>
      <c r="T490" s="60"/>
    </row>
    <row r="491" spans="1:20" x14ac:dyDescent="0.3">
      <c r="A491" s="62" t="s">
        <v>1684</v>
      </c>
      <c r="B491" s="62" t="s">
        <v>1685</v>
      </c>
      <c r="C491" s="62" t="s">
        <v>89</v>
      </c>
      <c r="D491" s="62" t="s">
        <v>222</v>
      </c>
      <c r="E491" s="46">
        <v>408</v>
      </c>
      <c r="F491" s="46">
        <v>9</v>
      </c>
      <c r="G491" s="46">
        <v>704</v>
      </c>
      <c r="H491" s="46">
        <v>70411</v>
      </c>
      <c r="I491" s="46">
        <v>3000</v>
      </c>
      <c r="J491" s="46">
        <v>404206</v>
      </c>
      <c r="K491" s="28">
        <v>0</v>
      </c>
      <c r="L491" s="28">
        <v>0</v>
      </c>
      <c r="M491" s="28">
        <v>0</v>
      </c>
      <c r="N491" s="29">
        <v>0</v>
      </c>
      <c r="O491" s="62"/>
      <c r="P491" s="140">
        <f>IFERROR(VLOOKUP(A491,'[1]Detail CAPEX  (2)'!_xlnm.Print_Area,11,0),0)</f>
        <v>0</v>
      </c>
      <c r="Q491" s="32">
        <f t="shared" si="43"/>
        <v>0</v>
      </c>
      <c r="R491" s="32">
        <f t="shared" si="43"/>
        <v>0</v>
      </c>
      <c r="S491" s="216">
        <f t="shared" si="44"/>
        <v>0</v>
      </c>
      <c r="T491" s="60"/>
    </row>
    <row r="492" spans="1:20" x14ac:dyDescent="0.3">
      <c r="A492" s="62" t="s">
        <v>1743</v>
      </c>
      <c r="B492" s="62" t="s">
        <v>1744</v>
      </c>
      <c r="C492" s="62" t="s">
        <v>95</v>
      </c>
      <c r="D492" s="62" t="s">
        <v>222</v>
      </c>
      <c r="E492" s="46">
        <v>409</v>
      </c>
      <c r="F492" s="46">
        <v>9</v>
      </c>
      <c r="G492" s="46">
        <v>707</v>
      </c>
      <c r="H492" s="46">
        <v>70750</v>
      </c>
      <c r="I492" s="46">
        <v>3000</v>
      </c>
      <c r="J492" s="46">
        <v>404206</v>
      </c>
      <c r="K492" s="32">
        <v>188604200</v>
      </c>
      <c r="L492" s="32">
        <v>27801308</v>
      </c>
      <c r="M492" s="32">
        <v>563680000</v>
      </c>
      <c r="N492" s="35">
        <v>207312000</v>
      </c>
      <c r="O492" s="62"/>
      <c r="P492" s="140">
        <f>IFERROR(VLOOKUP(A492,'[1]Detail CAPEX  (2)'!_xlnm.Print_Area,11,0),0)</f>
        <v>0</v>
      </c>
      <c r="Q492" s="32">
        <f t="shared" si="43"/>
        <v>0</v>
      </c>
      <c r="R492" s="32">
        <f t="shared" si="43"/>
        <v>0</v>
      </c>
      <c r="S492" s="216">
        <f t="shared" si="44"/>
        <v>0</v>
      </c>
      <c r="T492" s="60"/>
    </row>
    <row r="493" spans="1:20" x14ac:dyDescent="0.3">
      <c r="A493" s="62" t="s">
        <v>1745</v>
      </c>
      <c r="B493" s="62" t="s">
        <v>1746</v>
      </c>
      <c r="C493" s="62" t="s">
        <v>95</v>
      </c>
      <c r="D493" s="62" t="s">
        <v>222</v>
      </c>
      <c r="E493" s="46">
        <v>410</v>
      </c>
      <c r="F493" s="46">
        <v>9</v>
      </c>
      <c r="G493" s="46">
        <v>707</v>
      </c>
      <c r="H493" s="46">
        <v>70750</v>
      </c>
      <c r="I493" s="46">
        <v>3000</v>
      </c>
      <c r="J493" s="46">
        <v>404206</v>
      </c>
      <c r="K493" s="28">
        <v>0</v>
      </c>
      <c r="L493" s="28">
        <v>0</v>
      </c>
      <c r="M493" s="32">
        <v>10000000</v>
      </c>
      <c r="N493" s="35">
        <v>9000000</v>
      </c>
      <c r="O493" s="62"/>
      <c r="P493" s="140">
        <f>IFERROR(VLOOKUP(A493,'[1]Detail CAPEX  (2)'!_xlnm.Print_Area,11,0),0)</f>
        <v>0</v>
      </c>
      <c r="Q493" s="32">
        <f t="shared" si="43"/>
        <v>0</v>
      </c>
      <c r="R493" s="32">
        <f t="shared" si="43"/>
        <v>0</v>
      </c>
      <c r="S493" s="216">
        <f t="shared" si="44"/>
        <v>0</v>
      </c>
      <c r="T493" s="60"/>
    </row>
    <row r="494" spans="1:20" x14ac:dyDescent="0.3">
      <c r="A494" s="62" t="s">
        <v>1747</v>
      </c>
      <c r="B494" s="62" t="s">
        <v>1748</v>
      </c>
      <c r="C494" s="62" t="s">
        <v>95</v>
      </c>
      <c r="D494" s="62" t="s">
        <v>222</v>
      </c>
      <c r="E494" s="46">
        <v>406</v>
      </c>
      <c r="F494" s="46">
        <v>9</v>
      </c>
      <c r="G494" s="46">
        <v>707</v>
      </c>
      <c r="H494" s="46">
        <v>70750</v>
      </c>
      <c r="I494" s="46">
        <v>3000</v>
      </c>
      <c r="J494" s="46">
        <v>404206</v>
      </c>
      <c r="K494" s="32">
        <v>12700000</v>
      </c>
      <c r="L494" s="32">
        <v>6127500</v>
      </c>
      <c r="M494" s="32">
        <v>25000000</v>
      </c>
      <c r="N494" s="35">
        <v>22500000</v>
      </c>
      <c r="O494" s="62"/>
      <c r="P494" s="140">
        <f>IFERROR(VLOOKUP(A494,'[1]Detail CAPEX  (2)'!_xlnm.Print_Area,11,0),0)</f>
        <v>0</v>
      </c>
      <c r="Q494" s="32">
        <f t="shared" si="43"/>
        <v>0</v>
      </c>
      <c r="R494" s="32">
        <f t="shared" si="43"/>
        <v>0</v>
      </c>
      <c r="S494" s="216">
        <f t="shared" si="44"/>
        <v>0</v>
      </c>
      <c r="T494" s="60"/>
    </row>
    <row r="495" spans="1:20" x14ac:dyDescent="0.3">
      <c r="A495" s="62" t="s">
        <v>1749</v>
      </c>
      <c r="B495" s="62" t="s">
        <v>1750</v>
      </c>
      <c r="C495" s="62" t="s">
        <v>95</v>
      </c>
      <c r="D495" s="62" t="s">
        <v>222</v>
      </c>
      <c r="E495" s="46">
        <v>402</v>
      </c>
      <c r="F495" s="46">
        <v>6</v>
      </c>
      <c r="G495" s="46">
        <v>707</v>
      </c>
      <c r="H495" s="46">
        <v>70750</v>
      </c>
      <c r="I495" s="46">
        <v>3000</v>
      </c>
      <c r="J495" s="46">
        <v>404206</v>
      </c>
      <c r="K495" s="32">
        <v>30600000</v>
      </c>
      <c r="L495" s="28">
        <v>0</v>
      </c>
      <c r="M495" s="32">
        <v>100000000</v>
      </c>
      <c r="N495" s="35">
        <v>90000000</v>
      </c>
      <c r="O495" s="62"/>
      <c r="P495" s="140">
        <f>IFERROR(VLOOKUP(A495,'[1]Detail CAPEX  (2)'!_xlnm.Print_Area,11,0),0)</f>
        <v>0</v>
      </c>
      <c r="Q495" s="32">
        <f t="shared" si="43"/>
        <v>0</v>
      </c>
      <c r="R495" s="32">
        <f t="shared" si="43"/>
        <v>0</v>
      </c>
      <c r="S495" s="216">
        <f t="shared" si="44"/>
        <v>0</v>
      </c>
      <c r="T495" s="60"/>
    </row>
    <row r="496" spans="1:20" x14ac:dyDescent="0.3">
      <c r="A496" s="62" t="s">
        <v>1751</v>
      </c>
      <c r="B496" s="62" t="s">
        <v>1752</v>
      </c>
      <c r="C496" s="62" t="s">
        <v>95</v>
      </c>
      <c r="D496" s="62" t="s">
        <v>222</v>
      </c>
      <c r="E496" s="46">
        <v>408</v>
      </c>
      <c r="F496" s="46">
        <v>9</v>
      </c>
      <c r="G496" s="46">
        <v>707</v>
      </c>
      <c r="H496" s="46">
        <v>70750</v>
      </c>
      <c r="I496" s="46">
        <v>3000</v>
      </c>
      <c r="J496" s="46">
        <v>404206</v>
      </c>
      <c r="K496" s="28">
        <v>0</v>
      </c>
      <c r="L496" s="32">
        <v>3500000</v>
      </c>
      <c r="M496" s="32">
        <v>20000000</v>
      </c>
      <c r="N496" s="35">
        <v>18000000</v>
      </c>
      <c r="O496" s="62"/>
      <c r="P496" s="140">
        <f>IFERROR(VLOOKUP(A496,'[1]Detail CAPEX  (2)'!_xlnm.Print_Area,11,0),0)</f>
        <v>0</v>
      </c>
      <c r="Q496" s="32">
        <f t="shared" si="43"/>
        <v>0</v>
      </c>
      <c r="R496" s="32">
        <f t="shared" si="43"/>
        <v>0</v>
      </c>
      <c r="S496" s="216">
        <f t="shared" si="44"/>
        <v>0</v>
      </c>
      <c r="T496" s="60"/>
    </row>
    <row r="497" spans="1:20" x14ac:dyDescent="0.3">
      <c r="A497" s="62" t="s">
        <v>1753</v>
      </c>
      <c r="B497" s="62" t="s">
        <v>1754</v>
      </c>
      <c r="C497" s="62" t="s">
        <v>95</v>
      </c>
      <c r="D497" s="62" t="s">
        <v>222</v>
      </c>
      <c r="E497" s="46">
        <v>410</v>
      </c>
      <c r="F497" s="46">
        <v>9</v>
      </c>
      <c r="G497" s="46">
        <v>707</v>
      </c>
      <c r="H497" s="46">
        <v>70750</v>
      </c>
      <c r="I497" s="46">
        <v>3000</v>
      </c>
      <c r="J497" s="46">
        <v>404213</v>
      </c>
      <c r="K497" s="28">
        <v>0</v>
      </c>
      <c r="L497" s="28">
        <v>0</v>
      </c>
      <c r="M497" s="32">
        <v>40000000</v>
      </c>
      <c r="N497" s="35">
        <v>36000000</v>
      </c>
      <c r="O497" s="62"/>
      <c r="P497" s="140">
        <f>IFERROR(VLOOKUP(A497,'[1]Detail CAPEX  (2)'!_xlnm.Print_Area,11,0),0)</f>
        <v>0</v>
      </c>
      <c r="Q497" s="32">
        <f t="shared" si="43"/>
        <v>0</v>
      </c>
      <c r="R497" s="32">
        <f t="shared" si="43"/>
        <v>0</v>
      </c>
      <c r="S497" s="216">
        <f t="shared" si="44"/>
        <v>0</v>
      </c>
      <c r="T497" s="60"/>
    </row>
    <row r="498" spans="1:20" x14ac:dyDescent="0.3">
      <c r="A498" s="62" t="s">
        <v>1755</v>
      </c>
      <c r="B498" s="62" t="s">
        <v>1756</v>
      </c>
      <c r="C498" s="62" t="s">
        <v>95</v>
      </c>
      <c r="D498" s="62" t="s">
        <v>222</v>
      </c>
      <c r="E498" s="46">
        <v>410</v>
      </c>
      <c r="F498" s="46">
        <v>9</v>
      </c>
      <c r="G498" s="46">
        <v>707</v>
      </c>
      <c r="H498" s="46">
        <v>70750</v>
      </c>
      <c r="I498" s="46">
        <v>3000</v>
      </c>
      <c r="J498" s="46">
        <v>404210</v>
      </c>
      <c r="K498" s="32">
        <v>3000000</v>
      </c>
      <c r="L498" s="28">
        <v>0</v>
      </c>
      <c r="M498" s="32">
        <v>50000000</v>
      </c>
      <c r="N498" s="35">
        <v>45000000</v>
      </c>
      <c r="O498" s="62"/>
      <c r="P498" s="140">
        <f>IFERROR(VLOOKUP(A498,'[1]Detail CAPEX  (2)'!_xlnm.Print_Area,11,0),0)</f>
        <v>0</v>
      </c>
      <c r="Q498" s="32">
        <f t="shared" si="43"/>
        <v>0</v>
      </c>
      <c r="R498" s="32">
        <f t="shared" si="43"/>
        <v>0</v>
      </c>
      <c r="S498" s="216">
        <f t="shared" si="44"/>
        <v>0</v>
      </c>
      <c r="T498" s="60"/>
    </row>
    <row r="499" spans="1:20" x14ac:dyDescent="0.3">
      <c r="A499" s="62" t="s">
        <v>1757</v>
      </c>
      <c r="B499" s="62" t="s">
        <v>1758</v>
      </c>
      <c r="C499" s="62" t="s">
        <v>95</v>
      </c>
      <c r="D499" s="62" t="s">
        <v>222</v>
      </c>
      <c r="E499" s="46">
        <v>410</v>
      </c>
      <c r="F499" s="46">
        <v>9</v>
      </c>
      <c r="G499" s="46">
        <v>707</v>
      </c>
      <c r="H499" s="46">
        <v>70750</v>
      </c>
      <c r="I499" s="46">
        <v>3000</v>
      </c>
      <c r="J499" s="46">
        <v>404210</v>
      </c>
      <c r="K499" s="28">
        <v>0</v>
      </c>
      <c r="L499" s="28">
        <v>0</v>
      </c>
      <c r="M499" s="32">
        <v>50000000</v>
      </c>
      <c r="N499" s="35">
        <v>45000000</v>
      </c>
      <c r="O499" s="62"/>
      <c r="P499" s="140">
        <f>IFERROR(VLOOKUP(A499,'[1]Detail CAPEX  (2)'!_xlnm.Print_Area,11,0),0)</f>
        <v>0</v>
      </c>
      <c r="Q499" s="32">
        <f t="shared" ref="Q499:R518" si="45">P499+5%*P499</f>
        <v>0</v>
      </c>
      <c r="R499" s="32">
        <f t="shared" si="45"/>
        <v>0</v>
      </c>
      <c r="S499" s="216">
        <f t="shared" si="44"/>
        <v>0</v>
      </c>
      <c r="T499" s="60"/>
    </row>
    <row r="500" spans="1:20" x14ac:dyDescent="0.3">
      <c r="A500" s="62" t="s">
        <v>1759</v>
      </c>
      <c r="B500" s="62" t="s">
        <v>1760</v>
      </c>
      <c r="C500" s="62" t="s">
        <v>95</v>
      </c>
      <c r="D500" s="62" t="s">
        <v>222</v>
      </c>
      <c r="E500" s="46">
        <v>410</v>
      </c>
      <c r="F500" s="46">
        <v>9</v>
      </c>
      <c r="G500" s="46">
        <v>707</v>
      </c>
      <c r="H500" s="46">
        <v>70750</v>
      </c>
      <c r="I500" s="46">
        <v>3000</v>
      </c>
      <c r="J500" s="46">
        <v>404210</v>
      </c>
      <c r="K500" s="32">
        <v>44007322</v>
      </c>
      <c r="L500" s="28">
        <v>0</v>
      </c>
      <c r="M500" s="32">
        <v>200000000</v>
      </c>
      <c r="N500" s="35">
        <v>180000000</v>
      </c>
      <c r="O500" s="62"/>
      <c r="P500" s="140">
        <f>IFERROR(VLOOKUP(A500,'[1]Detail CAPEX  (2)'!_xlnm.Print_Area,11,0),0)</f>
        <v>0</v>
      </c>
      <c r="Q500" s="32">
        <f t="shared" si="45"/>
        <v>0</v>
      </c>
      <c r="R500" s="32">
        <f t="shared" si="45"/>
        <v>0</v>
      </c>
      <c r="S500" s="216">
        <f t="shared" si="44"/>
        <v>0</v>
      </c>
      <c r="T500" s="60"/>
    </row>
    <row r="501" spans="1:20" x14ac:dyDescent="0.3">
      <c r="A501" s="62" t="s">
        <v>1761</v>
      </c>
      <c r="B501" s="62" t="s">
        <v>1762</v>
      </c>
      <c r="C501" s="62" t="s">
        <v>95</v>
      </c>
      <c r="D501" s="62" t="s">
        <v>222</v>
      </c>
      <c r="E501" s="46">
        <v>409</v>
      </c>
      <c r="F501" s="46">
        <v>9</v>
      </c>
      <c r="G501" s="46">
        <v>707</v>
      </c>
      <c r="H501" s="46">
        <v>70750</v>
      </c>
      <c r="I501" s="46">
        <v>3000</v>
      </c>
      <c r="J501" s="46">
        <v>404206</v>
      </c>
      <c r="K501" s="32">
        <v>16585000</v>
      </c>
      <c r="L501" s="28">
        <v>0</v>
      </c>
      <c r="M501" s="32">
        <v>10000000</v>
      </c>
      <c r="N501" s="35">
        <v>9000000</v>
      </c>
      <c r="O501" s="62"/>
      <c r="P501" s="140">
        <f>IFERROR(VLOOKUP(A501,'[1]Detail CAPEX  (2)'!_xlnm.Print_Area,11,0),0)</f>
        <v>0</v>
      </c>
      <c r="Q501" s="32">
        <f t="shared" si="45"/>
        <v>0</v>
      </c>
      <c r="R501" s="32">
        <f t="shared" si="45"/>
        <v>0</v>
      </c>
      <c r="S501" s="216">
        <f t="shared" si="44"/>
        <v>0</v>
      </c>
      <c r="T501" s="60"/>
    </row>
    <row r="502" spans="1:20" x14ac:dyDescent="0.3">
      <c r="A502" s="62" t="s">
        <v>1763</v>
      </c>
      <c r="B502" s="62" t="s">
        <v>1764</v>
      </c>
      <c r="C502" s="62" t="s">
        <v>95</v>
      </c>
      <c r="D502" s="62" t="s">
        <v>222</v>
      </c>
      <c r="E502" s="46">
        <v>408</v>
      </c>
      <c r="F502" s="46">
        <v>9</v>
      </c>
      <c r="G502" s="46">
        <v>707</v>
      </c>
      <c r="H502" s="46">
        <v>70750</v>
      </c>
      <c r="I502" s="46">
        <v>3000</v>
      </c>
      <c r="J502" s="46">
        <v>404206</v>
      </c>
      <c r="K502" s="32">
        <v>5000000</v>
      </c>
      <c r="L502" s="32">
        <v>11370275</v>
      </c>
      <c r="M502" s="32">
        <v>20000000</v>
      </c>
      <c r="N502" s="35">
        <v>18000000</v>
      </c>
      <c r="O502" s="32">
        <v>18000000</v>
      </c>
      <c r="P502" s="140">
        <f>IFERROR(VLOOKUP(A502,'[1]Detail CAPEX  (2)'!_xlnm.Print_Area,11,0),0)</f>
        <v>0</v>
      </c>
      <c r="Q502" s="32">
        <f t="shared" si="45"/>
        <v>0</v>
      </c>
      <c r="R502" s="32">
        <f t="shared" si="45"/>
        <v>0</v>
      </c>
      <c r="S502" s="216">
        <f t="shared" si="44"/>
        <v>0</v>
      </c>
      <c r="T502" s="60"/>
    </row>
    <row r="503" spans="1:20" x14ac:dyDescent="0.3">
      <c r="A503" s="62" t="s">
        <v>1765</v>
      </c>
      <c r="B503" s="62" t="s">
        <v>1766</v>
      </c>
      <c r="C503" s="62" t="s">
        <v>95</v>
      </c>
      <c r="D503" s="62" t="s">
        <v>222</v>
      </c>
      <c r="E503" s="46">
        <v>411</v>
      </c>
      <c r="F503" s="46">
        <v>9</v>
      </c>
      <c r="G503" s="46">
        <v>707</v>
      </c>
      <c r="H503" s="46">
        <v>70750</v>
      </c>
      <c r="I503" s="46">
        <v>3000</v>
      </c>
      <c r="J503" s="46">
        <v>404206</v>
      </c>
      <c r="K503" s="32">
        <v>2000000</v>
      </c>
      <c r="L503" s="28">
        <v>0</v>
      </c>
      <c r="M503" s="32">
        <v>10000000</v>
      </c>
      <c r="N503" s="35">
        <v>9000000</v>
      </c>
      <c r="O503" s="62"/>
      <c r="P503" s="140">
        <f>IFERROR(VLOOKUP(A503,'[1]Detail CAPEX  (2)'!_xlnm.Print_Area,11,0),0)</f>
        <v>0</v>
      </c>
      <c r="Q503" s="32">
        <f t="shared" si="45"/>
        <v>0</v>
      </c>
      <c r="R503" s="32">
        <f t="shared" si="45"/>
        <v>0</v>
      </c>
      <c r="S503" s="216">
        <f t="shared" si="44"/>
        <v>0</v>
      </c>
      <c r="T503" s="60"/>
    </row>
    <row r="504" spans="1:20" x14ac:dyDescent="0.3">
      <c r="A504" s="62" t="s">
        <v>1767</v>
      </c>
      <c r="B504" s="62" t="s">
        <v>1768</v>
      </c>
      <c r="C504" s="62" t="s">
        <v>95</v>
      </c>
      <c r="D504" s="62" t="s">
        <v>222</v>
      </c>
      <c r="E504" s="46">
        <v>410</v>
      </c>
      <c r="F504" s="46">
        <v>9</v>
      </c>
      <c r="G504" s="46">
        <v>707</v>
      </c>
      <c r="H504" s="46">
        <v>70750</v>
      </c>
      <c r="I504" s="46">
        <v>3000</v>
      </c>
      <c r="J504" s="46">
        <v>404206</v>
      </c>
      <c r="K504" s="32">
        <v>88647513</v>
      </c>
      <c r="L504" s="32">
        <v>40000000</v>
      </c>
      <c r="M504" s="32">
        <v>400000000</v>
      </c>
      <c r="N504" s="35">
        <v>100000000</v>
      </c>
      <c r="O504" s="62"/>
      <c r="P504" s="140">
        <f>IFERROR(VLOOKUP(A504,'[1]Detail CAPEX  (2)'!_xlnm.Print_Area,11,0),0)</f>
        <v>0</v>
      </c>
      <c r="Q504" s="32">
        <f t="shared" si="45"/>
        <v>0</v>
      </c>
      <c r="R504" s="32">
        <f t="shared" si="45"/>
        <v>0</v>
      </c>
      <c r="S504" s="216">
        <f t="shared" si="44"/>
        <v>0</v>
      </c>
      <c r="T504" s="60"/>
    </row>
    <row r="505" spans="1:20" x14ac:dyDescent="0.3">
      <c r="A505" s="62" t="s">
        <v>1769</v>
      </c>
      <c r="B505" s="62" t="s">
        <v>1770</v>
      </c>
      <c r="C505" s="62" t="s">
        <v>95</v>
      </c>
      <c r="D505" s="62" t="s">
        <v>222</v>
      </c>
      <c r="E505" s="46">
        <v>411</v>
      </c>
      <c r="F505" s="46">
        <v>9</v>
      </c>
      <c r="G505" s="46">
        <v>707</v>
      </c>
      <c r="H505" s="46">
        <v>70750</v>
      </c>
      <c r="I505" s="46">
        <v>3000</v>
      </c>
      <c r="J505" s="46">
        <v>404206</v>
      </c>
      <c r="K505" s="28">
        <v>0</v>
      </c>
      <c r="L505" s="28">
        <v>0</v>
      </c>
      <c r="M505" s="32">
        <v>10000000</v>
      </c>
      <c r="N505" s="35">
        <v>9000000</v>
      </c>
      <c r="O505" s="62"/>
      <c r="P505" s="140">
        <f>IFERROR(VLOOKUP(A505,'[1]Detail CAPEX  (2)'!_xlnm.Print_Area,11,0),0)</f>
        <v>0</v>
      </c>
      <c r="Q505" s="32">
        <f t="shared" si="45"/>
        <v>0</v>
      </c>
      <c r="R505" s="32">
        <f t="shared" si="45"/>
        <v>0</v>
      </c>
      <c r="S505" s="216">
        <f t="shared" si="44"/>
        <v>0</v>
      </c>
      <c r="T505" s="60"/>
    </row>
    <row r="506" spans="1:20" s="153" customFormat="1" x14ac:dyDescent="0.3">
      <c r="A506" s="62" t="s">
        <v>1771</v>
      </c>
      <c r="B506" s="62" t="s">
        <v>1772</v>
      </c>
      <c r="C506" s="62" t="s">
        <v>95</v>
      </c>
      <c r="D506" s="62" t="s">
        <v>222</v>
      </c>
      <c r="E506" s="46">
        <v>411</v>
      </c>
      <c r="F506" s="46">
        <v>9</v>
      </c>
      <c r="G506" s="46">
        <v>707</v>
      </c>
      <c r="H506" s="46">
        <v>70750</v>
      </c>
      <c r="I506" s="46">
        <v>3000</v>
      </c>
      <c r="J506" s="46">
        <v>404206</v>
      </c>
      <c r="K506" s="28">
        <v>0</v>
      </c>
      <c r="L506" s="28">
        <v>0</v>
      </c>
      <c r="M506" s="32">
        <v>12000000</v>
      </c>
      <c r="N506" s="35">
        <v>10800000</v>
      </c>
      <c r="O506" s="62"/>
      <c r="P506" s="140">
        <f>IFERROR(VLOOKUP(A506,'[1]Detail CAPEX  (2)'!_xlnm.Print_Area,11,0),0)</f>
        <v>0</v>
      </c>
      <c r="Q506" s="32">
        <f t="shared" si="45"/>
        <v>0</v>
      </c>
      <c r="R506" s="32">
        <f t="shared" si="45"/>
        <v>0</v>
      </c>
      <c r="S506" s="216">
        <f t="shared" si="44"/>
        <v>0</v>
      </c>
      <c r="T506" s="226"/>
    </row>
    <row r="507" spans="1:20" x14ac:dyDescent="0.3">
      <c r="A507" s="62" t="s">
        <v>1773</v>
      </c>
      <c r="B507" s="62" t="s">
        <v>1774</v>
      </c>
      <c r="C507" s="62" t="s">
        <v>95</v>
      </c>
      <c r="D507" s="62" t="s">
        <v>222</v>
      </c>
      <c r="E507" s="46">
        <v>401</v>
      </c>
      <c r="F507" s="46">
        <v>6</v>
      </c>
      <c r="G507" s="46">
        <v>707</v>
      </c>
      <c r="H507" s="46">
        <v>70750</v>
      </c>
      <c r="I507" s="46">
        <v>3000</v>
      </c>
      <c r="J507" s="46">
        <v>404206</v>
      </c>
      <c r="K507" s="28">
        <v>0</v>
      </c>
      <c r="L507" s="32">
        <v>4500000</v>
      </c>
      <c r="M507" s="32">
        <v>100000000</v>
      </c>
      <c r="N507" s="35">
        <v>90000000</v>
      </c>
      <c r="O507" s="62"/>
      <c r="P507" s="140">
        <f>IFERROR(VLOOKUP(A507,'[1]Detail CAPEX  (2)'!_xlnm.Print_Area,11,0),0)</f>
        <v>0</v>
      </c>
      <c r="Q507" s="32">
        <f t="shared" si="45"/>
        <v>0</v>
      </c>
      <c r="R507" s="32">
        <f t="shared" si="45"/>
        <v>0</v>
      </c>
      <c r="S507" s="216">
        <f t="shared" si="44"/>
        <v>0</v>
      </c>
      <c r="T507" s="60"/>
    </row>
    <row r="508" spans="1:20" x14ac:dyDescent="0.3">
      <c r="A508" s="62" t="s">
        <v>1775</v>
      </c>
      <c r="B508" s="187" t="s">
        <v>1776</v>
      </c>
      <c r="C508" s="62" t="s">
        <v>95</v>
      </c>
      <c r="D508" s="62" t="s">
        <v>222</v>
      </c>
      <c r="E508" s="46">
        <v>406</v>
      </c>
      <c r="F508" s="46">
        <v>9</v>
      </c>
      <c r="G508" s="46">
        <v>707</v>
      </c>
      <c r="H508" s="46">
        <v>70750</v>
      </c>
      <c r="I508" s="46">
        <v>3000</v>
      </c>
      <c r="J508" s="46">
        <v>404206</v>
      </c>
      <c r="K508" s="28">
        <v>0</v>
      </c>
      <c r="L508" s="32">
        <v>4500000</v>
      </c>
      <c r="M508" s="32">
        <v>20000000</v>
      </c>
      <c r="N508" s="35">
        <v>18000000</v>
      </c>
      <c r="O508" s="62"/>
      <c r="P508" s="140">
        <f>IFERROR(VLOOKUP(A508,'[1]Detail CAPEX  (2)'!_xlnm.Print_Area,11,0),0)</f>
        <v>0</v>
      </c>
      <c r="Q508" s="32">
        <f t="shared" si="45"/>
        <v>0</v>
      </c>
      <c r="R508" s="32">
        <f t="shared" si="45"/>
        <v>0</v>
      </c>
      <c r="S508" s="216">
        <f t="shared" si="44"/>
        <v>0</v>
      </c>
      <c r="T508" s="60"/>
    </row>
    <row r="509" spans="1:20" x14ac:dyDescent="0.3">
      <c r="A509" s="62" t="s">
        <v>1777</v>
      </c>
      <c r="B509" s="189" t="s">
        <v>1778</v>
      </c>
      <c r="C509" s="187" t="s">
        <v>95</v>
      </c>
      <c r="D509" s="62" t="s">
        <v>222</v>
      </c>
      <c r="E509" s="46">
        <v>411</v>
      </c>
      <c r="F509" s="46">
        <v>9</v>
      </c>
      <c r="G509" s="46">
        <v>707</v>
      </c>
      <c r="H509" s="46">
        <v>70750</v>
      </c>
      <c r="I509" s="46">
        <v>3000</v>
      </c>
      <c r="J509" s="46">
        <v>404206</v>
      </c>
      <c r="K509" s="28">
        <v>0</v>
      </c>
      <c r="L509" s="28">
        <v>0</v>
      </c>
      <c r="M509" s="32">
        <v>10000000</v>
      </c>
      <c r="N509" s="35">
        <v>9000000</v>
      </c>
      <c r="O509" s="62"/>
      <c r="P509" s="140">
        <f>IFERROR(VLOOKUP(A509,'[1]Detail CAPEX  (2)'!_xlnm.Print_Area,11,0),0)</f>
        <v>0</v>
      </c>
      <c r="Q509" s="32">
        <f t="shared" si="45"/>
        <v>0</v>
      </c>
      <c r="R509" s="32">
        <f t="shared" si="45"/>
        <v>0</v>
      </c>
      <c r="S509" s="216">
        <f t="shared" si="44"/>
        <v>0</v>
      </c>
      <c r="T509" s="60"/>
    </row>
    <row r="510" spans="1:20" x14ac:dyDescent="0.3">
      <c r="A510" s="62" t="s">
        <v>1779</v>
      </c>
      <c r="B510" s="62" t="s">
        <v>1780</v>
      </c>
      <c r="C510" s="62" t="s">
        <v>95</v>
      </c>
      <c r="D510" s="62" t="s">
        <v>222</v>
      </c>
      <c r="E510" s="46">
        <v>410</v>
      </c>
      <c r="F510" s="46">
        <v>9</v>
      </c>
      <c r="G510" s="46">
        <v>707</v>
      </c>
      <c r="H510" s="46">
        <v>70750</v>
      </c>
      <c r="I510" s="46">
        <v>3000</v>
      </c>
      <c r="J510" s="46">
        <v>404206</v>
      </c>
      <c r="K510" s="28">
        <v>0</v>
      </c>
      <c r="L510" s="28">
        <v>0</v>
      </c>
      <c r="M510" s="32">
        <v>10000000</v>
      </c>
      <c r="N510" s="35">
        <v>9000000</v>
      </c>
      <c r="O510" s="62"/>
      <c r="P510" s="140">
        <f>IFERROR(VLOOKUP(A510,'[1]Detail CAPEX  (2)'!_xlnm.Print_Area,11,0),0)</f>
        <v>0</v>
      </c>
      <c r="Q510" s="32">
        <f t="shared" si="45"/>
        <v>0</v>
      </c>
      <c r="R510" s="32">
        <f t="shared" si="45"/>
        <v>0</v>
      </c>
      <c r="S510" s="216">
        <f t="shared" si="44"/>
        <v>0</v>
      </c>
      <c r="T510" s="60"/>
    </row>
    <row r="511" spans="1:20" x14ac:dyDescent="0.3">
      <c r="A511" s="62" t="s">
        <v>1781</v>
      </c>
      <c r="B511" s="62" t="s">
        <v>1782</v>
      </c>
      <c r="C511" s="62" t="s">
        <v>95</v>
      </c>
      <c r="D511" s="62" t="s">
        <v>222</v>
      </c>
      <c r="E511" s="46">
        <v>411</v>
      </c>
      <c r="F511" s="46">
        <v>9</v>
      </c>
      <c r="G511" s="46">
        <v>707</v>
      </c>
      <c r="H511" s="46">
        <v>70750</v>
      </c>
      <c r="I511" s="46">
        <v>3000</v>
      </c>
      <c r="J511" s="46">
        <v>404206</v>
      </c>
      <c r="K511" s="28">
        <v>0</v>
      </c>
      <c r="L511" s="28">
        <v>0</v>
      </c>
      <c r="M511" s="32">
        <v>10000000</v>
      </c>
      <c r="N511" s="35">
        <v>9000000</v>
      </c>
      <c r="O511" s="62"/>
      <c r="P511" s="140">
        <f>IFERROR(VLOOKUP(A511,'[1]Detail CAPEX  (2)'!_xlnm.Print_Area,11,0),0)</f>
        <v>0</v>
      </c>
      <c r="Q511" s="32">
        <f t="shared" si="45"/>
        <v>0</v>
      </c>
      <c r="R511" s="32">
        <f t="shared" si="45"/>
        <v>0</v>
      </c>
      <c r="S511" s="216">
        <f t="shared" ref="S511:S542" si="46">SUM(P511:R511)</f>
        <v>0</v>
      </c>
      <c r="T511" s="60"/>
    </row>
    <row r="512" spans="1:20" x14ac:dyDescent="0.3">
      <c r="A512" s="62" t="s">
        <v>1783</v>
      </c>
      <c r="B512" s="62" t="s">
        <v>1784</v>
      </c>
      <c r="C512" s="62" t="s">
        <v>95</v>
      </c>
      <c r="D512" s="62" t="s">
        <v>222</v>
      </c>
      <c r="E512" s="46">
        <v>411</v>
      </c>
      <c r="F512" s="46">
        <v>9</v>
      </c>
      <c r="G512" s="46">
        <v>707</v>
      </c>
      <c r="H512" s="46">
        <v>70750</v>
      </c>
      <c r="I512" s="46">
        <v>3000</v>
      </c>
      <c r="J512" s="46">
        <v>404206</v>
      </c>
      <c r="K512" s="28">
        <v>0</v>
      </c>
      <c r="L512" s="28">
        <v>0</v>
      </c>
      <c r="M512" s="32">
        <v>1000000</v>
      </c>
      <c r="N512" s="35">
        <v>900000</v>
      </c>
      <c r="O512" s="62"/>
      <c r="P512" s="140">
        <f>IFERROR(VLOOKUP(A512,'[1]Detail CAPEX  (2)'!_xlnm.Print_Area,11,0),0)</f>
        <v>0</v>
      </c>
      <c r="Q512" s="32">
        <f t="shared" si="45"/>
        <v>0</v>
      </c>
      <c r="R512" s="32">
        <f t="shared" si="45"/>
        <v>0</v>
      </c>
      <c r="S512" s="216">
        <f t="shared" si="46"/>
        <v>0</v>
      </c>
      <c r="T512" s="60"/>
    </row>
    <row r="513" spans="1:20" x14ac:dyDescent="0.3">
      <c r="A513" s="62" t="s">
        <v>1785</v>
      </c>
      <c r="B513" s="62" t="s">
        <v>1786</v>
      </c>
      <c r="C513" s="62" t="s">
        <v>95</v>
      </c>
      <c r="D513" s="62" t="s">
        <v>222</v>
      </c>
      <c r="E513" s="46">
        <v>407</v>
      </c>
      <c r="F513" s="46">
        <v>9</v>
      </c>
      <c r="G513" s="46">
        <v>707</v>
      </c>
      <c r="H513" s="46">
        <v>70750</v>
      </c>
      <c r="I513" s="46">
        <v>3000</v>
      </c>
      <c r="J513" s="46">
        <v>404206</v>
      </c>
      <c r="K513" s="32">
        <v>17861973</v>
      </c>
      <c r="L513" s="28">
        <v>0</v>
      </c>
      <c r="M513" s="32">
        <v>20000000</v>
      </c>
      <c r="N513" s="35">
        <v>18000000</v>
      </c>
      <c r="O513" s="62"/>
      <c r="P513" s="140">
        <f>IFERROR(VLOOKUP(A513,'[1]Detail CAPEX  (2)'!_xlnm.Print_Area,11,0),0)</f>
        <v>0</v>
      </c>
      <c r="Q513" s="32">
        <f t="shared" si="45"/>
        <v>0</v>
      </c>
      <c r="R513" s="32">
        <f t="shared" si="45"/>
        <v>0</v>
      </c>
      <c r="S513" s="216">
        <f t="shared" si="46"/>
        <v>0</v>
      </c>
      <c r="T513" s="60"/>
    </row>
    <row r="514" spans="1:20" x14ac:dyDescent="0.3">
      <c r="A514" s="62" t="s">
        <v>1787</v>
      </c>
      <c r="B514" s="62" t="s">
        <v>1788</v>
      </c>
      <c r="C514" s="62" t="s">
        <v>95</v>
      </c>
      <c r="D514" s="62" t="s">
        <v>222</v>
      </c>
      <c r="E514" s="46">
        <v>406</v>
      </c>
      <c r="F514" s="46">
        <v>4</v>
      </c>
      <c r="G514" s="46">
        <v>707</v>
      </c>
      <c r="H514" s="46">
        <v>70750</v>
      </c>
      <c r="I514" s="46">
        <v>3000</v>
      </c>
      <c r="J514" s="46">
        <v>404206</v>
      </c>
      <c r="K514" s="28">
        <v>0</v>
      </c>
      <c r="L514" s="28">
        <v>0</v>
      </c>
      <c r="M514" s="32">
        <v>3000000</v>
      </c>
      <c r="N514" s="35">
        <v>2700000</v>
      </c>
      <c r="O514" s="62"/>
      <c r="P514" s="140">
        <f>IFERROR(VLOOKUP(A514,'[1]Detail CAPEX  (2)'!_xlnm.Print_Area,11,0),0)</f>
        <v>0</v>
      </c>
      <c r="Q514" s="32">
        <f t="shared" si="45"/>
        <v>0</v>
      </c>
      <c r="R514" s="32">
        <f t="shared" si="45"/>
        <v>0</v>
      </c>
      <c r="S514" s="216">
        <f t="shared" si="46"/>
        <v>0</v>
      </c>
      <c r="T514" s="60"/>
    </row>
    <row r="515" spans="1:20" x14ac:dyDescent="0.3">
      <c r="A515" s="62" t="s">
        <v>1789</v>
      </c>
      <c r="B515" s="62" t="s">
        <v>1790</v>
      </c>
      <c r="C515" s="62" t="s">
        <v>95</v>
      </c>
      <c r="D515" s="62" t="s">
        <v>222</v>
      </c>
      <c r="E515" s="46">
        <v>411</v>
      </c>
      <c r="F515" s="46">
        <v>9</v>
      </c>
      <c r="G515" s="46">
        <v>707</v>
      </c>
      <c r="H515" s="46">
        <v>70750</v>
      </c>
      <c r="I515" s="46">
        <v>3000</v>
      </c>
      <c r="J515" s="46">
        <v>404206</v>
      </c>
      <c r="K515" s="32">
        <v>3000000</v>
      </c>
      <c r="L515" s="28">
        <v>0</v>
      </c>
      <c r="M515" s="32">
        <v>50000000</v>
      </c>
      <c r="N515" s="35">
        <v>45000000</v>
      </c>
      <c r="O515" s="62"/>
      <c r="P515" s="140">
        <f>IFERROR(VLOOKUP(A515,'[1]Detail CAPEX  (2)'!_xlnm.Print_Area,11,0),0)</f>
        <v>0</v>
      </c>
      <c r="Q515" s="32">
        <f t="shared" si="45"/>
        <v>0</v>
      </c>
      <c r="R515" s="32">
        <f t="shared" si="45"/>
        <v>0</v>
      </c>
      <c r="S515" s="216">
        <f t="shared" si="46"/>
        <v>0</v>
      </c>
      <c r="T515" s="60"/>
    </row>
    <row r="516" spans="1:20" x14ac:dyDescent="0.3">
      <c r="A516" s="62" t="s">
        <v>1791</v>
      </c>
      <c r="B516" s="62" t="s">
        <v>1792</v>
      </c>
      <c r="C516" s="62" t="s">
        <v>95</v>
      </c>
      <c r="D516" s="62" t="s">
        <v>222</v>
      </c>
      <c r="E516" s="46">
        <v>406</v>
      </c>
      <c r="F516" s="46">
        <v>9</v>
      </c>
      <c r="G516" s="46">
        <v>707</v>
      </c>
      <c r="H516" s="46">
        <v>70750</v>
      </c>
      <c r="I516" s="46">
        <v>3000</v>
      </c>
      <c r="J516" s="46">
        <v>404206</v>
      </c>
      <c r="K516" s="32">
        <v>355196013</v>
      </c>
      <c r="L516" s="32">
        <v>400000000</v>
      </c>
      <c r="M516" s="32">
        <v>1000000</v>
      </c>
      <c r="N516" s="35">
        <v>900000</v>
      </c>
      <c r="O516" s="62"/>
      <c r="P516" s="140">
        <f>IFERROR(VLOOKUP(A516,'[1]Detail CAPEX  (2)'!_xlnm.Print_Area,11,0),0)</f>
        <v>0</v>
      </c>
      <c r="Q516" s="32">
        <f t="shared" si="45"/>
        <v>0</v>
      </c>
      <c r="R516" s="32">
        <f t="shared" si="45"/>
        <v>0</v>
      </c>
      <c r="S516" s="216">
        <f t="shared" si="46"/>
        <v>0</v>
      </c>
      <c r="T516" s="60"/>
    </row>
    <row r="517" spans="1:20" x14ac:dyDescent="0.3">
      <c r="A517" s="62" t="s">
        <v>1793</v>
      </c>
      <c r="B517" s="62" t="s">
        <v>1794</v>
      </c>
      <c r="C517" s="62" t="s">
        <v>95</v>
      </c>
      <c r="D517" s="62" t="s">
        <v>222</v>
      </c>
      <c r="E517" s="46">
        <v>413</v>
      </c>
      <c r="F517" s="46">
        <v>9</v>
      </c>
      <c r="G517" s="46">
        <v>707</v>
      </c>
      <c r="H517" s="46">
        <v>70750</v>
      </c>
      <c r="I517" s="46">
        <v>3000</v>
      </c>
      <c r="J517" s="46">
        <v>404206</v>
      </c>
      <c r="K517" s="32">
        <v>2600000</v>
      </c>
      <c r="L517" s="28">
        <v>0</v>
      </c>
      <c r="M517" s="32">
        <v>2500000</v>
      </c>
      <c r="N517" s="35">
        <v>2250000</v>
      </c>
      <c r="O517" s="62"/>
      <c r="P517" s="140">
        <f>IFERROR(VLOOKUP(A517,'[1]Detail CAPEX  (2)'!_xlnm.Print_Area,11,0),0)</f>
        <v>0</v>
      </c>
      <c r="Q517" s="32">
        <f t="shared" si="45"/>
        <v>0</v>
      </c>
      <c r="R517" s="32">
        <f t="shared" si="45"/>
        <v>0</v>
      </c>
      <c r="S517" s="216">
        <f t="shared" si="46"/>
        <v>0</v>
      </c>
      <c r="T517" s="60"/>
    </row>
    <row r="518" spans="1:20" s="153" customFormat="1" x14ac:dyDescent="0.3">
      <c r="A518" s="62" t="s">
        <v>1795</v>
      </c>
      <c r="B518" s="62" t="s">
        <v>1796</v>
      </c>
      <c r="C518" s="62" t="s">
        <v>95</v>
      </c>
      <c r="D518" s="62" t="s">
        <v>222</v>
      </c>
      <c r="E518" s="46">
        <v>406</v>
      </c>
      <c r="F518" s="46">
        <v>9</v>
      </c>
      <c r="G518" s="46">
        <v>707</v>
      </c>
      <c r="H518" s="46">
        <v>70750</v>
      </c>
      <c r="I518" s="46">
        <v>3000</v>
      </c>
      <c r="J518" s="46">
        <v>404206</v>
      </c>
      <c r="K518" s="28">
        <v>0</v>
      </c>
      <c r="L518" s="28">
        <v>0</v>
      </c>
      <c r="M518" s="32">
        <v>10000000</v>
      </c>
      <c r="N518" s="35">
        <v>4500000</v>
      </c>
      <c r="O518" s="62"/>
      <c r="P518" s="140">
        <f>IFERROR(VLOOKUP(A518,'[1]Detail CAPEX  (2)'!_xlnm.Print_Area,11,0),0)</f>
        <v>0</v>
      </c>
      <c r="Q518" s="32">
        <f t="shared" si="45"/>
        <v>0</v>
      </c>
      <c r="R518" s="32">
        <f t="shared" si="45"/>
        <v>0</v>
      </c>
      <c r="S518" s="216">
        <f t="shared" si="46"/>
        <v>0</v>
      </c>
      <c r="T518" s="226"/>
    </row>
    <row r="519" spans="1:20" x14ac:dyDescent="0.3">
      <c r="A519" s="62" t="s">
        <v>1797</v>
      </c>
      <c r="B519" s="62" t="s">
        <v>1798</v>
      </c>
      <c r="C519" s="62" t="s">
        <v>95</v>
      </c>
      <c r="D519" s="62" t="s">
        <v>222</v>
      </c>
      <c r="E519" s="46">
        <v>406</v>
      </c>
      <c r="F519" s="46">
        <v>9</v>
      </c>
      <c r="G519" s="46">
        <v>707</v>
      </c>
      <c r="H519" s="46">
        <v>70750</v>
      </c>
      <c r="I519" s="46">
        <v>3000</v>
      </c>
      <c r="J519" s="46">
        <v>404206</v>
      </c>
      <c r="K519" s="28">
        <v>0</v>
      </c>
      <c r="L519" s="32">
        <v>1000000</v>
      </c>
      <c r="M519" s="32">
        <v>5000000</v>
      </c>
      <c r="N519" s="35">
        <v>4500000</v>
      </c>
      <c r="O519" s="62"/>
      <c r="P519" s="140">
        <f>IFERROR(VLOOKUP(A519,'[1]Detail CAPEX  (2)'!_xlnm.Print_Area,11,0),0)</f>
        <v>0</v>
      </c>
      <c r="Q519" s="32">
        <f t="shared" ref="Q519:R538" si="47">P519+5%*P519</f>
        <v>0</v>
      </c>
      <c r="R519" s="32">
        <f t="shared" si="47"/>
        <v>0</v>
      </c>
      <c r="S519" s="216">
        <f t="shared" si="46"/>
        <v>0</v>
      </c>
      <c r="T519" s="60"/>
    </row>
    <row r="520" spans="1:20" x14ac:dyDescent="0.3">
      <c r="A520" s="62" t="s">
        <v>1799</v>
      </c>
      <c r="B520" s="187" t="s">
        <v>1800</v>
      </c>
      <c r="C520" s="62" t="s">
        <v>95</v>
      </c>
      <c r="D520" s="62" t="s">
        <v>222</v>
      </c>
      <c r="E520" s="46">
        <v>410</v>
      </c>
      <c r="F520" s="46">
        <v>9</v>
      </c>
      <c r="G520" s="46">
        <v>707</v>
      </c>
      <c r="H520" s="46">
        <v>70750</v>
      </c>
      <c r="I520" s="46">
        <v>3000</v>
      </c>
      <c r="J520" s="46">
        <v>404206</v>
      </c>
      <c r="K520" s="28">
        <v>0</v>
      </c>
      <c r="L520" s="28">
        <v>0</v>
      </c>
      <c r="M520" s="32">
        <v>50000000</v>
      </c>
      <c r="N520" s="35">
        <v>10000000</v>
      </c>
      <c r="O520" s="32">
        <v>10000000</v>
      </c>
      <c r="P520" s="140">
        <f>IFERROR(VLOOKUP(A520,'[1]Detail CAPEX  (2)'!_xlnm.Print_Area,11,0),0)</f>
        <v>0</v>
      </c>
      <c r="Q520" s="32">
        <f t="shared" si="47"/>
        <v>0</v>
      </c>
      <c r="R520" s="32">
        <f t="shared" si="47"/>
        <v>0</v>
      </c>
      <c r="S520" s="216">
        <f t="shared" si="46"/>
        <v>0</v>
      </c>
      <c r="T520" s="60"/>
    </row>
    <row r="521" spans="1:20" x14ac:dyDescent="0.3">
      <c r="A521" s="62" t="s">
        <v>1801</v>
      </c>
      <c r="B521" s="187" t="s">
        <v>1802</v>
      </c>
      <c r="C521" s="187" t="s">
        <v>95</v>
      </c>
      <c r="D521" s="187" t="s">
        <v>222</v>
      </c>
      <c r="E521" s="46">
        <v>406</v>
      </c>
      <c r="F521" s="46">
        <v>9</v>
      </c>
      <c r="G521" s="46">
        <v>707</v>
      </c>
      <c r="H521" s="46">
        <v>70750</v>
      </c>
      <c r="I521" s="46">
        <v>3000</v>
      </c>
      <c r="J521" s="46">
        <v>404117</v>
      </c>
      <c r="K521" s="28">
        <v>0</v>
      </c>
      <c r="L521" s="28">
        <v>0</v>
      </c>
      <c r="M521" s="32">
        <v>20000000</v>
      </c>
      <c r="N521" s="35">
        <v>18000000</v>
      </c>
      <c r="O521" s="62"/>
      <c r="P521" s="140">
        <f>IFERROR(VLOOKUP(A521,'[1]Detail CAPEX  (2)'!_xlnm.Print_Area,11,0),0)</f>
        <v>0</v>
      </c>
      <c r="Q521" s="32">
        <f t="shared" si="47"/>
        <v>0</v>
      </c>
      <c r="R521" s="32">
        <f t="shared" si="47"/>
        <v>0</v>
      </c>
      <c r="S521" s="216">
        <f t="shared" si="46"/>
        <v>0</v>
      </c>
      <c r="T521" s="60"/>
    </row>
    <row r="522" spans="1:20" x14ac:dyDescent="0.3">
      <c r="A522" s="62" t="s">
        <v>1803</v>
      </c>
      <c r="B522" s="187" t="s">
        <v>1804</v>
      </c>
      <c r="C522" s="62" t="s">
        <v>95</v>
      </c>
      <c r="D522" s="62" t="s">
        <v>222</v>
      </c>
      <c r="E522" s="46">
        <v>410</v>
      </c>
      <c r="F522" s="46">
        <v>9</v>
      </c>
      <c r="G522" s="46">
        <v>707</v>
      </c>
      <c r="H522" s="46">
        <v>70750</v>
      </c>
      <c r="I522" s="46">
        <v>3000</v>
      </c>
      <c r="J522" s="46">
        <v>404206</v>
      </c>
      <c r="K522" s="28">
        <v>0</v>
      </c>
      <c r="L522" s="32">
        <v>1500000</v>
      </c>
      <c r="M522" s="32">
        <v>20000000</v>
      </c>
      <c r="N522" s="35">
        <v>18000000</v>
      </c>
      <c r="O522" s="62"/>
      <c r="P522" s="140">
        <f>IFERROR(VLOOKUP(A522,'[1]Detail CAPEX  (2)'!_xlnm.Print_Area,11,0),0)</f>
        <v>0</v>
      </c>
      <c r="Q522" s="32">
        <f t="shared" si="47"/>
        <v>0</v>
      </c>
      <c r="R522" s="32">
        <f t="shared" si="47"/>
        <v>0</v>
      </c>
      <c r="S522" s="216">
        <f t="shared" si="46"/>
        <v>0</v>
      </c>
      <c r="T522" s="60"/>
    </row>
    <row r="523" spans="1:20" x14ac:dyDescent="0.3">
      <c r="A523" s="62" t="s">
        <v>1805</v>
      </c>
      <c r="B523" s="62" t="s">
        <v>1806</v>
      </c>
      <c r="C523" s="62" t="s">
        <v>95</v>
      </c>
      <c r="D523" s="62" t="s">
        <v>222</v>
      </c>
      <c r="E523" s="46">
        <v>406</v>
      </c>
      <c r="F523" s="46">
        <v>9</v>
      </c>
      <c r="G523" s="46">
        <v>707</v>
      </c>
      <c r="H523" s="46">
        <v>70750</v>
      </c>
      <c r="I523" s="46">
        <v>3000</v>
      </c>
      <c r="J523" s="46">
        <v>404206</v>
      </c>
      <c r="K523" s="28">
        <v>0</v>
      </c>
      <c r="L523" s="28">
        <v>0</v>
      </c>
      <c r="M523" s="32">
        <v>20000000</v>
      </c>
      <c r="N523" s="35">
        <v>18000000</v>
      </c>
      <c r="O523" s="62"/>
      <c r="P523" s="140">
        <f>IFERROR(VLOOKUP(A523,'[1]Detail CAPEX  (2)'!_xlnm.Print_Area,11,0),0)</f>
        <v>0</v>
      </c>
      <c r="Q523" s="32">
        <f t="shared" si="47"/>
        <v>0</v>
      </c>
      <c r="R523" s="32">
        <f t="shared" si="47"/>
        <v>0</v>
      </c>
      <c r="S523" s="216">
        <f t="shared" si="46"/>
        <v>0</v>
      </c>
      <c r="T523" s="60"/>
    </row>
    <row r="524" spans="1:20" x14ac:dyDescent="0.3">
      <c r="A524" s="62" t="s">
        <v>1807</v>
      </c>
      <c r="B524" s="62" t="s">
        <v>1808</v>
      </c>
      <c r="C524" s="62" t="s">
        <v>95</v>
      </c>
      <c r="D524" s="62" t="s">
        <v>222</v>
      </c>
      <c r="E524" s="46">
        <v>406</v>
      </c>
      <c r="F524" s="46">
        <v>9</v>
      </c>
      <c r="G524" s="46">
        <v>707</v>
      </c>
      <c r="H524" s="46">
        <v>70750</v>
      </c>
      <c r="I524" s="46">
        <v>3000</v>
      </c>
      <c r="J524" s="46">
        <v>404206</v>
      </c>
      <c r="K524" s="32">
        <v>85851030</v>
      </c>
      <c r="L524" s="32">
        <v>78547530</v>
      </c>
      <c r="M524" s="32">
        <v>100000000</v>
      </c>
      <c r="N524" s="35">
        <v>90000000</v>
      </c>
      <c r="O524" s="32">
        <v>90000000</v>
      </c>
      <c r="P524" s="140">
        <f>IFERROR(VLOOKUP(A524,'[1]Detail CAPEX  (2)'!_xlnm.Print_Area,11,0),0)</f>
        <v>0</v>
      </c>
      <c r="Q524" s="32">
        <f t="shared" si="47"/>
        <v>0</v>
      </c>
      <c r="R524" s="32">
        <f t="shared" si="47"/>
        <v>0</v>
      </c>
      <c r="S524" s="216">
        <f t="shared" si="46"/>
        <v>0</v>
      </c>
      <c r="T524" s="60"/>
    </row>
    <row r="525" spans="1:20" x14ac:dyDescent="0.3">
      <c r="A525" s="62" t="s">
        <v>1809</v>
      </c>
      <c r="B525" s="62" t="s">
        <v>1810</v>
      </c>
      <c r="C525" s="62" t="s">
        <v>95</v>
      </c>
      <c r="D525" s="62" t="s">
        <v>222</v>
      </c>
      <c r="E525" s="46">
        <v>410</v>
      </c>
      <c r="F525" s="46">
        <v>9</v>
      </c>
      <c r="G525" s="46">
        <v>707</v>
      </c>
      <c r="H525" s="46">
        <v>70750</v>
      </c>
      <c r="I525" s="46">
        <v>3000</v>
      </c>
      <c r="J525" s="46">
        <v>404206</v>
      </c>
      <c r="K525" s="28">
        <v>0</v>
      </c>
      <c r="L525" s="28">
        <v>0</v>
      </c>
      <c r="M525" s="32">
        <v>50000000</v>
      </c>
      <c r="N525" s="35">
        <v>45000000</v>
      </c>
      <c r="O525" s="62"/>
      <c r="P525" s="140">
        <f>IFERROR(VLOOKUP(A525,'[1]Detail CAPEX  (2)'!_xlnm.Print_Area,11,0),0)</f>
        <v>0</v>
      </c>
      <c r="Q525" s="32">
        <f t="shared" si="47"/>
        <v>0</v>
      </c>
      <c r="R525" s="32">
        <f t="shared" si="47"/>
        <v>0</v>
      </c>
      <c r="S525" s="216">
        <f t="shared" si="46"/>
        <v>0</v>
      </c>
      <c r="T525" s="60"/>
    </row>
    <row r="526" spans="1:20" x14ac:dyDescent="0.3">
      <c r="A526" s="62" t="s">
        <v>1811</v>
      </c>
      <c r="B526" s="62" t="s">
        <v>1812</v>
      </c>
      <c r="C526" s="62" t="s">
        <v>95</v>
      </c>
      <c r="D526" s="62" t="s">
        <v>222</v>
      </c>
      <c r="E526" s="46">
        <v>410</v>
      </c>
      <c r="F526" s="46">
        <v>9</v>
      </c>
      <c r="G526" s="46">
        <v>707</v>
      </c>
      <c r="H526" s="46">
        <v>70750</v>
      </c>
      <c r="I526" s="46">
        <v>3000</v>
      </c>
      <c r="J526" s="46">
        <v>404206</v>
      </c>
      <c r="K526" s="28">
        <v>0</v>
      </c>
      <c r="L526" s="28">
        <v>0</v>
      </c>
      <c r="M526" s="32">
        <v>20000000</v>
      </c>
      <c r="N526" s="35">
        <v>18000000</v>
      </c>
      <c r="O526" s="62"/>
      <c r="P526" s="140">
        <f>IFERROR(VLOOKUP(A526,'[1]Detail CAPEX  (2)'!_xlnm.Print_Area,11,0),0)</f>
        <v>0</v>
      </c>
      <c r="Q526" s="32">
        <f t="shared" si="47"/>
        <v>0</v>
      </c>
      <c r="R526" s="32">
        <f t="shared" si="47"/>
        <v>0</v>
      </c>
      <c r="S526" s="216">
        <f t="shared" si="46"/>
        <v>0</v>
      </c>
      <c r="T526" s="60"/>
    </row>
    <row r="527" spans="1:20" x14ac:dyDescent="0.3">
      <c r="A527" s="62" t="s">
        <v>1813</v>
      </c>
      <c r="B527" s="62" t="s">
        <v>1814</v>
      </c>
      <c r="C527" s="62" t="s">
        <v>95</v>
      </c>
      <c r="D527" s="62" t="s">
        <v>222</v>
      </c>
      <c r="E527" s="46">
        <v>408</v>
      </c>
      <c r="F527" s="46">
        <v>5</v>
      </c>
      <c r="G527" s="46">
        <v>707</v>
      </c>
      <c r="H527" s="46">
        <v>70750</v>
      </c>
      <c r="I527" s="46">
        <v>3000</v>
      </c>
      <c r="J527" s="46">
        <v>404206</v>
      </c>
      <c r="K527" s="28">
        <v>0</v>
      </c>
      <c r="L527" s="28">
        <v>0</v>
      </c>
      <c r="M527" s="32">
        <v>10000000</v>
      </c>
      <c r="N527" s="35">
        <v>9000000</v>
      </c>
      <c r="O527" s="62"/>
      <c r="P527" s="140">
        <f>IFERROR(VLOOKUP(A527,'[1]Detail CAPEX  (2)'!_xlnm.Print_Area,11,0),0)</f>
        <v>0</v>
      </c>
      <c r="Q527" s="32">
        <f t="shared" si="47"/>
        <v>0</v>
      </c>
      <c r="R527" s="32">
        <f t="shared" si="47"/>
        <v>0</v>
      </c>
      <c r="S527" s="216">
        <f t="shared" si="46"/>
        <v>0</v>
      </c>
      <c r="T527" s="60"/>
    </row>
    <row r="528" spans="1:20" x14ac:dyDescent="0.3">
      <c r="A528" s="62" t="s">
        <v>1815</v>
      </c>
      <c r="B528" s="62" t="s">
        <v>1816</v>
      </c>
      <c r="C528" s="62" t="s">
        <v>95</v>
      </c>
      <c r="D528" s="62" t="s">
        <v>222</v>
      </c>
      <c r="E528" s="46">
        <v>408</v>
      </c>
      <c r="F528" s="46">
        <v>5</v>
      </c>
      <c r="G528" s="46">
        <v>707</v>
      </c>
      <c r="H528" s="46">
        <v>70750</v>
      </c>
      <c r="I528" s="46">
        <v>3000</v>
      </c>
      <c r="J528" s="46">
        <v>404206</v>
      </c>
      <c r="K528" s="32">
        <v>76740395</v>
      </c>
      <c r="L528" s="32">
        <v>18650000</v>
      </c>
      <c r="M528" s="32">
        <v>70000000</v>
      </c>
      <c r="N528" s="35">
        <v>63000000</v>
      </c>
      <c r="O528" s="62"/>
      <c r="P528" s="140">
        <f>IFERROR(VLOOKUP(A528,'[1]Detail CAPEX  (2)'!_xlnm.Print_Area,11,0),0)</f>
        <v>0</v>
      </c>
      <c r="Q528" s="32">
        <f t="shared" si="47"/>
        <v>0</v>
      </c>
      <c r="R528" s="32">
        <f t="shared" si="47"/>
        <v>0</v>
      </c>
      <c r="S528" s="216">
        <f t="shared" si="46"/>
        <v>0</v>
      </c>
      <c r="T528" s="60"/>
    </row>
    <row r="529" spans="1:20" x14ac:dyDescent="0.3">
      <c r="A529" s="62" t="s">
        <v>1817</v>
      </c>
      <c r="B529" s="62" t="s">
        <v>1818</v>
      </c>
      <c r="C529" s="62" t="s">
        <v>95</v>
      </c>
      <c r="D529" s="62" t="s">
        <v>222</v>
      </c>
      <c r="E529" s="46">
        <v>404</v>
      </c>
      <c r="F529" s="46">
        <v>5</v>
      </c>
      <c r="G529" s="46">
        <v>707</v>
      </c>
      <c r="H529" s="46">
        <v>70750</v>
      </c>
      <c r="I529" s="46">
        <v>3000</v>
      </c>
      <c r="J529" s="46">
        <v>404206</v>
      </c>
      <c r="K529" s="28">
        <v>0</v>
      </c>
      <c r="L529" s="28">
        <v>0</v>
      </c>
      <c r="M529" s="32">
        <v>10000000</v>
      </c>
      <c r="N529" s="35">
        <v>9000000</v>
      </c>
      <c r="O529" s="62"/>
      <c r="P529" s="140">
        <v>30000000</v>
      </c>
      <c r="Q529" s="32">
        <f t="shared" si="47"/>
        <v>31500000</v>
      </c>
      <c r="R529" s="32">
        <f t="shared" si="47"/>
        <v>33075000</v>
      </c>
      <c r="S529" s="216">
        <f t="shared" si="46"/>
        <v>94575000</v>
      </c>
      <c r="T529" s="60"/>
    </row>
    <row r="530" spans="1:20" x14ac:dyDescent="0.3">
      <c r="A530" s="62" t="s">
        <v>1819</v>
      </c>
      <c r="B530" s="62" t="s">
        <v>1820</v>
      </c>
      <c r="C530" s="62" t="s">
        <v>95</v>
      </c>
      <c r="D530" s="62" t="s">
        <v>222</v>
      </c>
      <c r="E530" s="46">
        <v>404</v>
      </c>
      <c r="F530" s="46">
        <v>4</v>
      </c>
      <c r="G530" s="46">
        <v>707</v>
      </c>
      <c r="H530" s="46">
        <v>70750</v>
      </c>
      <c r="I530" s="46">
        <v>3000</v>
      </c>
      <c r="J530" s="46">
        <v>404206</v>
      </c>
      <c r="K530" s="28">
        <v>0</v>
      </c>
      <c r="L530" s="28">
        <v>0</v>
      </c>
      <c r="M530" s="32">
        <v>30000000</v>
      </c>
      <c r="N530" s="35">
        <v>27000000</v>
      </c>
      <c r="O530" s="62"/>
      <c r="P530" s="140">
        <f>IFERROR(VLOOKUP(A530,'[1]Detail CAPEX  (2)'!_xlnm.Print_Area,11,0),0)</f>
        <v>0</v>
      </c>
      <c r="Q530" s="32">
        <f t="shared" si="47"/>
        <v>0</v>
      </c>
      <c r="R530" s="32">
        <f t="shared" si="47"/>
        <v>0</v>
      </c>
      <c r="S530" s="216">
        <f t="shared" si="46"/>
        <v>0</v>
      </c>
      <c r="T530" s="60"/>
    </row>
    <row r="531" spans="1:20" x14ac:dyDescent="0.3">
      <c r="A531" s="62" t="s">
        <v>1821</v>
      </c>
      <c r="B531" s="62" t="s">
        <v>1822</v>
      </c>
      <c r="C531" s="62" t="s">
        <v>95</v>
      </c>
      <c r="D531" s="62" t="s">
        <v>222</v>
      </c>
      <c r="E531" s="46">
        <v>410</v>
      </c>
      <c r="F531" s="46">
        <v>9</v>
      </c>
      <c r="G531" s="46">
        <v>707</v>
      </c>
      <c r="H531" s="46">
        <v>70750</v>
      </c>
      <c r="I531" s="46">
        <v>3000</v>
      </c>
      <c r="J531" s="46">
        <v>404206</v>
      </c>
      <c r="K531" s="32">
        <v>302954046</v>
      </c>
      <c r="L531" s="32">
        <v>6000000</v>
      </c>
      <c r="M531" s="32">
        <v>100000000</v>
      </c>
      <c r="N531" s="29">
        <v>0</v>
      </c>
      <c r="O531" s="62"/>
      <c r="P531" s="140">
        <f>IFERROR(VLOOKUP(A531,'[1]Detail CAPEX  (2)'!_xlnm.Print_Area,11,0),0)</f>
        <v>0</v>
      </c>
      <c r="Q531" s="32">
        <f t="shared" si="47"/>
        <v>0</v>
      </c>
      <c r="R531" s="32">
        <f t="shared" si="47"/>
        <v>0</v>
      </c>
      <c r="S531" s="216">
        <f t="shared" si="46"/>
        <v>0</v>
      </c>
      <c r="T531" s="60"/>
    </row>
    <row r="532" spans="1:20" x14ac:dyDescent="0.3">
      <c r="A532" s="62" t="s">
        <v>1823</v>
      </c>
      <c r="B532" s="62" t="s">
        <v>1824</v>
      </c>
      <c r="C532" s="62" t="s">
        <v>95</v>
      </c>
      <c r="D532" s="62" t="s">
        <v>222</v>
      </c>
      <c r="E532" s="46">
        <v>408</v>
      </c>
      <c r="F532" s="46">
        <v>9</v>
      </c>
      <c r="G532" s="46">
        <v>707</v>
      </c>
      <c r="H532" s="46">
        <v>70750</v>
      </c>
      <c r="I532" s="46">
        <v>3000</v>
      </c>
      <c r="J532" s="46">
        <v>404206</v>
      </c>
      <c r="K532" s="32">
        <v>3180400</v>
      </c>
      <c r="L532" s="28">
        <v>0</v>
      </c>
      <c r="M532" s="28">
        <v>0</v>
      </c>
      <c r="N532" s="29">
        <v>0</v>
      </c>
      <c r="O532" s="62"/>
      <c r="P532" s="140">
        <f>IFERROR(VLOOKUP(A532,'[1]Detail CAPEX  (2)'!_xlnm.Print_Area,11,0),0)</f>
        <v>0</v>
      </c>
      <c r="Q532" s="32">
        <f t="shared" si="47"/>
        <v>0</v>
      </c>
      <c r="R532" s="32">
        <f t="shared" si="47"/>
        <v>0</v>
      </c>
      <c r="S532" s="216">
        <f t="shared" si="46"/>
        <v>0</v>
      </c>
      <c r="T532" s="60"/>
    </row>
    <row r="533" spans="1:20" x14ac:dyDescent="0.3">
      <c r="A533" s="62" t="s">
        <v>1825</v>
      </c>
      <c r="B533" s="62" t="s">
        <v>1826</v>
      </c>
      <c r="C533" s="62" t="s">
        <v>95</v>
      </c>
      <c r="D533" s="62" t="s">
        <v>222</v>
      </c>
      <c r="E533" s="46">
        <v>410</v>
      </c>
      <c r="F533" s="46">
        <v>9</v>
      </c>
      <c r="G533" s="46">
        <v>707</v>
      </c>
      <c r="H533" s="46">
        <v>70750</v>
      </c>
      <c r="I533" s="46">
        <v>3000</v>
      </c>
      <c r="J533" s="46">
        <v>404206</v>
      </c>
      <c r="K533" s="28">
        <v>0</v>
      </c>
      <c r="L533" s="28">
        <v>0</v>
      </c>
      <c r="M533" s="32">
        <v>50000000</v>
      </c>
      <c r="N533" s="35">
        <v>45000000</v>
      </c>
      <c r="O533" s="62"/>
      <c r="P533" s="140">
        <f>IFERROR(VLOOKUP(A533,'[1]Detail CAPEX  (2)'!_xlnm.Print_Area,11,0),0)</f>
        <v>0</v>
      </c>
      <c r="Q533" s="32">
        <f t="shared" si="47"/>
        <v>0</v>
      </c>
      <c r="R533" s="32">
        <f t="shared" si="47"/>
        <v>0</v>
      </c>
      <c r="S533" s="216">
        <f t="shared" si="46"/>
        <v>0</v>
      </c>
      <c r="T533" s="60"/>
    </row>
    <row r="534" spans="1:20" x14ac:dyDescent="0.3">
      <c r="A534" s="62" t="s">
        <v>1827</v>
      </c>
      <c r="B534" s="62" t="s">
        <v>1828</v>
      </c>
      <c r="C534" s="62" t="s">
        <v>95</v>
      </c>
      <c r="D534" s="62" t="s">
        <v>222</v>
      </c>
      <c r="E534" s="46">
        <v>408</v>
      </c>
      <c r="F534" s="46">
        <v>5</v>
      </c>
      <c r="G534" s="46">
        <v>707</v>
      </c>
      <c r="H534" s="46">
        <v>70750</v>
      </c>
      <c r="I534" s="46">
        <v>3000</v>
      </c>
      <c r="J534" s="46">
        <v>404206</v>
      </c>
      <c r="K534" s="28">
        <v>0</v>
      </c>
      <c r="L534" s="28">
        <v>0</v>
      </c>
      <c r="M534" s="32">
        <v>10000000</v>
      </c>
      <c r="N534" s="35">
        <v>9000000</v>
      </c>
      <c r="O534" s="62"/>
      <c r="P534" s="140">
        <f>IFERROR(VLOOKUP(A534,'[1]Detail CAPEX  (2)'!_xlnm.Print_Area,11,0),0)</f>
        <v>0</v>
      </c>
      <c r="Q534" s="32">
        <f t="shared" si="47"/>
        <v>0</v>
      </c>
      <c r="R534" s="32">
        <f t="shared" si="47"/>
        <v>0</v>
      </c>
      <c r="S534" s="216">
        <f t="shared" si="46"/>
        <v>0</v>
      </c>
      <c r="T534" s="60"/>
    </row>
    <row r="535" spans="1:20" x14ac:dyDescent="0.3">
      <c r="A535" s="62" t="s">
        <v>1829</v>
      </c>
      <c r="B535" s="62" t="s">
        <v>1830</v>
      </c>
      <c r="C535" s="62" t="s">
        <v>95</v>
      </c>
      <c r="D535" s="62" t="s">
        <v>222</v>
      </c>
      <c r="E535" s="46">
        <v>407</v>
      </c>
      <c r="F535" s="46">
        <v>4</v>
      </c>
      <c r="G535" s="46">
        <v>707</v>
      </c>
      <c r="H535" s="46">
        <v>70750</v>
      </c>
      <c r="I535" s="46">
        <v>3000</v>
      </c>
      <c r="J535" s="46">
        <v>404206</v>
      </c>
      <c r="K535" s="28">
        <v>0</v>
      </c>
      <c r="L535" s="28">
        <v>0</v>
      </c>
      <c r="M535" s="32">
        <v>50000000</v>
      </c>
      <c r="N535" s="35">
        <v>45000000</v>
      </c>
      <c r="O535" s="62"/>
      <c r="P535" s="140">
        <f>IFERROR(VLOOKUP(A535,'[1]Detail CAPEX  (2)'!_xlnm.Print_Area,11,0),0)</f>
        <v>0</v>
      </c>
      <c r="Q535" s="32">
        <f t="shared" si="47"/>
        <v>0</v>
      </c>
      <c r="R535" s="32">
        <f t="shared" si="47"/>
        <v>0</v>
      </c>
      <c r="S535" s="216">
        <f t="shared" si="46"/>
        <v>0</v>
      </c>
      <c r="T535" s="60"/>
    </row>
    <row r="536" spans="1:20" x14ac:dyDescent="0.3">
      <c r="A536" s="62" t="s">
        <v>1831</v>
      </c>
      <c r="B536" s="62" t="s">
        <v>1832</v>
      </c>
      <c r="C536" s="62" t="s">
        <v>95</v>
      </c>
      <c r="D536" s="62" t="s">
        <v>222</v>
      </c>
      <c r="E536" s="46">
        <v>408</v>
      </c>
      <c r="F536" s="46">
        <v>5</v>
      </c>
      <c r="G536" s="46">
        <v>707</v>
      </c>
      <c r="H536" s="46">
        <v>70750</v>
      </c>
      <c r="I536" s="46">
        <v>3000</v>
      </c>
      <c r="J536" s="46">
        <v>404206</v>
      </c>
      <c r="K536" s="28">
        <v>0</v>
      </c>
      <c r="L536" s="32">
        <v>44445300</v>
      </c>
      <c r="M536" s="32">
        <v>60000000</v>
      </c>
      <c r="N536" s="35">
        <v>10000000</v>
      </c>
      <c r="O536" s="32">
        <v>10000000</v>
      </c>
      <c r="P536" s="140">
        <f>IFERROR(VLOOKUP(A536,'[1]Detail CAPEX  (2)'!_xlnm.Print_Area,11,0),0)</f>
        <v>0</v>
      </c>
      <c r="Q536" s="32">
        <f t="shared" si="47"/>
        <v>0</v>
      </c>
      <c r="R536" s="32">
        <f t="shared" si="47"/>
        <v>0</v>
      </c>
      <c r="S536" s="216">
        <f t="shared" si="46"/>
        <v>0</v>
      </c>
      <c r="T536" s="60"/>
    </row>
    <row r="537" spans="1:20" x14ac:dyDescent="0.3">
      <c r="A537" s="62" t="s">
        <v>1833</v>
      </c>
      <c r="B537" s="62" t="s">
        <v>1834</v>
      </c>
      <c r="C537" s="62" t="s">
        <v>95</v>
      </c>
      <c r="D537" s="62" t="s">
        <v>222</v>
      </c>
      <c r="E537" s="46">
        <v>408</v>
      </c>
      <c r="F537" s="46">
        <v>4</v>
      </c>
      <c r="G537" s="46">
        <v>707</v>
      </c>
      <c r="H537" s="46">
        <v>70750</v>
      </c>
      <c r="I537" s="46">
        <v>3000</v>
      </c>
      <c r="J537" s="46">
        <v>404206</v>
      </c>
      <c r="K537" s="28">
        <v>0</v>
      </c>
      <c r="L537" s="28">
        <v>0</v>
      </c>
      <c r="M537" s="32">
        <v>40000000</v>
      </c>
      <c r="N537" s="35">
        <v>36000000</v>
      </c>
      <c r="O537" s="62"/>
      <c r="P537" s="140">
        <f>IFERROR(VLOOKUP(A537,'[1]Detail CAPEX  (2)'!_xlnm.Print_Area,11,0),0)</f>
        <v>0</v>
      </c>
      <c r="Q537" s="32">
        <f t="shared" si="47"/>
        <v>0</v>
      </c>
      <c r="R537" s="32">
        <f t="shared" si="47"/>
        <v>0</v>
      </c>
      <c r="S537" s="216">
        <f t="shared" si="46"/>
        <v>0</v>
      </c>
      <c r="T537" s="60"/>
    </row>
    <row r="538" spans="1:20" x14ac:dyDescent="0.3">
      <c r="A538" s="62" t="s">
        <v>1835</v>
      </c>
      <c r="B538" s="62" t="s">
        <v>1836</v>
      </c>
      <c r="C538" s="62" t="s">
        <v>95</v>
      </c>
      <c r="D538" s="62" t="s">
        <v>222</v>
      </c>
      <c r="E538" s="46">
        <v>403</v>
      </c>
      <c r="F538" s="46">
        <v>4</v>
      </c>
      <c r="G538" s="46">
        <v>707</v>
      </c>
      <c r="H538" s="46">
        <v>70750</v>
      </c>
      <c r="I538" s="46">
        <v>3000</v>
      </c>
      <c r="J538" s="46">
        <v>404206</v>
      </c>
      <c r="K538" s="28">
        <v>0</v>
      </c>
      <c r="L538" s="28">
        <v>0</v>
      </c>
      <c r="M538" s="32">
        <v>40000000</v>
      </c>
      <c r="N538" s="35">
        <v>36000000</v>
      </c>
      <c r="O538" s="32">
        <v>36000000</v>
      </c>
      <c r="P538" s="140">
        <f>IFERROR(VLOOKUP(A538,'[1]Detail CAPEX  (2)'!_xlnm.Print_Area,11,0),0)</f>
        <v>0</v>
      </c>
      <c r="Q538" s="32">
        <f t="shared" si="47"/>
        <v>0</v>
      </c>
      <c r="R538" s="32">
        <f t="shared" si="47"/>
        <v>0</v>
      </c>
      <c r="S538" s="216">
        <f t="shared" si="46"/>
        <v>0</v>
      </c>
      <c r="T538" s="60"/>
    </row>
    <row r="539" spans="1:20" x14ac:dyDescent="0.3">
      <c r="A539" s="62" t="s">
        <v>1837</v>
      </c>
      <c r="B539" s="62" t="s">
        <v>1838</v>
      </c>
      <c r="C539" s="62" t="s">
        <v>95</v>
      </c>
      <c r="D539" s="62" t="s">
        <v>222</v>
      </c>
      <c r="E539" s="46">
        <v>405</v>
      </c>
      <c r="F539" s="46">
        <v>3</v>
      </c>
      <c r="G539" s="46">
        <v>707</v>
      </c>
      <c r="H539" s="46">
        <v>70750</v>
      </c>
      <c r="I539" s="46">
        <v>3000</v>
      </c>
      <c r="J539" s="46">
        <v>404206</v>
      </c>
      <c r="K539" s="28">
        <v>0</v>
      </c>
      <c r="L539" s="28">
        <v>0</v>
      </c>
      <c r="M539" s="32">
        <v>500000</v>
      </c>
      <c r="N539" s="35">
        <v>450000</v>
      </c>
      <c r="O539" s="62"/>
      <c r="P539" s="140">
        <f>IFERROR(VLOOKUP(A539,'[1]Detail CAPEX  (2)'!_xlnm.Print_Area,11,0),0)</f>
        <v>0</v>
      </c>
      <c r="Q539" s="32">
        <f t="shared" ref="Q539:R558" si="48">P539+5%*P539</f>
        <v>0</v>
      </c>
      <c r="R539" s="32">
        <f t="shared" si="48"/>
        <v>0</v>
      </c>
      <c r="S539" s="216">
        <f t="shared" si="46"/>
        <v>0</v>
      </c>
      <c r="T539" s="60"/>
    </row>
    <row r="540" spans="1:20" x14ac:dyDescent="0.3">
      <c r="A540" s="62" t="s">
        <v>1839</v>
      </c>
      <c r="B540" s="62" t="s">
        <v>1840</v>
      </c>
      <c r="C540" s="62" t="s">
        <v>95</v>
      </c>
      <c r="D540" s="62" t="s">
        <v>222</v>
      </c>
      <c r="E540" s="46">
        <v>403</v>
      </c>
      <c r="F540" s="46">
        <v>4</v>
      </c>
      <c r="G540" s="46">
        <v>707</v>
      </c>
      <c r="H540" s="46">
        <v>70750</v>
      </c>
      <c r="I540" s="46">
        <v>3000</v>
      </c>
      <c r="J540" s="46">
        <v>404206</v>
      </c>
      <c r="K540" s="28">
        <v>0</v>
      </c>
      <c r="L540" s="32">
        <v>10000000</v>
      </c>
      <c r="M540" s="28">
        <v>0</v>
      </c>
      <c r="N540" s="29">
        <v>0</v>
      </c>
      <c r="O540" s="62"/>
      <c r="P540" s="140">
        <f>IFERROR(VLOOKUP(A540,'[1]Detail CAPEX  (2)'!_xlnm.Print_Area,11,0),0)</f>
        <v>0</v>
      </c>
      <c r="Q540" s="32">
        <f t="shared" si="48"/>
        <v>0</v>
      </c>
      <c r="R540" s="32">
        <f t="shared" si="48"/>
        <v>0</v>
      </c>
      <c r="S540" s="216">
        <f t="shared" si="46"/>
        <v>0</v>
      </c>
      <c r="T540" s="60"/>
    </row>
    <row r="541" spans="1:20" x14ac:dyDescent="0.3">
      <c r="A541" s="62" t="s">
        <v>1841</v>
      </c>
      <c r="B541" s="62" t="s">
        <v>1842</v>
      </c>
      <c r="C541" s="62" t="s">
        <v>95</v>
      </c>
      <c r="D541" s="62" t="s">
        <v>222</v>
      </c>
      <c r="E541" s="46">
        <v>408</v>
      </c>
      <c r="F541" s="46">
        <v>4</v>
      </c>
      <c r="G541" s="46">
        <v>707</v>
      </c>
      <c r="H541" s="46">
        <v>70750</v>
      </c>
      <c r="I541" s="46">
        <v>3000</v>
      </c>
      <c r="J541" s="46">
        <v>404206</v>
      </c>
      <c r="K541" s="28">
        <v>0</v>
      </c>
      <c r="L541" s="28">
        <v>0</v>
      </c>
      <c r="M541" s="32">
        <v>100000000</v>
      </c>
      <c r="N541" s="35">
        <v>45000000</v>
      </c>
      <c r="O541" s="62"/>
      <c r="P541" s="140">
        <f>IFERROR(VLOOKUP(A541,'[1]Detail CAPEX  (2)'!_xlnm.Print_Area,11,0),0)</f>
        <v>0</v>
      </c>
      <c r="Q541" s="32">
        <f t="shared" si="48"/>
        <v>0</v>
      </c>
      <c r="R541" s="32">
        <f t="shared" si="48"/>
        <v>0</v>
      </c>
      <c r="S541" s="216">
        <f t="shared" si="46"/>
        <v>0</v>
      </c>
      <c r="T541" s="60"/>
    </row>
    <row r="542" spans="1:20" x14ac:dyDescent="0.3">
      <c r="A542" s="62" t="s">
        <v>1843</v>
      </c>
      <c r="B542" s="62" t="s">
        <v>1844</v>
      </c>
      <c r="C542" s="62" t="s">
        <v>95</v>
      </c>
      <c r="D542" s="62" t="s">
        <v>222</v>
      </c>
      <c r="E542" s="46">
        <v>404</v>
      </c>
      <c r="F542" s="46">
        <v>5</v>
      </c>
      <c r="G542" s="46">
        <v>707</v>
      </c>
      <c r="H542" s="46">
        <v>70750</v>
      </c>
      <c r="I542" s="46">
        <v>3000</v>
      </c>
      <c r="J542" s="46">
        <v>404206</v>
      </c>
      <c r="K542" s="28">
        <v>0</v>
      </c>
      <c r="L542" s="28">
        <v>0</v>
      </c>
      <c r="M542" s="32">
        <v>50000000</v>
      </c>
      <c r="N542" s="35">
        <v>45000000</v>
      </c>
      <c r="O542" s="62"/>
      <c r="P542" s="140">
        <f>IFERROR(VLOOKUP(A542,'[1]Detail CAPEX  (2)'!_xlnm.Print_Area,11,0),0)</f>
        <v>0</v>
      </c>
      <c r="Q542" s="32">
        <f t="shared" si="48"/>
        <v>0</v>
      </c>
      <c r="R542" s="32">
        <f t="shared" si="48"/>
        <v>0</v>
      </c>
      <c r="S542" s="216">
        <f t="shared" si="46"/>
        <v>0</v>
      </c>
      <c r="T542" s="60"/>
    </row>
    <row r="543" spans="1:20" x14ac:dyDescent="0.3">
      <c r="A543" s="62" t="s">
        <v>1845</v>
      </c>
      <c r="B543" s="62" t="s">
        <v>1846</v>
      </c>
      <c r="C543" s="62" t="s">
        <v>95</v>
      </c>
      <c r="D543" s="62" t="s">
        <v>222</v>
      </c>
      <c r="E543" s="46">
        <v>407</v>
      </c>
      <c r="F543" s="46">
        <v>5</v>
      </c>
      <c r="G543" s="46">
        <v>707</v>
      </c>
      <c r="H543" s="46">
        <v>70750</v>
      </c>
      <c r="I543" s="46">
        <v>3000</v>
      </c>
      <c r="J543" s="46">
        <v>404206</v>
      </c>
      <c r="K543" s="28">
        <v>0</v>
      </c>
      <c r="L543" s="28">
        <v>0</v>
      </c>
      <c r="M543" s="32">
        <v>20000000</v>
      </c>
      <c r="N543" s="35">
        <v>18000000</v>
      </c>
      <c r="O543" s="62"/>
      <c r="P543" s="140">
        <f>IFERROR(VLOOKUP(A543,'[1]Detail CAPEX  (2)'!_xlnm.Print_Area,11,0),0)</f>
        <v>0</v>
      </c>
      <c r="Q543" s="32">
        <f t="shared" si="48"/>
        <v>0</v>
      </c>
      <c r="R543" s="32">
        <f t="shared" si="48"/>
        <v>0</v>
      </c>
      <c r="S543" s="216">
        <f t="shared" ref="S543:S574" si="49">SUM(P543:R543)</f>
        <v>0</v>
      </c>
      <c r="T543" s="60"/>
    </row>
    <row r="544" spans="1:20" x14ac:dyDescent="0.3">
      <c r="A544" s="62" t="s">
        <v>1847</v>
      </c>
      <c r="B544" s="62" t="s">
        <v>1848</v>
      </c>
      <c r="C544" s="62" t="s">
        <v>95</v>
      </c>
      <c r="D544" s="62" t="s">
        <v>222</v>
      </c>
      <c r="E544" s="46">
        <v>407</v>
      </c>
      <c r="F544" s="46">
        <v>5</v>
      </c>
      <c r="G544" s="46">
        <v>707</v>
      </c>
      <c r="H544" s="46">
        <v>70750</v>
      </c>
      <c r="I544" s="46">
        <v>3000</v>
      </c>
      <c r="J544" s="46">
        <v>404206</v>
      </c>
      <c r="K544" s="28">
        <v>0</v>
      </c>
      <c r="L544" s="28">
        <v>0</v>
      </c>
      <c r="M544" s="32">
        <v>10000000</v>
      </c>
      <c r="N544" s="35">
        <v>9000000</v>
      </c>
      <c r="O544" s="62"/>
      <c r="P544" s="140">
        <f>IFERROR(VLOOKUP(A544,'[1]Detail CAPEX  (2)'!_xlnm.Print_Area,11,0),0)</f>
        <v>0</v>
      </c>
      <c r="Q544" s="32">
        <f t="shared" si="48"/>
        <v>0</v>
      </c>
      <c r="R544" s="32">
        <f t="shared" si="48"/>
        <v>0</v>
      </c>
      <c r="S544" s="216">
        <f t="shared" si="49"/>
        <v>0</v>
      </c>
      <c r="T544" s="60"/>
    </row>
    <row r="545" spans="1:20" x14ac:dyDescent="0.3">
      <c r="A545" s="62" t="s">
        <v>1849</v>
      </c>
      <c r="B545" s="62" t="s">
        <v>1850</v>
      </c>
      <c r="C545" s="62" t="s">
        <v>95</v>
      </c>
      <c r="D545" s="62" t="s">
        <v>222</v>
      </c>
      <c r="E545" s="46">
        <v>410</v>
      </c>
      <c r="F545" s="46">
        <v>5</v>
      </c>
      <c r="G545" s="46">
        <v>707</v>
      </c>
      <c r="H545" s="46">
        <v>70750</v>
      </c>
      <c r="I545" s="46">
        <v>3000</v>
      </c>
      <c r="J545" s="46">
        <v>404206</v>
      </c>
      <c r="K545" s="28">
        <v>0</v>
      </c>
      <c r="L545" s="32">
        <v>23000000</v>
      </c>
      <c r="M545" s="32">
        <v>1600000000</v>
      </c>
      <c r="N545" s="35">
        <v>1040000000</v>
      </c>
      <c r="O545" s="62"/>
      <c r="P545" s="140">
        <f>IFERROR(VLOOKUP(A545,'[1]Detail CAPEX  (2)'!_xlnm.Print_Area,11,0),0)</f>
        <v>0</v>
      </c>
      <c r="Q545" s="32">
        <f t="shared" si="48"/>
        <v>0</v>
      </c>
      <c r="R545" s="32">
        <f t="shared" si="48"/>
        <v>0</v>
      </c>
      <c r="S545" s="216">
        <f t="shared" si="49"/>
        <v>0</v>
      </c>
      <c r="T545" s="60"/>
    </row>
    <row r="546" spans="1:20" x14ac:dyDescent="0.3">
      <c r="A546" s="62" t="s">
        <v>1851</v>
      </c>
      <c r="B546" s="62" t="s">
        <v>1852</v>
      </c>
      <c r="C546" s="62" t="s">
        <v>95</v>
      </c>
      <c r="D546" s="62" t="s">
        <v>222</v>
      </c>
      <c r="E546" s="46">
        <v>407</v>
      </c>
      <c r="F546" s="46">
        <v>5</v>
      </c>
      <c r="G546" s="46">
        <v>707</v>
      </c>
      <c r="H546" s="46">
        <v>70750</v>
      </c>
      <c r="I546" s="46">
        <v>3000</v>
      </c>
      <c r="J546" s="46">
        <v>404206</v>
      </c>
      <c r="K546" s="28">
        <v>0</v>
      </c>
      <c r="L546" s="28">
        <v>0</v>
      </c>
      <c r="M546" s="32">
        <v>450000000</v>
      </c>
      <c r="N546" s="35">
        <v>250000000</v>
      </c>
      <c r="O546" s="62"/>
      <c r="P546" s="140">
        <f>IFERROR(VLOOKUP(A546,'[1]Detail CAPEX  (2)'!_xlnm.Print_Area,11,0),0)</f>
        <v>0</v>
      </c>
      <c r="Q546" s="32">
        <f t="shared" si="48"/>
        <v>0</v>
      </c>
      <c r="R546" s="32">
        <f t="shared" si="48"/>
        <v>0</v>
      </c>
      <c r="S546" s="216">
        <f t="shared" si="49"/>
        <v>0</v>
      </c>
      <c r="T546" s="60"/>
    </row>
    <row r="547" spans="1:20" x14ac:dyDescent="0.3">
      <c r="A547" s="62" t="s">
        <v>1853</v>
      </c>
      <c r="B547" s="62" t="s">
        <v>1854</v>
      </c>
      <c r="C547" s="62" t="s">
        <v>95</v>
      </c>
      <c r="D547" s="62" t="s">
        <v>222</v>
      </c>
      <c r="E547" s="46">
        <v>404</v>
      </c>
      <c r="F547" s="46">
        <v>6</v>
      </c>
      <c r="G547" s="46">
        <v>707</v>
      </c>
      <c r="H547" s="46">
        <v>70750</v>
      </c>
      <c r="I547" s="46">
        <v>3000</v>
      </c>
      <c r="J547" s="46">
        <v>404206</v>
      </c>
      <c r="K547" s="28">
        <v>0</v>
      </c>
      <c r="L547" s="28">
        <v>0</v>
      </c>
      <c r="M547" s="32">
        <v>50000000</v>
      </c>
      <c r="N547" s="35">
        <v>50000000</v>
      </c>
      <c r="O547" s="62"/>
      <c r="P547" s="140">
        <v>20000000</v>
      </c>
      <c r="Q547" s="32">
        <f t="shared" si="48"/>
        <v>21000000</v>
      </c>
      <c r="R547" s="32">
        <f t="shared" si="48"/>
        <v>22050000</v>
      </c>
      <c r="S547" s="216">
        <f t="shared" si="49"/>
        <v>63050000</v>
      </c>
      <c r="T547" s="60"/>
    </row>
    <row r="548" spans="1:20" x14ac:dyDescent="0.3">
      <c r="A548" s="62" t="s">
        <v>1855</v>
      </c>
      <c r="B548" s="62" t="s">
        <v>1856</v>
      </c>
      <c r="C548" s="62" t="s">
        <v>95</v>
      </c>
      <c r="D548" s="62" t="s">
        <v>222</v>
      </c>
      <c r="E548" s="46">
        <v>408</v>
      </c>
      <c r="F548" s="46">
        <v>9</v>
      </c>
      <c r="G548" s="46">
        <v>707</v>
      </c>
      <c r="H548" s="46">
        <v>70750</v>
      </c>
      <c r="I548" s="46">
        <v>3000</v>
      </c>
      <c r="J548" s="46">
        <v>404206</v>
      </c>
      <c r="K548" s="28">
        <v>0</v>
      </c>
      <c r="L548" s="28">
        <v>0</v>
      </c>
      <c r="M548" s="28">
        <v>0</v>
      </c>
      <c r="N548" s="35">
        <v>9600000</v>
      </c>
      <c r="O548" s="32">
        <v>9600000</v>
      </c>
      <c r="P548" s="140">
        <v>20000000</v>
      </c>
      <c r="Q548" s="32">
        <f t="shared" si="48"/>
        <v>21000000</v>
      </c>
      <c r="R548" s="32">
        <f t="shared" si="48"/>
        <v>22050000</v>
      </c>
      <c r="S548" s="216">
        <f t="shared" si="49"/>
        <v>63050000</v>
      </c>
      <c r="T548" s="60"/>
    </row>
    <row r="549" spans="1:20" x14ac:dyDescent="0.3">
      <c r="A549" s="62" t="s">
        <v>1857</v>
      </c>
      <c r="B549" s="62" t="s">
        <v>1858</v>
      </c>
      <c r="C549" s="62" t="s">
        <v>95</v>
      </c>
      <c r="D549" s="62" t="s">
        <v>222</v>
      </c>
      <c r="E549" s="46">
        <v>408</v>
      </c>
      <c r="F549" s="46">
        <v>9</v>
      </c>
      <c r="G549" s="46">
        <v>707</v>
      </c>
      <c r="H549" s="46">
        <v>70750</v>
      </c>
      <c r="I549" s="46">
        <v>3000</v>
      </c>
      <c r="J549" s="46">
        <v>404206</v>
      </c>
      <c r="K549" s="28">
        <v>0</v>
      </c>
      <c r="L549" s="28">
        <v>0</v>
      </c>
      <c r="M549" s="28">
        <v>0</v>
      </c>
      <c r="N549" s="35">
        <v>70150000</v>
      </c>
      <c r="O549" s="32">
        <v>70150000</v>
      </c>
      <c r="P549" s="140">
        <f>IFERROR(VLOOKUP(A549,'[1]Detail CAPEX  (2)'!_xlnm.Print_Area,11,0),0)</f>
        <v>0</v>
      </c>
      <c r="Q549" s="32">
        <f t="shared" si="48"/>
        <v>0</v>
      </c>
      <c r="R549" s="32">
        <f t="shared" si="48"/>
        <v>0</v>
      </c>
      <c r="S549" s="216">
        <f t="shared" si="49"/>
        <v>0</v>
      </c>
      <c r="T549" s="60"/>
    </row>
    <row r="550" spans="1:20" x14ac:dyDescent="0.3">
      <c r="A550" s="62" t="s">
        <v>1859</v>
      </c>
      <c r="B550" s="62" t="s">
        <v>1860</v>
      </c>
      <c r="C550" s="62" t="s">
        <v>95</v>
      </c>
      <c r="D550" s="62" t="s">
        <v>222</v>
      </c>
      <c r="E550" s="46">
        <v>408</v>
      </c>
      <c r="F550" s="46">
        <v>9</v>
      </c>
      <c r="G550" s="46">
        <v>707</v>
      </c>
      <c r="H550" s="46">
        <v>70750</v>
      </c>
      <c r="I550" s="46">
        <v>3000</v>
      </c>
      <c r="J550" s="46">
        <v>404206</v>
      </c>
      <c r="K550" s="28">
        <v>0</v>
      </c>
      <c r="L550" s="28">
        <v>0</v>
      </c>
      <c r="M550" s="28">
        <v>0</v>
      </c>
      <c r="N550" s="35">
        <v>17190000</v>
      </c>
      <c r="O550" s="32">
        <v>17190000</v>
      </c>
      <c r="P550" s="140">
        <f>IFERROR(VLOOKUP(A550,'[1]Detail CAPEX  (2)'!_xlnm.Print_Area,11,0),0)</f>
        <v>0</v>
      </c>
      <c r="Q550" s="32">
        <f t="shared" si="48"/>
        <v>0</v>
      </c>
      <c r="R550" s="32">
        <f t="shared" si="48"/>
        <v>0</v>
      </c>
      <c r="S550" s="216">
        <f t="shared" si="49"/>
        <v>0</v>
      </c>
      <c r="T550" s="60"/>
    </row>
    <row r="551" spans="1:20" x14ac:dyDescent="0.3">
      <c r="A551" s="62" t="s">
        <v>1861</v>
      </c>
      <c r="B551" s="62" t="s">
        <v>1862</v>
      </c>
      <c r="C551" s="62" t="s">
        <v>95</v>
      </c>
      <c r="D551" s="62" t="s">
        <v>222</v>
      </c>
      <c r="E551" s="46">
        <v>408</v>
      </c>
      <c r="F551" s="46">
        <v>9</v>
      </c>
      <c r="G551" s="46">
        <v>707</v>
      </c>
      <c r="H551" s="46">
        <v>70750</v>
      </c>
      <c r="I551" s="46">
        <v>3000</v>
      </c>
      <c r="J551" s="46">
        <v>404206</v>
      </c>
      <c r="K551" s="28">
        <v>0</v>
      </c>
      <c r="L551" s="28">
        <v>0</v>
      </c>
      <c r="M551" s="28">
        <v>0</v>
      </c>
      <c r="N551" s="35">
        <v>86550000</v>
      </c>
      <c r="O551" s="32">
        <v>86550000</v>
      </c>
      <c r="P551" s="140">
        <f>IFERROR(VLOOKUP(A551,'[1]Detail CAPEX  (2)'!_xlnm.Print_Area,11,0),0)</f>
        <v>0</v>
      </c>
      <c r="Q551" s="32">
        <f t="shared" si="48"/>
        <v>0</v>
      </c>
      <c r="R551" s="32">
        <f t="shared" si="48"/>
        <v>0</v>
      </c>
      <c r="S551" s="216">
        <f t="shared" si="49"/>
        <v>0</v>
      </c>
      <c r="T551" s="60"/>
    </row>
    <row r="552" spans="1:20" x14ac:dyDescent="0.3">
      <c r="A552" s="62" t="s">
        <v>1863</v>
      </c>
      <c r="B552" s="62" t="s">
        <v>1864</v>
      </c>
      <c r="C552" s="62" t="s">
        <v>95</v>
      </c>
      <c r="D552" s="62" t="s">
        <v>222</v>
      </c>
      <c r="E552" s="46">
        <v>408</v>
      </c>
      <c r="F552" s="46">
        <v>9</v>
      </c>
      <c r="G552" s="46">
        <v>707</v>
      </c>
      <c r="H552" s="46">
        <v>70750</v>
      </c>
      <c r="I552" s="46">
        <v>3000</v>
      </c>
      <c r="J552" s="46">
        <v>404206</v>
      </c>
      <c r="K552" s="28">
        <v>0</v>
      </c>
      <c r="L552" s="28">
        <v>0</v>
      </c>
      <c r="M552" s="28">
        <v>0</v>
      </c>
      <c r="N552" s="35">
        <v>12600000</v>
      </c>
      <c r="O552" s="32">
        <v>12600000</v>
      </c>
      <c r="P552" s="140">
        <f>IFERROR(VLOOKUP(A552,'[1]Detail CAPEX  (2)'!_xlnm.Print_Area,11,0),0)</f>
        <v>0</v>
      </c>
      <c r="Q552" s="32">
        <f t="shared" si="48"/>
        <v>0</v>
      </c>
      <c r="R552" s="32">
        <f t="shared" si="48"/>
        <v>0</v>
      </c>
      <c r="S552" s="216">
        <f t="shared" si="49"/>
        <v>0</v>
      </c>
      <c r="T552" s="60"/>
    </row>
    <row r="553" spans="1:20" x14ac:dyDescent="0.3">
      <c r="A553" s="62" t="s">
        <v>1865</v>
      </c>
      <c r="B553" s="62" t="s">
        <v>1866</v>
      </c>
      <c r="C553" s="62" t="s">
        <v>95</v>
      </c>
      <c r="D553" s="62" t="s">
        <v>222</v>
      </c>
      <c r="E553" s="46">
        <v>408</v>
      </c>
      <c r="F553" s="46">
        <v>9</v>
      </c>
      <c r="G553" s="46">
        <v>707</v>
      </c>
      <c r="H553" s="46">
        <v>70750</v>
      </c>
      <c r="I553" s="46">
        <v>3000</v>
      </c>
      <c r="J553" s="46">
        <v>404206</v>
      </c>
      <c r="K553" s="28">
        <v>0</v>
      </c>
      <c r="L553" s="28">
        <v>0</v>
      </c>
      <c r="M553" s="28">
        <v>0</v>
      </c>
      <c r="N553" s="35">
        <v>1350000</v>
      </c>
      <c r="O553" s="32">
        <v>1350000</v>
      </c>
      <c r="P553" s="140">
        <f>IFERROR(VLOOKUP(A553,'[1]Detail CAPEX  (2)'!_xlnm.Print_Area,11,0),0)</f>
        <v>0</v>
      </c>
      <c r="Q553" s="32">
        <f t="shared" si="48"/>
        <v>0</v>
      </c>
      <c r="R553" s="32">
        <f t="shared" si="48"/>
        <v>0</v>
      </c>
      <c r="S553" s="216">
        <f t="shared" si="49"/>
        <v>0</v>
      </c>
      <c r="T553" s="60"/>
    </row>
    <row r="554" spans="1:20" x14ac:dyDescent="0.3">
      <c r="A554" s="62" t="s">
        <v>1867</v>
      </c>
      <c r="B554" s="62" t="s">
        <v>1868</v>
      </c>
      <c r="C554" s="62" t="s">
        <v>95</v>
      </c>
      <c r="D554" s="62" t="s">
        <v>222</v>
      </c>
      <c r="E554" s="46">
        <v>408</v>
      </c>
      <c r="F554" s="46">
        <v>9</v>
      </c>
      <c r="G554" s="46">
        <v>707</v>
      </c>
      <c r="H554" s="46">
        <v>70750</v>
      </c>
      <c r="I554" s="46">
        <v>3000</v>
      </c>
      <c r="J554" s="46">
        <v>404206</v>
      </c>
      <c r="K554" s="28">
        <v>0</v>
      </c>
      <c r="L554" s="28">
        <v>0</v>
      </c>
      <c r="M554" s="28">
        <v>0</v>
      </c>
      <c r="N554" s="35">
        <v>300000</v>
      </c>
      <c r="O554" s="32">
        <v>300000</v>
      </c>
      <c r="P554" s="140">
        <f>IFERROR(VLOOKUP(A554,'[1]Detail CAPEX  (2)'!_xlnm.Print_Area,11,0),0)</f>
        <v>0</v>
      </c>
      <c r="Q554" s="32">
        <f t="shared" si="48"/>
        <v>0</v>
      </c>
      <c r="R554" s="32">
        <f t="shared" si="48"/>
        <v>0</v>
      </c>
      <c r="S554" s="216">
        <f t="shared" si="49"/>
        <v>0</v>
      </c>
      <c r="T554" s="60"/>
    </row>
    <row r="555" spans="1:20" x14ac:dyDescent="0.3">
      <c r="A555" s="62" t="s">
        <v>1869</v>
      </c>
      <c r="B555" s="62" t="s">
        <v>1870</v>
      </c>
      <c r="C555" s="62" t="s">
        <v>95</v>
      </c>
      <c r="D555" s="62" t="s">
        <v>222</v>
      </c>
      <c r="E555" s="46">
        <v>408</v>
      </c>
      <c r="F555" s="46">
        <v>9</v>
      </c>
      <c r="G555" s="46">
        <v>707</v>
      </c>
      <c r="H555" s="46">
        <v>70750</v>
      </c>
      <c r="I555" s="46">
        <v>3000</v>
      </c>
      <c r="J555" s="46">
        <v>404206</v>
      </c>
      <c r="K555" s="28">
        <v>0</v>
      </c>
      <c r="L555" s="28">
        <v>0</v>
      </c>
      <c r="M555" s="28">
        <v>0</v>
      </c>
      <c r="N555" s="35">
        <v>128000000</v>
      </c>
      <c r="O555" s="32">
        <v>128000000</v>
      </c>
      <c r="P555" s="140">
        <f>IFERROR(VLOOKUP(A555,'[1]Detail CAPEX  (2)'!_xlnm.Print_Area,11,0),0)</f>
        <v>0</v>
      </c>
      <c r="Q555" s="32">
        <f t="shared" si="48"/>
        <v>0</v>
      </c>
      <c r="R555" s="32">
        <f t="shared" si="48"/>
        <v>0</v>
      </c>
      <c r="S555" s="216">
        <f t="shared" si="49"/>
        <v>0</v>
      </c>
      <c r="T555" s="60"/>
    </row>
    <row r="556" spans="1:20" x14ac:dyDescent="0.3">
      <c r="A556" s="62" t="s">
        <v>1871</v>
      </c>
      <c r="B556" s="62" t="s">
        <v>1872</v>
      </c>
      <c r="C556" s="62" t="s">
        <v>95</v>
      </c>
      <c r="D556" s="62" t="s">
        <v>222</v>
      </c>
      <c r="E556" s="46">
        <v>408</v>
      </c>
      <c r="F556" s="46">
        <v>9</v>
      </c>
      <c r="G556" s="46">
        <v>707</v>
      </c>
      <c r="H556" s="46">
        <v>70750</v>
      </c>
      <c r="I556" s="46">
        <v>3000</v>
      </c>
      <c r="J556" s="46">
        <v>404206</v>
      </c>
      <c r="K556" s="28">
        <v>0</v>
      </c>
      <c r="L556" s="28">
        <v>0</v>
      </c>
      <c r="M556" s="28">
        <v>0</v>
      </c>
      <c r="N556" s="35">
        <v>16320000</v>
      </c>
      <c r="O556" s="32">
        <v>16320000</v>
      </c>
      <c r="P556" s="140">
        <f>IFERROR(VLOOKUP(A556,'[1]Detail CAPEX  (2)'!_xlnm.Print_Area,11,0),0)</f>
        <v>0</v>
      </c>
      <c r="Q556" s="32">
        <f t="shared" si="48"/>
        <v>0</v>
      </c>
      <c r="R556" s="32">
        <f t="shared" si="48"/>
        <v>0</v>
      </c>
      <c r="S556" s="216">
        <f t="shared" si="49"/>
        <v>0</v>
      </c>
      <c r="T556" s="60"/>
    </row>
    <row r="557" spans="1:20" x14ac:dyDescent="0.3">
      <c r="A557" s="62" t="s">
        <v>1873</v>
      </c>
      <c r="B557" s="62" t="s">
        <v>1874</v>
      </c>
      <c r="C557" s="62" t="s">
        <v>95</v>
      </c>
      <c r="D557" s="62" t="s">
        <v>222</v>
      </c>
      <c r="E557" s="46">
        <v>408</v>
      </c>
      <c r="F557" s="46">
        <v>9</v>
      </c>
      <c r="G557" s="46">
        <v>707</v>
      </c>
      <c r="H557" s="46">
        <v>70750</v>
      </c>
      <c r="I557" s="46">
        <v>3000</v>
      </c>
      <c r="J557" s="46">
        <v>404206</v>
      </c>
      <c r="K557" s="28">
        <v>0</v>
      </c>
      <c r="L557" s="28">
        <v>0</v>
      </c>
      <c r="M557" s="28">
        <v>0</v>
      </c>
      <c r="N557" s="35">
        <v>5775000</v>
      </c>
      <c r="O557" s="32">
        <v>5775000</v>
      </c>
      <c r="P557" s="140">
        <f>IFERROR(VLOOKUP(A557,'[1]Detail CAPEX  (2)'!_xlnm.Print_Area,11,0),0)</f>
        <v>0</v>
      </c>
      <c r="Q557" s="32">
        <f t="shared" si="48"/>
        <v>0</v>
      </c>
      <c r="R557" s="32">
        <f t="shared" si="48"/>
        <v>0</v>
      </c>
      <c r="S557" s="216">
        <f t="shared" si="49"/>
        <v>0</v>
      </c>
      <c r="T557" s="60"/>
    </row>
    <row r="558" spans="1:20" x14ac:dyDescent="0.3">
      <c r="A558" s="62" t="s">
        <v>1875</v>
      </c>
      <c r="B558" s="62" t="s">
        <v>1876</v>
      </c>
      <c r="C558" s="62" t="s">
        <v>95</v>
      </c>
      <c r="D558" s="62" t="s">
        <v>222</v>
      </c>
      <c r="E558" s="46">
        <v>408</v>
      </c>
      <c r="F558" s="46">
        <v>9</v>
      </c>
      <c r="G558" s="46">
        <v>707</v>
      </c>
      <c r="H558" s="46">
        <v>70750</v>
      </c>
      <c r="I558" s="46">
        <v>3000</v>
      </c>
      <c r="J558" s="46">
        <v>404206</v>
      </c>
      <c r="K558" s="28">
        <v>0</v>
      </c>
      <c r="L558" s="28">
        <v>0</v>
      </c>
      <c r="M558" s="28">
        <v>0</v>
      </c>
      <c r="N558" s="35">
        <v>3150000</v>
      </c>
      <c r="O558" s="32">
        <v>3150000</v>
      </c>
      <c r="P558" s="140">
        <f>IFERROR(VLOOKUP(A558,'[1]Detail CAPEX  (2)'!_xlnm.Print_Area,11,0),0)</f>
        <v>0</v>
      </c>
      <c r="Q558" s="32">
        <f t="shared" si="48"/>
        <v>0</v>
      </c>
      <c r="R558" s="32">
        <f t="shared" si="48"/>
        <v>0</v>
      </c>
      <c r="S558" s="216">
        <f t="shared" si="49"/>
        <v>0</v>
      </c>
      <c r="T558" s="60"/>
    </row>
    <row r="559" spans="1:20" x14ac:dyDescent="0.3">
      <c r="A559" s="62" t="s">
        <v>1877</v>
      </c>
      <c r="B559" s="62" t="s">
        <v>1878</v>
      </c>
      <c r="C559" s="62" t="s">
        <v>95</v>
      </c>
      <c r="D559" s="62" t="s">
        <v>222</v>
      </c>
      <c r="E559" s="46">
        <v>408</v>
      </c>
      <c r="F559" s="46">
        <v>9</v>
      </c>
      <c r="G559" s="46">
        <v>707</v>
      </c>
      <c r="H559" s="46">
        <v>70750</v>
      </c>
      <c r="I559" s="46">
        <v>3000</v>
      </c>
      <c r="J559" s="46">
        <v>404206</v>
      </c>
      <c r="K559" s="28">
        <v>0</v>
      </c>
      <c r="L559" s="28">
        <v>0</v>
      </c>
      <c r="M559" s="28">
        <v>0</v>
      </c>
      <c r="N559" s="35">
        <v>174650000</v>
      </c>
      <c r="O559" s="32">
        <v>174650000</v>
      </c>
      <c r="P559" s="140">
        <f>IFERROR(VLOOKUP(A559,'[1]Detail CAPEX  (2)'!_xlnm.Print_Area,11,0),0)</f>
        <v>0</v>
      </c>
      <c r="Q559" s="32">
        <f t="shared" ref="Q559:R578" si="50">P559+5%*P559</f>
        <v>0</v>
      </c>
      <c r="R559" s="32">
        <f t="shared" si="50"/>
        <v>0</v>
      </c>
      <c r="S559" s="216">
        <f t="shared" si="49"/>
        <v>0</v>
      </c>
      <c r="T559" s="60"/>
    </row>
    <row r="560" spans="1:20" x14ac:dyDescent="0.3">
      <c r="A560" s="62" t="s">
        <v>1879</v>
      </c>
      <c r="B560" s="62" t="s">
        <v>1880</v>
      </c>
      <c r="C560" s="62" t="s">
        <v>95</v>
      </c>
      <c r="D560" s="62" t="s">
        <v>222</v>
      </c>
      <c r="E560" s="46">
        <v>408</v>
      </c>
      <c r="F560" s="46">
        <v>9</v>
      </c>
      <c r="G560" s="46">
        <v>707</v>
      </c>
      <c r="H560" s="46">
        <v>70750</v>
      </c>
      <c r="I560" s="46">
        <v>3000</v>
      </c>
      <c r="J560" s="46">
        <v>404206</v>
      </c>
      <c r="K560" s="28">
        <v>0</v>
      </c>
      <c r="L560" s="28">
        <v>0</v>
      </c>
      <c r="M560" s="28">
        <v>0</v>
      </c>
      <c r="N560" s="35">
        <v>5435000</v>
      </c>
      <c r="O560" s="32">
        <v>5435000</v>
      </c>
      <c r="P560" s="140">
        <f>IFERROR(VLOOKUP(A560,'[1]Detail CAPEX  (2)'!_xlnm.Print_Area,11,0),0)</f>
        <v>0</v>
      </c>
      <c r="Q560" s="32">
        <f t="shared" si="50"/>
        <v>0</v>
      </c>
      <c r="R560" s="32">
        <f t="shared" si="50"/>
        <v>0</v>
      </c>
      <c r="S560" s="216">
        <f t="shared" si="49"/>
        <v>0</v>
      </c>
      <c r="T560" s="60"/>
    </row>
    <row r="561" spans="1:20" x14ac:dyDescent="0.3">
      <c r="A561" s="62" t="s">
        <v>1881</v>
      </c>
      <c r="B561" s="62" t="s">
        <v>1882</v>
      </c>
      <c r="C561" s="62" t="s">
        <v>95</v>
      </c>
      <c r="D561" s="62" t="s">
        <v>222</v>
      </c>
      <c r="E561" s="46">
        <v>408</v>
      </c>
      <c r="F561" s="46">
        <v>9</v>
      </c>
      <c r="G561" s="46">
        <v>707</v>
      </c>
      <c r="H561" s="46">
        <v>70750</v>
      </c>
      <c r="I561" s="46">
        <v>3000</v>
      </c>
      <c r="J561" s="46">
        <v>404206</v>
      </c>
      <c r="K561" s="28">
        <v>0</v>
      </c>
      <c r="L561" s="28">
        <v>0</v>
      </c>
      <c r="M561" s="28">
        <v>0</v>
      </c>
      <c r="N561" s="35">
        <v>20100000</v>
      </c>
      <c r="O561" s="32">
        <v>20100000</v>
      </c>
      <c r="P561" s="140">
        <f>IFERROR(VLOOKUP(A561,'[1]Detail CAPEX  (2)'!_xlnm.Print_Area,11,0),0)</f>
        <v>0</v>
      </c>
      <c r="Q561" s="32">
        <f t="shared" si="50"/>
        <v>0</v>
      </c>
      <c r="R561" s="32">
        <f t="shared" si="50"/>
        <v>0</v>
      </c>
      <c r="S561" s="216">
        <f t="shared" si="49"/>
        <v>0</v>
      </c>
      <c r="T561" s="60"/>
    </row>
    <row r="562" spans="1:20" x14ac:dyDescent="0.3">
      <c r="A562" s="62" t="s">
        <v>1883</v>
      </c>
      <c r="B562" s="62" t="s">
        <v>1884</v>
      </c>
      <c r="C562" s="62" t="s">
        <v>95</v>
      </c>
      <c r="D562" s="62" t="s">
        <v>222</v>
      </c>
      <c r="E562" s="46">
        <v>408</v>
      </c>
      <c r="F562" s="46">
        <v>9</v>
      </c>
      <c r="G562" s="46">
        <v>707</v>
      </c>
      <c r="H562" s="46">
        <v>70750</v>
      </c>
      <c r="I562" s="46">
        <v>3000</v>
      </c>
      <c r="J562" s="46">
        <v>404206</v>
      </c>
      <c r="K562" s="28">
        <v>0</v>
      </c>
      <c r="L562" s="28">
        <v>0</v>
      </c>
      <c r="M562" s="28">
        <v>0</v>
      </c>
      <c r="N562" s="35">
        <v>13950000</v>
      </c>
      <c r="O562" s="32">
        <v>13950000</v>
      </c>
      <c r="P562" s="140">
        <f>IFERROR(VLOOKUP(A562,'[1]Detail CAPEX  (2)'!_xlnm.Print_Area,11,0),0)</f>
        <v>0</v>
      </c>
      <c r="Q562" s="32">
        <f t="shared" si="50"/>
        <v>0</v>
      </c>
      <c r="R562" s="32">
        <f t="shared" si="50"/>
        <v>0</v>
      </c>
      <c r="S562" s="216">
        <f t="shared" si="49"/>
        <v>0</v>
      </c>
      <c r="T562" s="60"/>
    </row>
    <row r="563" spans="1:20" x14ac:dyDescent="0.3">
      <c r="A563" s="62" t="s">
        <v>1885</v>
      </c>
      <c r="B563" s="62" t="s">
        <v>1886</v>
      </c>
      <c r="C563" s="62" t="s">
        <v>95</v>
      </c>
      <c r="D563" s="62" t="s">
        <v>222</v>
      </c>
      <c r="E563" s="46">
        <v>408</v>
      </c>
      <c r="F563" s="46">
        <v>9</v>
      </c>
      <c r="G563" s="46">
        <v>707</v>
      </c>
      <c r="H563" s="46">
        <v>70750</v>
      </c>
      <c r="I563" s="46">
        <v>3000</v>
      </c>
      <c r="J563" s="46">
        <v>404206</v>
      </c>
      <c r="K563" s="28">
        <v>0</v>
      </c>
      <c r="L563" s="28">
        <v>0</v>
      </c>
      <c r="M563" s="28">
        <v>0</v>
      </c>
      <c r="N563" s="35">
        <v>240000000</v>
      </c>
      <c r="O563" s="32">
        <v>240000000</v>
      </c>
      <c r="P563" s="140">
        <f>IFERROR(VLOOKUP(A563,'[1]Detail CAPEX  (2)'!_xlnm.Print_Area,11,0),0)</f>
        <v>0</v>
      </c>
      <c r="Q563" s="32">
        <f t="shared" si="50"/>
        <v>0</v>
      </c>
      <c r="R563" s="32">
        <f t="shared" si="50"/>
        <v>0</v>
      </c>
      <c r="S563" s="216">
        <f t="shared" si="49"/>
        <v>0</v>
      </c>
      <c r="T563" s="60"/>
    </row>
    <row r="564" spans="1:20" x14ac:dyDescent="0.3">
      <c r="A564" s="62" t="s">
        <v>1887</v>
      </c>
      <c r="B564" s="62" t="s">
        <v>1888</v>
      </c>
      <c r="C564" s="62" t="s">
        <v>95</v>
      </c>
      <c r="D564" s="62" t="s">
        <v>222</v>
      </c>
      <c r="E564" s="46">
        <v>408</v>
      </c>
      <c r="F564" s="46">
        <v>9</v>
      </c>
      <c r="G564" s="46">
        <v>707</v>
      </c>
      <c r="H564" s="46">
        <v>70750</v>
      </c>
      <c r="I564" s="46">
        <v>3000</v>
      </c>
      <c r="J564" s="46">
        <v>404206</v>
      </c>
      <c r="K564" s="28">
        <v>0</v>
      </c>
      <c r="L564" s="28">
        <v>0</v>
      </c>
      <c r="M564" s="28">
        <v>0</v>
      </c>
      <c r="N564" s="35">
        <v>24300000</v>
      </c>
      <c r="O564" s="32">
        <v>24300000</v>
      </c>
      <c r="P564" s="140">
        <f>IFERROR(VLOOKUP(A564,'[1]Detail CAPEX  (2)'!_xlnm.Print_Area,11,0),0)</f>
        <v>0</v>
      </c>
      <c r="Q564" s="32">
        <f t="shared" si="50"/>
        <v>0</v>
      </c>
      <c r="R564" s="32">
        <f t="shared" si="50"/>
        <v>0</v>
      </c>
      <c r="S564" s="216">
        <f t="shared" si="49"/>
        <v>0</v>
      </c>
      <c r="T564" s="60"/>
    </row>
    <row r="565" spans="1:20" x14ac:dyDescent="0.3">
      <c r="A565" s="62" t="s">
        <v>1889</v>
      </c>
      <c r="B565" s="62" t="s">
        <v>1890</v>
      </c>
      <c r="C565" s="62" t="s">
        <v>95</v>
      </c>
      <c r="D565" s="62" t="s">
        <v>222</v>
      </c>
      <c r="E565" s="46">
        <v>408</v>
      </c>
      <c r="F565" s="46">
        <v>9</v>
      </c>
      <c r="G565" s="46">
        <v>707</v>
      </c>
      <c r="H565" s="46">
        <v>70750</v>
      </c>
      <c r="I565" s="46">
        <v>3000</v>
      </c>
      <c r="J565" s="46">
        <v>404206</v>
      </c>
      <c r="K565" s="28">
        <v>0</v>
      </c>
      <c r="L565" s="28">
        <v>0</v>
      </c>
      <c r="M565" s="28">
        <v>0</v>
      </c>
      <c r="N565" s="35">
        <v>24000000</v>
      </c>
      <c r="O565" s="32">
        <v>24000000</v>
      </c>
      <c r="P565" s="140">
        <f>IFERROR(VLOOKUP(A565,'[1]Detail CAPEX  (2)'!_xlnm.Print_Area,11,0),0)</f>
        <v>0</v>
      </c>
      <c r="Q565" s="32">
        <f t="shared" si="50"/>
        <v>0</v>
      </c>
      <c r="R565" s="32">
        <f t="shared" si="50"/>
        <v>0</v>
      </c>
      <c r="S565" s="216">
        <f t="shared" si="49"/>
        <v>0</v>
      </c>
      <c r="T565" s="60"/>
    </row>
    <row r="566" spans="1:20" x14ac:dyDescent="0.3">
      <c r="A566" s="62" t="s">
        <v>1891</v>
      </c>
      <c r="B566" s="62" t="s">
        <v>1892</v>
      </c>
      <c r="C566" s="62" t="s">
        <v>95</v>
      </c>
      <c r="D566" s="62" t="s">
        <v>222</v>
      </c>
      <c r="E566" s="46">
        <v>408</v>
      </c>
      <c r="F566" s="46">
        <v>9</v>
      </c>
      <c r="G566" s="46">
        <v>707</v>
      </c>
      <c r="H566" s="46">
        <v>70750</v>
      </c>
      <c r="I566" s="46">
        <v>3000</v>
      </c>
      <c r="J566" s="46">
        <v>404206</v>
      </c>
      <c r="K566" s="28">
        <v>0</v>
      </c>
      <c r="L566" s="28">
        <v>0</v>
      </c>
      <c r="M566" s="28">
        <v>0</v>
      </c>
      <c r="N566" s="35">
        <v>9850000</v>
      </c>
      <c r="O566" s="32">
        <v>9850000</v>
      </c>
      <c r="P566" s="140">
        <f>IFERROR(VLOOKUP(A566,'[1]Detail CAPEX  (2)'!_xlnm.Print_Area,11,0),0)</f>
        <v>0</v>
      </c>
      <c r="Q566" s="32">
        <f t="shared" si="50"/>
        <v>0</v>
      </c>
      <c r="R566" s="32">
        <f t="shared" si="50"/>
        <v>0</v>
      </c>
      <c r="S566" s="216">
        <f t="shared" si="49"/>
        <v>0</v>
      </c>
      <c r="T566" s="60"/>
    </row>
    <row r="567" spans="1:20" x14ac:dyDescent="0.3">
      <c r="A567" s="62" t="s">
        <v>1893</v>
      </c>
      <c r="B567" s="62" t="s">
        <v>1894</v>
      </c>
      <c r="C567" s="62" t="s">
        <v>95</v>
      </c>
      <c r="D567" s="62" t="s">
        <v>222</v>
      </c>
      <c r="E567" s="46">
        <v>408</v>
      </c>
      <c r="F567" s="46">
        <v>9</v>
      </c>
      <c r="G567" s="46">
        <v>707</v>
      </c>
      <c r="H567" s="46">
        <v>70750</v>
      </c>
      <c r="I567" s="46">
        <v>3000</v>
      </c>
      <c r="J567" s="46">
        <v>404206</v>
      </c>
      <c r="K567" s="28">
        <v>0</v>
      </c>
      <c r="L567" s="28">
        <v>0</v>
      </c>
      <c r="M567" s="28">
        <v>0</v>
      </c>
      <c r="N567" s="35">
        <v>5850000</v>
      </c>
      <c r="O567" s="32">
        <v>5850000</v>
      </c>
      <c r="P567" s="140">
        <f>IFERROR(VLOOKUP(A567,'[1]Detail CAPEX  (2)'!_xlnm.Print_Area,11,0),0)</f>
        <v>0</v>
      </c>
      <c r="Q567" s="32">
        <f t="shared" si="50"/>
        <v>0</v>
      </c>
      <c r="R567" s="32">
        <f t="shared" si="50"/>
        <v>0</v>
      </c>
      <c r="S567" s="216">
        <f t="shared" si="49"/>
        <v>0</v>
      </c>
      <c r="T567" s="60"/>
    </row>
    <row r="568" spans="1:20" x14ac:dyDescent="0.3">
      <c r="A568" s="62" t="s">
        <v>1895</v>
      </c>
      <c r="B568" s="62" t="s">
        <v>1896</v>
      </c>
      <c r="C568" s="62" t="s">
        <v>95</v>
      </c>
      <c r="D568" s="62" t="s">
        <v>222</v>
      </c>
      <c r="E568" s="46">
        <v>408</v>
      </c>
      <c r="F568" s="46">
        <v>9</v>
      </c>
      <c r="G568" s="46">
        <v>707</v>
      </c>
      <c r="H568" s="46">
        <v>70750</v>
      </c>
      <c r="I568" s="46">
        <v>3000</v>
      </c>
      <c r="J568" s="46">
        <v>404206</v>
      </c>
      <c r="K568" s="28">
        <v>0</v>
      </c>
      <c r="L568" s="28">
        <v>0</v>
      </c>
      <c r="M568" s="28">
        <v>0</v>
      </c>
      <c r="N568" s="35">
        <v>1170000</v>
      </c>
      <c r="O568" s="32">
        <v>1170000</v>
      </c>
      <c r="P568" s="140">
        <f>IFERROR(VLOOKUP(A568,'[1]Detail CAPEX  (2)'!_xlnm.Print_Area,11,0),0)</f>
        <v>0</v>
      </c>
      <c r="Q568" s="32">
        <f t="shared" si="50"/>
        <v>0</v>
      </c>
      <c r="R568" s="32">
        <f t="shared" si="50"/>
        <v>0</v>
      </c>
      <c r="S568" s="216">
        <f t="shared" si="49"/>
        <v>0</v>
      </c>
      <c r="T568" s="60"/>
    </row>
    <row r="569" spans="1:20" x14ac:dyDescent="0.3">
      <c r="A569" s="62" t="s">
        <v>1897</v>
      </c>
      <c r="B569" s="62" t="s">
        <v>1898</v>
      </c>
      <c r="C569" s="62" t="s">
        <v>95</v>
      </c>
      <c r="D569" s="62" t="s">
        <v>222</v>
      </c>
      <c r="E569" s="46">
        <v>408</v>
      </c>
      <c r="F569" s="46">
        <v>9</v>
      </c>
      <c r="G569" s="46">
        <v>707</v>
      </c>
      <c r="H569" s="46">
        <v>70750</v>
      </c>
      <c r="I569" s="46">
        <v>3000</v>
      </c>
      <c r="J569" s="46">
        <v>404206</v>
      </c>
      <c r="K569" s="28">
        <v>0</v>
      </c>
      <c r="L569" s="28">
        <v>0</v>
      </c>
      <c r="M569" s="28">
        <v>0</v>
      </c>
      <c r="N569" s="35">
        <v>23827500</v>
      </c>
      <c r="O569" s="32">
        <v>23827500</v>
      </c>
      <c r="P569" s="140">
        <f>IFERROR(VLOOKUP(A569,'[1]Detail CAPEX  (2)'!_xlnm.Print_Area,11,0),0)</f>
        <v>0</v>
      </c>
      <c r="Q569" s="32">
        <f t="shared" si="50"/>
        <v>0</v>
      </c>
      <c r="R569" s="32">
        <f t="shared" si="50"/>
        <v>0</v>
      </c>
      <c r="S569" s="216">
        <f t="shared" si="49"/>
        <v>0</v>
      </c>
      <c r="T569" s="60"/>
    </row>
    <row r="570" spans="1:20" x14ac:dyDescent="0.3">
      <c r="A570" s="62" t="s">
        <v>1899</v>
      </c>
      <c r="B570" s="62" t="s">
        <v>1900</v>
      </c>
      <c r="C570" s="62" t="s">
        <v>95</v>
      </c>
      <c r="D570" s="62" t="s">
        <v>222</v>
      </c>
      <c r="E570" s="46">
        <v>408</v>
      </c>
      <c r="F570" s="46">
        <v>9</v>
      </c>
      <c r="G570" s="46">
        <v>707</v>
      </c>
      <c r="H570" s="46">
        <v>70750</v>
      </c>
      <c r="I570" s="46">
        <v>3000</v>
      </c>
      <c r="J570" s="46">
        <v>404206</v>
      </c>
      <c r="K570" s="28">
        <v>0</v>
      </c>
      <c r="L570" s="28">
        <v>0</v>
      </c>
      <c r="M570" s="28">
        <v>0</v>
      </c>
      <c r="N570" s="35">
        <v>24000000</v>
      </c>
      <c r="O570" s="32">
        <v>24000000</v>
      </c>
      <c r="P570" s="140">
        <f>IFERROR(VLOOKUP(A570,'[1]Detail CAPEX  (2)'!_xlnm.Print_Area,11,0),0)</f>
        <v>0</v>
      </c>
      <c r="Q570" s="32">
        <f t="shared" si="50"/>
        <v>0</v>
      </c>
      <c r="R570" s="32">
        <f t="shared" si="50"/>
        <v>0</v>
      </c>
      <c r="S570" s="216">
        <f t="shared" si="49"/>
        <v>0</v>
      </c>
      <c r="T570" s="60"/>
    </row>
    <row r="571" spans="1:20" x14ac:dyDescent="0.3">
      <c r="A571" s="62" t="s">
        <v>1901</v>
      </c>
      <c r="B571" s="62" t="s">
        <v>1902</v>
      </c>
      <c r="C571" s="62" t="s">
        <v>95</v>
      </c>
      <c r="D571" s="62" t="s">
        <v>222</v>
      </c>
      <c r="E571" s="46">
        <v>408</v>
      </c>
      <c r="F571" s="46">
        <v>9</v>
      </c>
      <c r="G571" s="46">
        <v>707</v>
      </c>
      <c r="H571" s="46">
        <v>70750</v>
      </c>
      <c r="I571" s="46">
        <v>3000</v>
      </c>
      <c r="J571" s="46">
        <v>404206</v>
      </c>
      <c r="K571" s="28">
        <v>0</v>
      </c>
      <c r="L571" s="28">
        <v>0</v>
      </c>
      <c r="M571" s="28">
        <v>0</v>
      </c>
      <c r="N571" s="35">
        <v>60000000</v>
      </c>
      <c r="O571" s="32">
        <v>60000000</v>
      </c>
      <c r="P571" s="140">
        <f>IFERROR(VLOOKUP(A571,'[1]Detail CAPEX  (2)'!_xlnm.Print_Area,11,0),0)</f>
        <v>0</v>
      </c>
      <c r="Q571" s="32">
        <f t="shared" si="50"/>
        <v>0</v>
      </c>
      <c r="R571" s="32">
        <f t="shared" si="50"/>
        <v>0</v>
      </c>
      <c r="S571" s="216">
        <f t="shared" si="49"/>
        <v>0</v>
      </c>
      <c r="T571" s="60"/>
    </row>
    <row r="572" spans="1:20" x14ac:dyDescent="0.3">
      <c r="A572" s="62" t="s">
        <v>1903</v>
      </c>
      <c r="B572" s="62" t="s">
        <v>1904</v>
      </c>
      <c r="C572" s="62" t="s">
        <v>95</v>
      </c>
      <c r="D572" s="62" t="s">
        <v>222</v>
      </c>
      <c r="E572" s="46">
        <v>408</v>
      </c>
      <c r="F572" s="46">
        <v>9</v>
      </c>
      <c r="G572" s="46">
        <v>707</v>
      </c>
      <c r="H572" s="46">
        <v>70750</v>
      </c>
      <c r="I572" s="46">
        <v>3000</v>
      </c>
      <c r="J572" s="46">
        <v>404206</v>
      </c>
      <c r="K572" s="28">
        <v>0</v>
      </c>
      <c r="L572" s="28">
        <v>0</v>
      </c>
      <c r="M572" s="28">
        <v>0</v>
      </c>
      <c r="N572" s="35">
        <v>16980000</v>
      </c>
      <c r="O572" s="32">
        <v>16980000</v>
      </c>
      <c r="P572" s="140">
        <f>IFERROR(VLOOKUP(A572,'[1]Detail CAPEX  (2)'!_xlnm.Print_Area,11,0),0)</f>
        <v>0</v>
      </c>
      <c r="Q572" s="32">
        <f t="shared" si="50"/>
        <v>0</v>
      </c>
      <c r="R572" s="32">
        <f t="shared" si="50"/>
        <v>0</v>
      </c>
      <c r="S572" s="216">
        <f t="shared" si="49"/>
        <v>0</v>
      </c>
      <c r="T572" s="60"/>
    </row>
    <row r="573" spans="1:20" x14ac:dyDescent="0.3">
      <c r="A573" s="62" t="s">
        <v>1905</v>
      </c>
      <c r="B573" s="62" t="s">
        <v>1906</v>
      </c>
      <c r="C573" s="62" t="s">
        <v>95</v>
      </c>
      <c r="D573" s="62" t="s">
        <v>222</v>
      </c>
      <c r="E573" s="46">
        <v>408</v>
      </c>
      <c r="F573" s="46">
        <v>9</v>
      </c>
      <c r="G573" s="46">
        <v>707</v>
      </c>
      <c r="H573" s="46">
        <v>70750</v>
      </c>
      <c r="I573" s="46">
        <v>3000</v>
      </c>
      <c r="J573" s="46">
        <v>404206</v>
      </c>
      <c r="K573" s="28">
        <v>0</v>
      </c>
      <c r="L573" s="28">
        <v>0</v>
      </c>
      <c r="M573" s="28">
        <v>0</v>
      </c>
      <c r="N573" s="35">
        <v>720000</v>
      </c>
      <c r="O573" s="32">
        <v>720000</v>
      </c>
      <c r="P573" s="140">
        <f>IFERROR(VLOOKUP(A573,'[1]Detail CAPEX  (2)'!_xlnm.Print_Area,11,0),0)</f>
        <v>0</v>
      </c>
      <c r="Q573" s="32">
        <f t="shared" si="50"/>
        <v>0</v>
      </c>
      <c r="R573" s="32">
        <f t="shared" si="50"/>
        <v>0</v>
      </c>
      <c r="S573" s="216">
        <f t="shared" si="49"/>
        <v>0</v>
      </c>
      <c r="T573" s="60"/>
    </row>
    <row r="574" spans="1:20" x14ac:dyDescent="0.3">
      <c r="A574" s="62" t="s">
        <v>1907</v>
      </c>
      <c r="B574" s="62" t="s">
        <v>1908</v>
      </c>
      <c r="C574" s="62" t="s">
        <v>95</v>
      </c>
      <c r="D574" s="62" t="s">
        <v>222</v>
      </c>
      <c r="E574" s="46">
        <v>408</v>
      </c>
      <c r="F574" s="46">
        <v>9</v>
      </c>
      <c r="G574" s="46">
        <v>707</v>
      </c>
      <c r="H574" s="46">
        <v>70750</v>
      </c>
      <c r="I574" s="46">
        <v>3000</v>
      </c>
      <c r="J574" s="46">
        <v>404206</v>
      </c>
      <c r="K574" s="28">
        <v>0</v>
      </c>
      <c r="L574" s="28">
        <v>0</v>
      </c>
      <c r="M574" s="28">
        <v>0</v>
      </c>
      <c r="N574" s="35">
        <v>8090000</v>
      </c>
      <c r="O574" s="32">
        <v>8090000</v>
      </c>
      <c r="P574" s="140">
        <f>IFERROR(VLOOKUP(A574,'[1]Detail CAPEX  (2)'!_xlnm.Print_Area,11,0),0)</f>
        <v>0</v>
      </c>
      <c r="Q574" s="32">
        <f t="shared" si="50"/>
        <v>0</v>
      </c>
      <c r="R574" s="32">
        <f t="shared" si="50"/>
        <v>0</v>
      </c>
      <c r="S574" s="216">
        <f t="shared" si="49"/>
        <v>0</v>
      </c>
      <c r="T574" s="60"/>
    </row>
    <row r="575" spans="1:20" x14ac:dyDescent="0.3">
      <c r="A575" s="62" t="s">
        <v>1909</v>
      </c>
      <c r="B575" s="62" t="s">
        <v>1910</v>
      </c>
      <c r="C575" s="62" t="s">
        <v>95</v>
      </c>
      <c r="D575" s="62" t="s">
        <v>222</v>
      </c>
      <c r="E575" s="46">
        <v>408</v>
      </c>
      <c r="F575" s="46">
        <v>9</v>
      </c>
      <c r="G575" s="46">
        <v>707</v>
      </c>
      <c r="H575" s="46">
        <v>70750</v>
      </c>
      <c r="I575" s="46">
        <v>3000</v>
      </c>
      <c r="J575" s="46">
        <v>404206</v>
      </c>
      <c r="K575" s="28">
        <v>0</v>
      </c>
      <c r="L575" s="28">
        <v>0</v>
      </c>
      <c r="M575" s="28">
        <v>0</v>
      </c>
      <c r="N575" s="35">
        <v>3240000</v>
      </c>
      <c r="O575" s="32">
        <v>3240000</v>
      </c>
      <c r="P575" s="140">
        <f>IFERROR(VLOOKUP(A575,'[1]Detail CAPEX  (2)'!_xlnm.Print_Area,11,0),0)</f>
        <v>0</v>
      </c>
      <c r="Q575" s="32">
        <f t="shared" si="50"/>
        <v>0</v>
      </c>
      <c r="R575" s="32">
        <f t="shared" si="50"/>
        <v>0</v>
      </c>
      <c r="S575" s="216">
        <f t="shared" ref="S575:S606" si="51">SUM(P575:R575)</f>
        <v>0</v>
      </c>
      <c r="T575" s="60"/>
    </row>
    <row r="576" spans="1:20" x14ac:dyDescent="0.3">
      <c r="A576" s="62" t="s">
        <v>1911</v>
      </c>
      <c r="B576" s="62" t="s">
        <v>1912</v>
      </c>
      <c r="C576" s="62" t="s">
        <v>95</v>
      </c>
      <c r="D576" s="62" t="s">
        <v>222</v>
      </c>
      <c r="E576" s="46">
        <v>408</v>
      </c>
      <c r="F576" s="46">
        <v>9</v>
      </c>
      <c r="G576" s="46">
        <v>707</v>
      </c>
      <c r="H576" s="46">
        <v>70750</v>
      </c>
      <c r="I576" s="46">
        <v>3000</v>
      </c>
      <c r="J576" s="46">
        <v>404206</v>
      </c>
      <c r="K576" s="28">
        <v>0</v>
      </c>
      <c r="L576" s="28">
        <v>0</v>
      </c>
      <c r="M576" s="28">
        <v>0</v>
      </c>
      <c r="N576" s="35">
        <v>2045000</v>
      </c>
      <c r="O576" s="32">
        <v>2045000</v>
      </c>
      <c r="P576" s="140">
        <f>IFERROR(VLOOKUP(A576,'[1]Detail CAPEX  (2)'!_xlnm.Print_Area,11,0),0)</f>
        <v>0</v>
      </c>
      <c r="Q576" s="32">
        <f t="shared" si="50"/>
        <v>0</v>
      </c>
      <c r="R576" s="32">
        <f t="shared" si="50"/>
        <v>0</v>
      </c>
      <c r="S576" s="216">
        <f t="shared" si="51"/>
        <v>0</v>
      </c>
      <c r="T576" s="60"/>
    </row>
    <row r="577" spans="1:20" x14ac:dyDescent="0.3">
      <c r="A577" s="62" t="s">
        <v>1913</v>
      </c>
      <c r="B577" s="62" t="s">
        <v>1914</v>
      </c>
      <c r="C577" s="62" t="s">
        <v>95</v>
      </c>
      <c r="D577" s="62" t="s">
        <v>222</v>
      </c>
      <c r="E577" s="46">
        <v>408</v>
      </c>
      <c r="F577" s="46">
        <v>9</v>
      </c>
      <c r="G577" s="46">
        <v>707</v>
      </c>
      <c r="H577" s="46">
        <v>70750</v>
      </c>
      <c r="I577" s="46">
        <v>3000</v>
      </c>
      <c r="J577" s="46">
        <v>404206</v>
      </c>
      <c r="K577" s="28">
        <v>0</v>
      </c>
      <c r="L577" s="28">
        <v>0</v>
      </c>
      <c r="M577" s="28">
        <v>0</v>
      </c>
      <c r="N577" s="35">
        <v>720000</v>
      </c>
      <c r="O577" s="32">
        <v>720000</v>
      </c>
      <c r="P577" s="140">
        <f>IFERROR(VLOOKUP(A577,'[1]Detail CAPEX  (2)'!_xlnm.Print_Area,11,0),0)</f>
        <v>0</v>
      </c>
      <c r="Q577" s="32">
        <f t="shared" si="50"/>
        <v>0</v>
      </c>
      <c r="R577" s="32">
        <f t="shared" si="50"/>
        <v>0</v>
      </c>
      <c r="S577" s="216">
        <f t="shared" si="51"/>
        <v>0</v>
      </c>
      <c r="T577" s="60"/>
    </row>
    <row r="578" spans="1:20" x14ac:dyDescent="0.3">
      <c r="A578" s="62" t="s">
        <v>1915</v>
      </c>
      <c r="B578" s="62" t="s">
        <v>1916</v>
      </c>
      <c r="C578" s="62" t="s">
        <v>95</v>
      </c>
      <c r="D578" s="62" t="s">
        <v>222</v>
      </c>
      <c r="E578" s="46">
        <v>408</v>
      </c>
      <c r="F578" s="46">
        <v>9</v>
      </c>
      <c r="G578" s="46">
        <v>707</v>
      </c>
      <c r="H578" s="46">
        <v>70750</v>
      </c>
      <c r="I578" s="46">
        <v>3000</v>
      </c>
      <c r="J578" s="46">
        <v>404206</v>
      </c>
      <c r="K578" s="28">
        <v>0</v>
      </c>
      <c r="L578" s="28">
        <v>0</v>
      </c>
      <c r="M578" s="28">
        <v>0</v>
      </c>
      <c r="N578" s="35">
        <v>7035000</v>
      </c>
      <c r="O578" s="32">
        <v>7035000</v>
      </c>
      <c r="P578" s="140">
        <f>IFERROR(VLOOKUP(A578,'[1]Detail CAPEX  (2)'!_xlnm.Print_Area,11,0),0)</f>
        <v>0</v>
      </c>
      <c r="Q578" s="32">
        <f t="shared" si="50"/>
        <v>0</v>
      </c>
      <c r="R578" s="32">
        <f t="shared" si="50"/>
        <v>0</v>
      </c>
      <c r="S578" s="216">
        <f t="shared" si="51"/>
        <v>0</v>
      </c>
      <c r="T578" s="60"/>
    </row>
    <row r="579" spans="1:20" x14ac:dyDescent="0.3">
      <c r="A579" s="62" t="s">
        <v>1917</v>
      </c>
      <c r="B579" s="62" t="s">
        <v>1918</v>
      </c>
      <c r="C579" s="62" t="s">
        <v>95</v>
      </c>
      <c r="D579" s="62" t="s">
        <v>222</v>
      </c>
      <c r="E579" s="46">
        <v>408</v>
      </c>
      <c r="F579" s="46">
        <v>9</v>
      </c>
      <c r="G579" s="46">
        <v>707</v>
      </c>
      <c r="H579" s="46">
        <v>70750</v>
      </c>
      <c r="I579" s="46">
        <v>3000</v>
      </c>
      <c r="J579" s="46">
        <v>404206</v>
      </c>
      <c r="K579" s="28">
        <v>0</v>
      </c>
      <c r="L579" s="28">
        <v>0</v>
      </c>
      <c r="M579" s="28">
        <v>0</v>
      </c>
      <c r="N579" s="35">
        <v>1170000</v>
      </c>
      <c r="O579" s="32">
        <v>1170000</v>
      </c>
      <c r="P579" s="140">
        <f>IFERROR(VLOOKUP(A579,'[1]Detail CAPEX  (2)'!_xlnm.Print_Area,11,0),0)</f>
        <v>0</v>
      </c>
      <c r="Q579" s="32">
        <f t="shared" ref="Q579:R598" si="52">P579+5%*P579</f>
        <v>0</v>
      </c>
      <c r="R579" s="32">
        <f t="shared" si="52"/>
        <v>0</v>
      </c>
      <c r="S579" s="216">
        <f t="shared" si="51"/>
        <v>0</v>
      </c>
      <c r="T579" s="60"/>
    </row>
    <row r="580" spans="1:20" x14ac:dyDescent="0.3">
      <c r="A580" s="62" t="s">
        <v>1919</v>
      </c>
      <c r="B580" s="62" t="s">
        <v>1920</v>
      </c>
      <c r="C580" s="62" t="s">
        <v>95</v>
      </c>
      <c r="D580" s="62" t="s">
        <v>222</v>
      </c>
      <c r="E580" s="46">
        <v>408</v>
      </c>
      <c r="F580" s="46">
        <v>9</v>
      </c>
      <c r="G580" s="46">
        <v>707</v>
      </c>
      <c r="H580" s="46">
        <v>70750</v>
      </c>
      <c r="I580" s="46">
        <v>3000</v>
      </c>
      <c r="J580" s="46">
        <v>404206</v>
      </c>
      <c r="K580" s="28">
        <v>0</v>
      </c>
      <c r="L580" s="28">
        <v>0</v>
      </c>
      <c r="M580" s="28">
        <v>0</v>
      </c>
      <c r="N580" s="35">
        <v>15000</v>
      </c>
      <c r="O580" s="32">
        <v>15000</v>
      </c>
      <c r="P580" s="140">
        <f>IFERROR(VLOOKUP(A580,'[1]Detail CAPEX  (2)'!_xlnm.Print_Area,11,0),0)</f>
        <v>0</v>
      </c>
      <c r="Q580" s="32">
        <f t="shared" si="52"/>
        <v>0</v>
      </c>
      <c r="R580" s="32">
        <f t="shared" si="52"/>
        <v>0</v>
      </c>
      <c r="S580" s="216">
        <f t="shared" si="51"/>
        <v>0</v>
      </c>
      <c r="T580" s="60"/>
    </row>
    <row r="581" spans="1:20" x14ac:dyDescent="0.3">
      <c r="A581" s="62" t="s">
        <v>1921</v>
      </c>
      <c r="B581" s="62" t="s">
        <v>1922</v>
      </c>
      <c r="C581" s="62" t="s">
        <v>95</v>
      </c>
      <c r="D581" s="62" t="s">
        <v>222</v>
      </c>
      <c r="E581" s="46">
        <v>408</v>
      </c>
      <c r="F581" s="46">
        <v>9</v>
      </c>
      <c r="G581" s="46">
        <v>707</v>
      </c>
      <c r="H581" s="46">
        <v>70750</v>
      </c>
      <c r="I581" s="46">
        <v>3000</v>
      </c>
      <c r="J581" s="46">
        <v>404206</v>
      </c>
      <c r="K581" s="28">
        <v>0</v>
      </c>
      <c r="L581" s="28">
        <v>0</v>
      </c>
      <c r="M581" s="28">
        <v>0</v>
      </c>
      <c r="N581" s="35">
        <v>255000</v>
      </c>
      <c r="O581" s="32">
        <v>255000</v>
      </c>
      <c r="P581" s="140">
        <f>IFERROR(VLOOKUP(A581,'[1]Detail CAPEX  (2)'!_xlnm.Print_Area,11,0),0)</f>
        <v>0</v>
      </c>
      <c r="Q581" s="32">
        <f t="shared" si="52"/>
        <v>0</v>
      </c>
      <c r="R581" s="32">
        <f t="shared" si="52"/>
        <v>0</v>
      </c>
      <c r="S581" s="216">
        <f t="shared" si="51"/>
        <v>0</v>
      </c>
      <c r="T581" s="60"/>
    </row>
    <row r="582" spans="1:20" x14ac:dyDescent="0.3">
      <c r="A582" s="62" t="s">
        <v>1930</v>
      </c>
      <c r="B582" s="62" t="s">
        <v>1826</v>
      </c>
      <c r="C582" s="62" t="s">
        <v>98</v>
      </c>
      <c r="D582" s="62" t="s">
        <v>222</v>
      </c>
      <c r="E582" s="46">
        <v>401</v>
      </c>
      <c r="F582" s="46">
        <v>9</v>
      </c>
      <c r="G582" s="46">
        <v>707</v>
      </c>
      <c r="H582" s="46">
        <v>70721</v>
      </c>
      <c r="I582" s="46">
        <v>3000</v>
      </c>
      <c r="J582" s="46">
        <v>404206</v>
      </c>
      <c r="K582" s="28">
        <v>0</v>
      </c>
      <c r="L582" s="28">
        <v>0</v>
      </c>
      <c r="M582" s="32">
        <v>14000000</v>
      </c>
      <c r="N582" s="35">
        <v>5000000</v>
      </c>
      <c r="O582" s="62"/>
      <c r="P582" s="140">
        <v>10000000</v>
      </c>
      <c r="Q582" s="32">
        <f t="shared" si="52"/>
        <v>10500000</v>
      </c>
      <c r="R582" s="32">
        <f t="shared" si="52"/>
        <v>11025000</v>
      </c>
      <c r="S582" s="216">
        <f t="shared" si="51"/>
        <v>31525000</v>
      </c>
      <c r="T582" s="60"/>
    </row>
    <row r="583" spans="1:20" x14ac:dyDescent="0.3">
      <c r="A583" s="62" t="s">
        <v>1931</v>
      </c>
      <c r="B583" s="62" t="s">
        <v>1932</v>
      </c>
      <c r="C583" s="62" t="s">
        <v>98</v>
      </c>
      <c r="D583" s="62" t="s">
        <v>222</v>
      </c>
      <c r="E583" s="46">
        <v>407</v>
      </c>
      <c r="F583" s="46">
        <v>9</v>
      </c>
      <c r="G583" s="46">
        <v>707</v>
      </c>
      <c r="H583" s="46">
        <v>70721</v>
      </c>
      <c r="I583" s="46">
        <v>3000</v>
      </c>
      <c r="J583" s="46">
        <v>404206</v>
      </c>
      <c r="K583" s="28">
        <v>0</v>
      </c>
      <c r="L583" s="28">
        <v>0</v>
      </c>
      <c r="M583" s="32">
        <v>30000000</v>
      </c>
      <c r="N583" s="35">
        <v>10000000</v>
      </c>
      <c r="O583" s="62"/>
      <c r="P583" s="140">
        <v>14000000</v>
      </c>
      <c r="Q583" s="32">
        <f t="shared" si="52"/>
        <v>14700000</v>
      </c>
      <c r="R583" s="32">
        <f t="shared" si="52"/>
        <v>15435000</v>
      </c>
      <c r="S583" s="216">
        <f t="shared" si="51"/>
        <v>44135000</v>
      </c>
      <c r="T583" s="60"/>
    </row>
    <row r="584" spans="1:20" x14ac:dyDescent="0.3">
      <c r="A584" s="62" t="s">
        <v>1933</v>
      </c>
      <c r="B584" s="62" t="s">
        <v>1934</v>
      </c>
      <c r="C584" s="62" t="s">
        <v>98</v>
      </c>
      <c r="D584" s="62" t="s">
        <v>222</v>
      </c>
      <c r="E584" s="46">
        <v>406</v>
      </c>
      <c r="F584" s="46">
        <v>9</v>
      </c>
      <c r="G584" s="46">
        <v>707</v>
      </c>
      <c r="H584" s="46">
        <v>70721</v>
      </c>
      <c r="I584" s="46">
        <v>3000</v>
      </c>
      <c r="J584" s="46">
        <v>404206</v>
      </c>
      <c r="K584" s="28">
        <v>0</v>
      </c>
      <c r="L584" s="28">
        <v>0</v>
      </c>
      <c r="M584" s="32">
        <v>15000000</v>
      </c>
      <c r="N584" s="35">
        <v>5000000</v>
      </c>
      <c r="O584" s="62"/>
      <c r="P584" s="140">
        <v>15000000</v>
      </c>
      <c r="Q584" s="32">
        <f t="shared" si="52"/>
        <v>15750000</v>
      </c>
      <c r="R584" s="32">
        <f t="shared" si="52"/>
        <v>16537500</v>
      </c>
      <c r="S584" s="216">
        <f t="shared" si="51"/>
        <v>47287500</v>
      </c>
      <c r="T584" s="60"/>
    </row>
    <row r="585" spans="1:20" x14ac:dyDescent="0.3">
      <c r="A585" s="62" t="s">
        <v>1935</v>
      </c>
      <c r="B585" s="62" t="s">
        <v>1936</v>
      </c>
      <c r="C585" s="62" t="s">
        <v>98</v>
      </c>
      <c r="D585" s="62" t="s">
        <v>222</v>
      </c>
      <c r="E585" s="46">
        <v>412</v>
      </c>
      <c r="F585" s="46">
        <v>9</v>
      </c>
      <c r="G585" s="46">
        <v>707</v>
      </c>
      <c r="H585" s="46">
        <v>70721</v>
      </c>
      <c r="I585" s="46">
        <v>3000</v>
      </c>
      <c r="J585" s="46">
        <v>404206</v>
      </c>
      <c r="K585" s="32">
        <v>6000000</v>
      </c>
      <c r="L585" s="28">
        <v>0</v>
      </c>
      <c r="M585" s="32">
        <v>10000000</v>
      </c>
      <c r="N585" s="35">
        <v>3000000</v>
      </c>
      <c r="O585" s="62"/>
      <c r="P585" s="140">
        <v>15000000</v>
      </c>
      <c r="Q585" s="32">
        <f t="shared" si="52"/>
        <v>15750000</v>
      </c>
      <c r="R585" s="32">
        <f t="shared" si="52"/>
        <v>16537500</v>
      </c>
      <c r="S585" s="216">
        <f t="shared" si="51"/>
        <v>47287500</v>
      </c>
      <c r="T585" s="60"/>
    </row>
    <row r="586" spans="1:20" x14ac:dyDescent="0.3">
      <c r="A586" s="62" t="s">
        <v>1937</v>
      </c>
      <c r="B586" s="62" t="s">
        <v>1938</v>
      </c>
      <c r="C586" s="62" t="s">
        <v>98</v>
      </c>
      <c r="D586" s="62" t="s">
        <v>222</v>
      </c>
      <c r="E586" s="46">
        <v>407</v>
      </c>
      <c r="F586" s="46">
        <v>9</v>
      </c>
      <c r="G586" s="46">
        <v>707</v>
      </c>
      <c r="H586" s="46">
        <v>70721</v>
      </c>
      <c r="I586" s="46">
        <v>3000</v>
      </c>
      <c r="J586" s="46">
        <v>404206</v>
      </c>
      <c r="K586" s="28">
        <v>0</v>
      </c>
      <c r="L586" s="28">
        <v>0</v>
      </c>
      <c r="M586" s="32">
        <v>10000000</v>
      </c>
      <c r="N586" s="35">
        <v>10000000</v>
      </c>
      <c r="O586" s="62"/>
      <c r="P586" s="140">
        <v>5000000</v>
      </c>
      <c r="Q586" s="32">
        <f t="shared" si="52"/>
        <v>5250000</v>
      </c>
      <c r="R586" s="32">
        <f t="shared" si="52"/>
        <v>5512500</v>
      </c>
      <c r="S586" s="216">
        <f t="shared" si="51"/>
        <v>15762500</v>
      </c>
      <c r="T586" s="60"/>
    </row>
    <row r="587" spans="1:20" x14ac:dyDescent="0.3">
      <c r="A587" s="62" t="s">
        <v>1939</v>
      </c>
      <c r="B587" s="62" t="s">
        <v>3541</v>
      </c>
      <c r="C587" s="62" t="s">
        <v>98</v>
      </c>
      <c r="D587" s="62" t="s">
        <v>222</v>
      </c>
      <c r="E587" s="46">
        <v>405</v>
      </c>
      <c r="F587" s="46">
        <v>9</v>
      </c>
      <c r="G587" s="46">
        <v>707</v>
      </c>
      <c r="H587" s="46">
        <v>70721</v>
      </c>
      <c r="I587" s="46">
        <v>3000</v>
      </c>
      <c r="J587" s="46">
        <v>404206</v>
      </c>
      <c r="K587" s="32">
        <v>18200000</v>
      </c>
      <c r="L587" s="28">
        <v>0</v>
      </c>
      <c r="M587" s="32">
        <v>20000000</v>
      </c>
      <c r="N587" s="35">
        <v>2000000</v>
      </c>
      <c r="O587" s="62"/>
      <c r="P587" s="140">
        <v>15000000</v>
      </c>
      <c r="Q587" s="32">
        <f t="shared" si="52"/>
        <v>15750000</v>
      </c>
      <c r="R587" s="32">
        <f t="shared" si="52"/>
        <v>16537500</v>
      </c>
      <c r="S587" s="216">
        <f t="shared" si="51"/>
        <v>47287500</v>
      </c>
      <c r="T587" s="60"/>
    </row>
    <row r="588" spans="1:20" x14ac:dyDescent="0.3">
      <c r="A588" s="62" t="s">
        <v>1940</v>
      </c>
      <c r="B588" s="62" t="s">
        <v>1941</v>
      </c>
      <c r="C588" s="62" t="s">
        <v>98</v>
      </c>
      <c r="D588" s="62" t="s">
        <v>222</v>
      </c>
      <c r="E588" s="46">
        <v>408</v>
      </c>
      <c r="F588" s="46">
        <v>9</v>
      </c>
      <c r="G588" s="46">
        <v>707</v>
      </c>
      <c r="H588" s="46">
        <v>70721</v>
      </c>
      <c r="I588" s="46">
        <v>3000</v>
      </c>
      <c r="J588" s="46">
        <v>404206</v>
      </c>
      <c r="K588" s="28">
        <v>0</v>
      </c>
      <c r="L588" s="28">
        <v>0</v>
      </c>
      <c r="M588" s="32">
        <v>10000000</v>
      </c>
      <c r="N588" s="35">
        <v>5000000</v>
      </c>
      <c r="O588" s="62"/>
      <c r="P588" s="140">
        <v>10000000</v>
      </c>
      <c r="Q588" s="32">
        <f t="shared" si="52"/>
        <v>10500000</v>
      </c>
      <c r="R588" s="32">
        <f t="shared" si="52"/>
        <v>11025000</v>
      </c>
      <c r="S588" s="216">
        <f t="shared" si="51"/>
        <v>31525000</v>
      </c>
      <c r="T588" s="60"/>
    </row>
    <row r="589" spans="1:20" x14ac:dyDescent="0.3">
      <c r="A589" s="62" t="s">
        <v>1942</v>
      </c>
      <c r="B589" s="62" t="s">
        <v>1943</v>
      </c>
      <c r="C589" s="62" t="s">
        <v>98</v>
      </c>
      <c r="D589" s="62" t="s">
        <v>222</v>
      </c>
      <c r="E589" s="46">
        <v>411</v>
      </c>
      <c r="F589" s="46">
        <v>9</v>
      </c>
      <c r="G589" s="46">
        <v>707</v>
      </c>
      <c r="H589" s="46">
        <v>70721</v>
      </c>
      <c r="I589" s="46">
        <v>3000</v>
      </c>
      <c r="J589" s="46">
        <v>404206</v>
      </c>
      <c r="K589" s="28">
        <v>0</v>
      </c>
      <c r="L589" s="28">
        <v>0</v>
      </c>
      <c r="M589" s="32">
        <v>16500000</v>
      </c>
      <c r="N589" s="35">
        <v>5000000</v>
      </c>
      <c r="O589" s="62"/>
      <c r="P589" s="140">
        <v>10000000</v>
      </c>
      <c r="Q589" s="32">
        <f t="shared" si="52"/>
        <v>10500000</v>
      </c>
      <c r="R589" s="32">
        <f t="shared" si="52"/>
        <v>11025000</v>
      </c>
      <c r="S589" s="216">
        <f t="shared" si="51"/>
        <v>31525000</v>
      </c>
      <c r="T589" s="60"/>
    </row>
    <row r="590" spans="1:20" x14ac:dyDescent="0.3">
      <c r="A590" s="62" t="s">
        <v>1944</v>
      </c>
      <c r="B590" s="62" t="s">
        <v>1945</v>
      </c>
      <c r="C590" s="62" t="s">
        <v>98</v>
      </c>
      <c r="D590" s="62" t="s">
        <v>222</v>
      </c>
      <c r="E590" s="46">
        <v>401</v>
      </c>
      <c r="F590" s="46">
        <v>9</v>
      </c>
      <c r="G590" s="46">
        <v>707</v>
      </c>
      <c r="H590" s="46">
        <v>70721</v>
      </c>
      <c r="I590" s="46">
        <v>3000</v>
      </c>
      <c r="J590" s="46">
        <v>404206</v>
      </c>
      <c r="K590" s="28">
        <v>0</v>
      </c>
      <c r="L590" s="28">
        <v>0</v>
      </c>
      <c r="M590" s="32">
        <v>4000000</v>
      </c>
      <c r="N590" s="35">
        <v>4000000</v>
      </c>
      <c r="O590" s="62"/>
      <c r="P590" s="140">
        <v>4000000</v>
      </c>
      <c r="Q590" s="32">
        <f t="shared" si="52"/>
        <v>4200000</v>
      </c>
      <c r="R590" s="32">
        <f t="shared" si="52"/>
        <v>4410000</v>
      </c>
      <c r="S590" s="216">
        <f t="shared" si="51"/>
        <v>12610000</v>
      </c>
      <c r="T590" s="60"/>
    </row>
    <row r="591" spans="1:20" x14ac:dyDescent="0.3">
      <c r="A591" s="62" t="s">
        <v>3542</v>
      </c>
      <c r="B591" s="62" t="s">
        <v>997</v>
      </c>
      <c r="C591" s="62" t="s">
        <v>98</v>
      </c>
      <c r="D591" s="62" t="s">
        <v>222</v>
      </c>
      <c r="E591" s="46"/>
      <c r="F591" s="46"/>
      <c r="G591" s="46"/>
      <c r="H591" s="46"/>
      <c r="I591" s="46"/>
      <c r="J591" s="46"/>
      <c r="K591" s="28"/>
      <c r="L591" s="28"/>
      <c r="M591" s="32"/>
      <c r="N591" s="35"/>
      <c r="O591" s="62"/>
      <c r="P591" s="140">
        <v>45000000</v>
      </c>
      <c r="Q591" s="32">
        <f t="shared" si="52"/>
        <v>47250000</v>
      </c>
      <c r="R591" s="32">
        <f t="shared" si="52"/>
        <v>49612500</v>
      </c>
      <c r="S591" s="216">
        <f t="shared" si="51"/>
        <v>141862500</v>
      </c>
      <c r="T591" s="60"/>
    </row>
    <row r="592" spans="1:20" x14ac:dyDescent="0.3">
      <c r="A592" s="62" t="s">
        <v>1946</v>
      </c>
      <c r="B592" s="62" t="s">
        <v>1947</v>
      </c>
      <c r="C592" s="62" t="s">
        <v>98</v>
      </c>
      <c r="D592" s="62" t="s">
        <v>222</v>
      </c>
      <c r="E592" s="46">
        <v>401</v>
      </c>
      <c r="F592" s="46">
        <v>9</v>
      </c>
      <c r="G592" s="46">
        <v>707</v>
      </c>
      <c r="H592" s="46">
        <v>70721</v>
      </c>
      <c r="I592" s="46">
        <v>3000</v>
      </c>
      <c r="J592" s="46">
        <v>404206</v>
      </c>
      <c r="K592" s="28">
        <v>0</v>
      </c>
      <c r="L592" s="28">
        <v>0</v>
      </c>
      <c r="M592" s="28">
        <v>0</v>
      </c>
      <c r="N592" s="35">
        <v>10000000</v>
      </c>
      <c r="O592" s="32">
        <v>10000000</v>
      </c>
      <c r="P592" s="140">
        <v>10000000</v>
      </c>
      <c r="Q592" s="32">
        <f t="shared" si="52"/>
        <v>10500000</v>
      </c>
      <c r="R592" s="32">
        <f t="shared" si="52"/>
        <v>11025000</v>
      </c>
      <c r="S592" s="216">
        <f t="shared" si="51"/>
        <v>31525000</v>
      </c>
      <c r="T592" s="60"/>
    </row>
    <row r="593" spans="1:20" x14ac:dyDescent="0.3">
      <c r="A593" s="62" t="s">
        <v>3543</v>
      </c>
      <c r="B593" s="62" t="s">
        <v>3544</v>
      </c>
      <c r="C593" s="62" t="s">
        <v>98</v>
      </c>
      <c r="D593" s="62" t="s">
        <v>222</v>
      </c>
      <c r="E593" s="46"/>
      <c r="F593" s="46"/>
      <c r="G593" s="46"/>
      <c r="H593" s="46"/>
      <c r="I593" s="46"/>
      <c r="J593" s="46"/>
      <c r="K593" s="28"/>
      <c r="L593" s="28"/>
      <c r="M593" s="28"/>
      <c r="N593" s="35"/>
      <c r="O593" s="32"/>
      <c r="P593" s="140">
        <v>75000000</v>
      </c>
      <c r="Q593" s="32">
        <f t="shared" si="52"/>
        <v>78750000</v>
      </c>
      <c r="R593" s="32">
        <f t="shared" si="52"/>
        <v>82687500</v>
      </c>
      <c r="S593" s="216">
        <f t="shared" si="51"/>
        <v>236437500</v>
      </c>
      <c r="T593" s="60"/>
    </row>
    <row r="594" spans="1:20" x14ac:dyDescent="0.3">
      <c r="A594" s="62" t="s">
        <v>3545</v>
      </c>
      <c r="B594" s="62" t="s">
        <v>323</v>
      </c>
      <c r="C594" s="62" t="s">
        <v>98</v>
      </c>
      <c r="D594" s="62" t="s">
        <v>222</v>
      </c>
      <c r="E594" s="46"/>
      <c r="F594" s="46"/>
      <c r="G594" s="46"/>
      <c r="H594" s="46"/>
      <c r="I594" s="46"/>
      <c r="J594" s="46"/>
      <c r="K594" s="28"/>
      <c r="L594" s="28"/>
      <c r="M594" s="28"/>
      <c r="N594" s="35"/>
      <c r="O594" s="32"/>
      <c r="P594" s="140">
        <v>10000000</v>
      </c>
      <c r="Q594" s="32">
        <f t="shared" si="52"/>
        <v>10500000</v>
      </c>
      <c r="R594" s="32">
        <f t="shared" si="52"/>
        <v>11025000</v>
      </c>
      <c r="S594" s="216">
        <f t="shared" si="51"/>
        <v>31525000</v>
      </c>
      <c r="T594" s="60"/>
    </row>
    <row r="595" spans="1:20" x14ac:dyDescent="0.3">
      <c r="A595" s="62" t="s">
        <v>3546</v>
      </c>
      <c r="B595" s="62" t="s">
        <v>743</v>
      </c>
      <c r="C595" s="62" t="s">
        <v>98</v>
      </c>
      <c r="D595" s="62" t="s">
        <v>222</v>
      </c>
      <c r="E595" s="46"/>
      <c r="F595" s="46"/>
      <c r="G595" s="46"/>
      <c r="H595" s="46"/>
      <c r="I595" s="46"/>
      <c r="J595" s="46"/>
      <c r="K595" s="28"/>
      <c r="L595" s="28"/>
      <c r="M595" s="28"/>
      <c r="N595" s="35"/>
      <c r="O595" s="32"/>
      <c r="P595" s="140">
        <v>5000000</v>
      </c>
      <c r="Q595" s="32">
        <f t="shared" si="52"/>
        <v>5250000</v>
      </c>
      <c r="R595" s="32">
        <f t="shared" si="52"/>
        <v>5512500</v>
      </c>
      <c r="S595" s="216">
        <f t="shared" si="51"/>
        <v>15762500</v>
      </c>
      <c r="T595" s="60"/>
    </row>
    <row r="596" spans="1:20" x14ac:dyDescent="0.3">
      <c r="A596" s="62" t="s">
        <v>3547</v>
      </c>
      <c r="B596" s="62" t="s">
        <v>3548</v>
      </c>
      <c r="C596" s="62" t="s">
        <v>98</v>
      </c>
      <c r="D596" s="62" t="s">
        <v>222</v>
      </c>
      <c r="E596" s="46"/>
      <c r="F596" s="46"/>
      <c r="G596" s="46"/>
      <c r="H596" s="46"/>
      <c r="I596" s="46"/>
      <c r="J596" s="46"/>
      <c r="K596" s="28"/>
      <c r="L596" s="28"/>
      <c r="M596" s="28"/>
      <c r="N596" s="35"/>
      <c r="O596" s="32"/>
      <c r="P596" s="140">
        <v>100000000</v>
      </c>
      <c r="Q596" s="32">
        <f t="shared" si="52"/>
        <v>105000000</v>
      </c>
      <c r="R596" s="32">
        <f t="shared" si="52"/>
        <v>110250000</v>
      </c>
      <c r="S596" s="216">
        <f t="shared" si="51"/>
        <v>315250000</v>
      </c>
      <c r="T596" s="60"/>
    </row>
    <row r="597" spans="1:20" x14ac:dyDescent="0.3">
      <c r="A597" s="62" t="s">
        <v>1949</v>
      </c>
      <c r="B597" s="62" t="s">
        <v>1950</v>
      </c>
      <c r="C597" s="62" t="s">
        <v>96</v>
      </c>
      <c r="D597" s="62" t="s">
        <v>222</v>
      </c>
      <c r="E597" s="46">
        <v>601</v>
      </c>
      <c r="F597" s="46">
        <v>6</v>
      </c>
      <c r="G597" s="46">
        <v>707</v>
      </c>
      <c r="H597" s="46">
        <v>70731</v>
      </c>
      <c r="I597" s="46">
        <v>3000</v>
      </c>
      <c r="J597" s="46">
        <v>404206</v>
      </c>
      <c r="K597" s="28">
        <v>0</v>
      </c>
      <c r="L597" s="28">
        <v>0</v>
      </c>
      <c r="M597" s="28">
        <v>0</v>
      </c>
      <c r="N597" s="35">
        <v>340000000</v>
      </c>
      <c r="O597" s="32">
        <v>340000000</v>
      </c>
      <c r="P597" s="140">
        <v>150000000</v>
      </c>
      <c r="Q597" s="32">
        <f t="shared" si="52"/>
        <v>157500000</v>
      </c>
      <c r="R597" s="32">
        <f t="shared" si="52"/>
        <v>165375000</v>
      </c>
      <c r="S597" s="216">
        <f t="shared" si="51"/>
        <v>472875000</v>
      </c>
      <c r="T597" s="60"/>
    </row>
    <row r="598" spans="1:20" x14ac:dyDescent="0.3">
      <c r="A598" s="62" t="s">
        <v>1951</v>
      </c>
      <c r="B598" s="62" t="s">
        <v>323</v>
      </c>
      <c r="C598" s="62" t="s">
        <v>96</v>
      </c>
      <c r="D598" s="62" t="s">
        <v>222</v>
      </c>
      <c r="E598" s="46">
        <v>412</v>
      </c>
      <c r="F598" s="46">
        <v>6</v>
      </c>
      <c r="G598" s="46">
        <v>707</v>
      </c>
      <c r="H598" s="46">
        <v>70731</v>
      </c>
      <c r="I598" s="46">
        <v>3000</v>
      </c>
      <c r="J598" s="46">
        <v>404206</v>
      </c>
      <c r="K598" s="28">
        <v>0</v>
      </c>
      <c r="L598" s="28">
        <v>0</v>
      </c>
      <c r="M598" s="28">
        <v>0</v>
      </c>
      <c r="N598" s="35">
        <v>10000000</v>
      </c>
      <c r="O598" s="62"/>
      <c r="P598" s="140">
        <v>10000000</v>
      </c>
      <c r="Q598" s="32">
        <f t="shared" si="52"/>
        <v>10500000</v>
      </c>
      <c r="R598" s="32">
        <f t="shared" si="52"/>
        <v>11025000</v>
      </c>
      <c r="S598" s="216">
        <f t="shared" si="51"/>
        <v>31525000</v>
      </c>
      <c r="T598" s="60"/>
    </row>
    <row r="599" spans="1:20" x14ac:dyDescent="0.3">
      <c r="A599" s="62" t="s">
        <v>1959</v>
      </c>
      <c r="B599" s="62" t="s">
        <v>323</v>
      </c>
      <c r="C599" s="62" t="s">
        <v>1958</v>
      </c>
      <c r="D599" s="62" t="s">
        <v>222</v>
      </c>
      <c r="E599" s="46">
        <v>403</v>
      </c>
      <c r="F599" s="46">
        <v>4</v>
      </c>
      <c r="G599" s="46">
        <v>707</v>
      </c>
      <c r="H599" s="46">
        <v>70740</v>
      </c>
      <c r="I599" s="46">
        <v>3000</v>
      </c>
      <c r="J599" s="46">
        <v>404206</v>
      </c>
      <c r="K599" s="28">
        <v>0</v>
      </c>
      <c r="L599" s="28">
        <v>0</v>
      </c>
      <c r="M599" s="32">
        <v>30000000</v>
      </c>
      <c r="N599" s="35">
        <v>30000000</v>
      </c>
      <c r="O599" s="62"/>
      <c r="P599" s="140">
        <f>IFERROR(VLOOKUP(A599,'[1]Detail CAPEX  (2)'!_xlnm.Print_Area,11,0),0)</f>
        <v>0</v>
      </c>
      <c r="Q599" s="32">
        <f t="shared" ref="Q599:R606" si="53">P599+5%*P599</f>
        <v>0</v>
      </c>
      <c r="R599" s="32">
        <f t="shared" si="53"/>
        <v>0</v>
      </c>
      <c r="S599" s="216">
        <f t="shared" si="51"/>
        <v>0</v>
      </c>
      <c r="T599" s="60"/>
    </row>
    <row r="600" spans="1:20" x14ac:dyDescent="0.3">
      <c r="A600" s="62" t="s">
        <v>1960</v>
      </c>
      <c r="B600" s="62" t="s">
        <v>1961</v>
      </c>
      <c r="C600" s="62" t="s">
        <v>1958</v>
      </c>
      <c r="D600" s="62" t="s">
        <v>222</v>
      </c>
      <c r="E600" s="46">
        <v>401</v>
      </c>
      <c r="F600" s="46">
        <v>4</v>
      </c>
      <c r="G600" s="46">
        <v>707</v>
      </c>
      <c r="H600" s="46">
        <v>70740</v>
      </c>
      <c r="I600" s="46">
        <v>3000</v>
      </c>
      <c r="J600" s="46">
        <v>404206</v>
      </c>
      <c r="K600" s="28">
        <v>0</v>
      </c>
      <c r="L600" s="32">
        <v>14000000</v>
      </c>
      <c r="M600" s="32">
        <v>20000000</v>
      </c>
      <c r="N600" s="35">
        <v>20000000</v>
      </c>
      <c r="O600" s="62"/>
      <c r="P600" s="140">
        <f>IFERROR(VLOOKUP(A600,'[1]Detail CAPEX  (2)'!_xlnm.Print_Area,11,0),0)</f>
        <v>0</v>
      </c>
      <c r="Q600" s="32">
        <f t="shared" si="53"/>
        <v>0</v>
      </c>
      <c r="R600" s="32">
        <f t="shared" si="53"/>
        <v>0</v>
      </c>
      <c r="S600" s="216">
        <f t="shared" si="51"/>
        <v>0</v>
      </c>
      <c r="T600" s="60"/>
    </row>
    <row r="601" spans="1:20" x14ac:dyDescent="0.3">
      <c r="A601" s="62" t="s">
        <v>1962</v>
      </c>
      <c r="B601" s="62" t="s">
        <v>1963</v>
      </c>
      <c r="C601" s="62" t="s">
        <v>1958</v>
      </c>
      <c r="D601" s="62" t="s">
        <v>222</v>
      </c>
      <c r="E601" s="46">
        <v>404</v>
      </c>
      <c r="F601" s="46">
        <v>4</v>
      </c>
      <c r="G601" s="46">
        <v>707</v>
      </c>
      <c r="H601" s="46">
        <v>70740</v>
      </c>
      <c r="I601" s="46">
        <v>3000</v>
      </c>
      <c r="J601" s="46">
        <v>404206</v>
      </c>
      <c r="K601" s="28">
        <v>0</v>
      </c>
      <c r="L601" s="32">
        <v>3000000</v>
      </c>
      <c r="M601" s="32">
        <v>10000000</v>
      </c>
      <c r="N601" s="35">
        <v>10000000</v>
      </c>
      <c r="O601" s="62"/>
      <c r="P601" s="140">
        <f>IFERROR(VLOOKUP(A601,'[1]Detail CAPEX  (2)'!_xlnm.Print_Area,11,0),0)</f>
        <v>0</v>
      </c>
      <c r="Q601" s="32">
        <f t="shared" si="53"/>
        <v>0</v>
      </c>
      <c r="R601" s="32">
        <f t="shared" si="53"/>
        <v>0</v>
      </c>
      <c r="S601" s="216">
        <f t="shared" si="51"/>
        <v>0</v>
      </c>
      <c r="T601" s="60"/>
    </row>
    <row r="602" spans="1:20" x14ac:dyDescent="0.3">
      <c r="A602" s="62" t="s">
        <v>1964</v>
      </c>
      <c r="B602" s="62" t="s">
        <v>1965</v>
      </c>
      <c r="C602" s="62" t="s">
        <v>1958</v>
      </c>
      <c r="D602" s="62" t="s">
        <v>222</v>
      </c>
      <c r="E602" s="46">
        <v>404</v>
      </c>
      <c r="F602" s="46">
        <v>4</v>
      </c>
      <c r="G602" s="46">
        <v>707</v>
      </c>
      <c r="H602" s="46">
        <v>70740</v>
      </c>
      <c r="I602" s="46">
        <v>3000</v>
      </c>
      <c r="J602" s="46">
        <v>404205</v>
      </c>
      <c r="K602" s="28">
        <v>0</v>
      </c>
      <c r="L602" s="28">
        <v>0</v>
      </c>
      <c r="M602" s="32">
        <v>20000000</v>
      </c>
      <c r="N602" s="35">
        <v>20000000</v>
      </c>
      <c r="O602" s="62"/>
      <c r="P602" s="140">
        <f>IFERROR(VLOOKUP(A602,'[1]Detail CAPEX  (2)'!_xlnm.Print_Area,11,0),0)</f>
        <v>0</v>
      </c>
      <c r="Q602" s="32">
        <f t="shared" si="53"/>
        <v>0</v>
      </c>
      <c r="R602" s="32">
        <f t="shared" si="53"/>
        <v>0</v>
      </c>
      <c r="S602" s="216">
        <f t="shared" si="51"/>
        <v>0</v>
      </c>
      <c r="T602" s="60"/>
    </row>
    <row r="603" spans="1:20" x14ac:dyDescent="0.3">
      <c r="A603" s="62" t="s">
        <v>1966</v>
      </c>
      <c r="B603" s="62" t="s">
        <v>1967</v>
      </c>
      <c r="C603" s="62" t="s">
        <v>1958</v>
      </c>
      <c r="D603" s="62" t="s">
        <v>222</v>
      </c>
      <c r="E603" s="46">
        <v>406</v>
      </c>
      <c r="F603" s="46">
        <v>4</v>
      </c>
      <c r="G603" s="46">
        <v>707</v>
      </c>
      <c r="H603" s="46">
        <v>70740</v>
      </c>
      <c r="I603" s="46">
        <v>3000</v>
      </c>
      <c r="J603" s="46">
        <v>404205</v>
      </c>
      <c r="K603" s="28">
        <v>0</v>
      </c>
      <c r="L603" s="28">
        <v>0</v>
      </c>
      <c r="M603" s="32">
        <v>5000000</v>
      </c>
      <c r="N603" s="35">
        <v>5000000</v>
      </c>
      <c r="O603" s="62"/>
      <c r="P603" s="140">
        <v>7000000</v>
      </c>
      <c r="Q603" s="32">
        <f t="shared" si="53"/>
        <v>7350000</v>
      </c>
      <c r="R603" s="32">
        <f t="shared" si="53"/>
        <v>7717500</v>
      </c>
      <c r="S603" s="216">
        <f t="shared" si="51"/>
        <v>22067500</v>
      </c>
      <c r="T603" s="60"/>
    </row>
    <row r="604" spans="1:20" x14ac:dyDescent="0.3">
      <c r="A604" s="62" t="s">
        <v>1968</v>
      </c>
      <c r="B604" s="62" t="s">
        <v>1969</v>
      </c>
      <c r="C604" s="62" t="s">
        <v>1958</v>
      </c>
      <c r="D604" s="62" t="s">
        <v>222</v>
      </c>
      <c r="E604" s="46">
        <v>403</v>
      </c>
      <c r="F604" s="46">
        <v>4</v>
      </c>
      <c r="G604" s="46">
        <v>707</v>
      </c>
      <c r="H604" s="46">
        <v>70740</v>
      </c>
      <c r="I604" s="46">
        <v>3000</v>
      </c>
      <c r="J604" s="46">
        <v>404205</v>
      </c>
      <c r="K604" s="28">
        <v>0</v>
      </c>
      <c r="L604" s="28">
        <v>0</v>
      </c>
      <c r="M604" s="32">
        <v>2000000</v>
      </c>
      <c r="N604" s="35">
        <v>2000000</v>
      </c>
      <c r="O604" s="62"/>
      <c r="P604" s="140">
        <v>2000000</v>
      </c>
      <c r="Q604" s="32">
        <f t="shared" si="53"/>
        <v>2100000</v>
      </c>
      <c r="R604" s="32">
        <f t="shared" si="53"/>
        <v>2205000</v>
      </c>
      <c r="S604" s="216">
        <f t="shared" si="51"/>
        <v>6305000</v>
      </c>
      <c r="T604" s="60"/>
    </row>
    <row r="605" spans="1:20" x14ac:dyDescent="0.3">
      <c r="A605" s="62" t="s">
        <v>1970</v>
      </c>
      <c r="B605" s="62" t="s">
        <v>3554</v>
      </c>
      <c r="C605" s="62" t="s">
        <v>1958</v>
      </c>
      <c r="D605" s="62" t="s">
        <v>222</v>
      </c>
      <c r="E605" s="46">
        <v>403</v>
      </c>
      <c r="F605" s="46">
        <v>4</v>
      </c>
      <c r="G605" s="46">
        <v>707</v>
      </c>
      <c r="H605" s="46">
        <v>70740</v>
      </c>
      <c r="I605" s="46">
        <v>3000</v>
      </c>
      <c r="J605" s="46">
        <v>404205</v>
      </c>
      <c r="K605" s="28">
        <v>0</v>
      </c>
      <c r="L605" s="32">
        <v>4000000</v>
      </c>
      <c r="M605" s="32">
        <v>100000000</v>
      </c>
      <c r="N605" s="35">
        <v>100000000</v>
      </c>
      <c r="O605" s="62"/>
      <c r="P605" s="140">
        <f>IFERROR(VLOOKUP(A605,'[1]Detail CAPEX  (2)'!_xlnm.Print_Area,11,0),0)</f>
        <v>0</v>
      </c>
      <c r="Q605" s="32">
        <f t="shared" si="53"/>
        <v>0</v>
      </c>
      <c r="R605" s="32">
        <f t="shared" si="53"/>
        <v>0</v>
      </c>
      <c r="S605" s="216">
        <f t="shared" si="51"/>
        <v>0</v>
      </c>
      <c r="T605" s="60"/>
    </row>
    <row r="606" spans="1:20" x14ac:dyDescent="0.3">
      <c r="A606" s="62" t="s">
        <v>1971</v>
      </c>
      <c r="B606" s="62" t="s">
        <v>1972</v>
      </c>
      <c r="C606" s="62" t="s">
        <v>1958</v>
      </c>
      <c r="D606" s="62" t="s">
        <v>222</v>
      </c>
      <c r="E606" s="46">
        <v>404</v>
      </c>
      <c r="F606" s="46">
        <v>4</v>
      </c>
      <c r="G606" s="46">
        <v>707</v>
      </c>
      <c r="H606" s="46">
        <v>70740</v>
      </c>
      <c r="I606" s="46">
        <v>3000</v>
      </c>
      <c r="J606" s="46">
        <v>404205</v>
      </c>
      <c r="K606" s="28">
        <v>0</v>
      </c>
      <c r="L606" s="32">
        <v>1200000</v>
      </c>
      <c r="M606" s="32">
        <v>10000000</v>
      </c>
      <c r="N606" s="35">
        <v>10000000</v>
      </c>
      <c r="O606" s="62"/>
      <c r="P606" s="140">
        <f>IFERROR(VLOOKUP(A606,'[1]Detail CAPEX  (2)'!_xlnm.Print_Area,11,0),0)</f>
        <v>0</v>
      </c>
      <c r="Q606" s="32">
        <f t="shared" si="53"/>
        <v>0</v>
      </c>
      <c r="R606" s="32">
        <f t="shared" si="53"/>
        <v>0</v>
      </c>
      <c r="S606" s="216">
        <f t="shared" si="51"/>
        <v>0</v>
      </c>
      <c r="T606" s="60"/>
    </row>
    <row r="607" spans="1:20" x14ac:dyDescent="0.3">
      <c r="A607" s="62" t="s">
        <v>3555</v>
      </c>
      <c r="B607" s="62" t="s">
        <v>3556</v>
      </c>
      <c r="C607" s="62" t="s">
        <v>1958</v>
      </c>
      <c r="D607" s="62" t="s">
        <v>222</v>
      </c>
      <c r="E607" s="46"/>
      <c r="F607" s="46"/>
      <c r="G607" s="46"/>
      <c r="H607" s="46"/>
      <c r="I607" s="46"/>
      <c r="J607" s="46"/>
      <c r="K607" s="28"/>
      <c r="L607" s="32"/>
      <c r="M607" s="32"/>
      <c r="N607" s="35"/>
      <c r="O607" s="62"/>
      <c r="P607" s="140">
        <v>3000000</v>
      </c>
      <c r="Q607" s="32"/>
      <c r="R607" s="32"/>
      <c r="S607" s="216"/>
      <c r="T607" s="60"/>
    </row>
    <row r="608" spans="1:20" x14ac:dyDescent="0.3">
      <c r="A608" s="62" t="s">
        <v>1973</v>
      </c>
      <c r="B608" s="62" t="s">
        <v>1974</v>
      </c>
      <c r="C608" s="62" t="s">
        <v>1958</v>
      </c>
      <c r="D608" s="62" t="s">
        <v>222</v>
      </c>
      <c r="E608" s="46">
        <v>403</v>
      </c>
      <c r="F608" s="46">
        <v>4</v>
      </c>
      <c r="G608" s="46">
        <v>707</v>
      </c>
      <c r="H608" s="46">
        <v>70740</v>
      </c>
      <c r="I608" s="46">
        <v>3000</v>
      </c>
      <c r="J608" s="46">
        <v>404205</v>
      </c>
      <c r="K608" s="28">
        <v>0</v>
      </c>
      <c r="L608" s="32">
        <v>7006500</v>
      </c>
      <c r="M608" s="32">
        <v>50000000</v>
      </c>
      <c r="N608" s="35">
        <v>50000000</v>
      </c>
      <c r="O608" s="62"/>
      <c r="P608" s="140">
        <v>50000000</v>
      </c>
      <c r="Q608" s="32">
        <f t="shared" ref="Q608:R627" si="54">P608+5%*P608</f>
        <v>52500000</v>
      </c>
      <c r="R608" s="32">
        <f t="shared" si="54"/>
        <v>55125000</v>
      </c>
      <c r="S608" s="216">
        <f t="shared" ref="S608:S640" si="55">SUM(P608:R608)</f>
        <v>157625000</v>
      </c>
      <c r="T608" s="60"/>
    </row>
    <row r="609" spans="1:20" x14ac:dyDescent="0.3">
      <c r="A609" s="62" t="s">
        <v>1975</v>
      </c>
      <c r="B609" s="62" t="s">
        <v>1976</v>
      </c>
      <c r="C609" s="62" t="s">
        <v>1958</v>
      </c>
      <c r="D609" s="62" t="s">
        <v>222</v>
      </c>
      <c r="E609" s="46">
        <v>403</v>
      </c>
      <c r="F609" s="46">
        <v>4</v>
      </c>
      <c r="G609" s="46">
        <v>707</v>
      </c>
      <c r="H609" s="46">
        <v>70740</v>
      </c>
      <c r="I609" s="46">
        <v>3000</v>
      </c>
      <c r="J609" s="46">
        <v>404205</v>
      </c>
      <c r="K609" s="28">
        <v>0</v>
      </c>
      <c r="L609" s="28">
        <v>0</v>
      </c>
      <c r="M609" s="32">
        <v>10000000</v>
      </c>
      <c r="N609" s="35">
        <v>10000000</v>
      </c>
      <c r="O609" s="62"/>
      <c r="P609" s="140">
        <v>9000000</v>
      </c>
      <c r="Q609" s="32">
        <f t="shared" si="54"/>
        <v>9450000</v>
      </c>
      <c r="R609" s="32">
        <f t="shared" si="54"/>
        <v>9922500</v>
      </c>
      <c r="S609" s="216">
        <f t="shared" si="55"/>
        <v>28372500</v>
      </c>
      <c r="T609" s="60"/>
    </row>
    <row r="610" spans="1:20" x14ac:dyDescent="0.3">
      <c r="A610" s="62" t="s">
        <v>1977</v>
      </c>
      <c r="B610" s="62" t="s">
        <v>1978</v>
      </c>
      <c r="C610" s="62" t="s">
        <v>1958</v>
      </c>
      <c r="D610" s="62" t="s">
        <v>222</v>
      </c>
      <c r="E610" s="46">
        <v>404</v>
      </c>
      <c r="F610" s="46">
        <v>4</v>
      </c>
      <c r="G610" s="46">
        <v>707</v>
      </c>
      <c r="H610" s="46">
        <v>70740</v>
      </c>
      <c r="I610" s="46">
        <v>3000</v>
      </c>
      <c r="J610" s="46">
        <v>404205</v>
      </c>
      <c r="K610" s="28">
        <v>0</v>
      </c>
      <c r="L610" s="28">
        <v>0</v>
      </c>
      <c r="M610" s="32">
        <v>5000000</v>
      </c>
      <c r="N610" s="35">
        <v>5000000</v>
      </c>
      <c r="O610" s="62"/>
      <c r="P610" s="140">
        <v>4000000</v>
      </c>
      <c r="Q610" s="32">
        <f t="shared" si="54"/>
        <v>4200000</v>
      </c>
      <c r="R610" s="32">
        <f t="shared" si="54"/>
        <v>4410000</v>
      </c>
      <c r="S610" s="216">
        <f t="shared" si="55"/>
        <v>12610000</v>
      </c>
      <c r="T610" s="60"/>
    </row>
    <row r="611" spans="1:20" x14ac:dyDescent="0.3">
      <c r="A611" s="62" t="s">
        <v>3557</v>
      </c>
      <c r="B611" s="62" t="s">
        <v>3558</v>
      </c>
      <c r="C611" s="62" t="s">
        <v>1958</v>
      </c>
      <c r="D611" s="62" t="s">
        <v>222</v>
      </c>
      <c r="E611" s="46"/>
      <c r="F611" s="46"/>
      <c r="G611" s="46"/>
      <c r="H611" s="46"/>
      <c r="I611" s="46"/>
      <c r="J611" s="46"/>
      <c r="K611" s="28"/>
      <c r="L611" s="28"/>
      <c r="M611" s="32"/>
      <c r="N611" s="35"/>
      <c r="O611" s="62"/>
      <c r="P611" s="140">
        <v>56000000</v>
      </c>
      <c r="Q611" s="32">
        <f t="shared" si="54"/>
        <v>58800000</v>
      </c>
      <c r="R611" s="32">
        <f t="shared" si="54"/>
        <v>61740000</v>
      </c>
      <c r="S611" s="216">
        <f t="shared" si="55"/>
        <v>176540000</v>
      </c>
      <c r="T611" s="60"/>
    </row>
    <row r="612" spans="1:20" x14ac:dyDescent="0.3">
      <c r="A612" s="62" t="s">
        <v>3559</v>
      </c>
      <c r="B612" s="62" t="s">
        <v>3560</v>
      </c>
      <c r="C612" s="62" t="s">
        <v>1958</v>
      </c>
      <c r="D612" s="62" t="s">
        <v>222</v>
      </c>
      <c r="E612" s="46"/>
      <c r="F612" s="46"/>
      <c r="G612" s="46"/>
      <c r="H612" s="46"/>
      <c r="I612" s="46"/>
      <c r="J612" s="46"/>
      <c r="K612" s="28"/>
      <c r="L612" s="28"/>
      <c r="M612" s="32"/>
      <c r="N612" s="35"/>
      <c r="O612" s="62"/>
      <c r="P612" s="140">
        <v>39000000</v>
      </c>
      <c r="Q612" s="32">
        <f t="shared" si="54"/>
        <v>40950000</v>
      </c>
      <c r="R612" s="32">
        <f t="shared" si="54"/>
        <v>42997500</v>
      </c>
      <c r="S612" s="216">
        <f t="shared" si="55"/>
        <v>122947500</v>
      </c>
      <c r="T612" s="60"/>
    </row>
    <row r="613" spans="1:20" x14ac:dyDescent="0.3">
      <c r="A613" s="62" t="s">
        <v>1979</v>
      </c>
      <c r="B613" s="62" t="s">
        <v>1980</v>
      </c>
      <c r="C613" s="62" t="s">
        <v>1958</v>
      </c>
      <c r="D613" s="62" t="s">
        <v>222</v>
      </c>
      <c r="E613" s="46">
        <v>401</v>
      </c>
      <c r="F613" s="46">
        <v>4</v>
      </c>
      <c r="G613" s="46">
        <v>701</v>
      </c>
      <c r="H613" s="46">
        <v>70133</v>
      </c>
      <c r="I613" s="46">
        <v>3000</v>
      </c>
      <c r="J613" s="46">
        <v>404206</v>
      </c>
      <c r="K613" s="28">
        <v>0</v>
      </c>
      <c r="L613" s="28">
        <v>0</v>
      </c>
      <c r="M613" s="32">
        <v>215000000</v>
      </c>
      <c r="N613" s="35">
        <v>115000000</v>
      </c>
      <c r="O613" s="32">
        <v>115000000</v>
      </c>
      <c r="P613" s="140">
        <v>110000000</v>
      </c>
      <c r="Q613" s="32">
        <f t="shared" si="54"/>
        <v>115500000</v>
      </c>
      <c r="R613" s="32">
        <f t="shared" si="54"/>
        <v>121275000</v>
      </c>
      <c r="S613" s="216">
        <f t="shared" si="55"/>
        <v>346775000</v>
      </c>
      <c r="T613" s="60"/>
    </row>
    <row r="614" spans="1:20" x14ac:dyDescent="0.3">
      <c r="A614" s="62" t="s">
        <v>1981</v>
      </c>
      <c r="B614" s="62" t="s">
        <v>1982</v>
      </c>
      <c r="C614" s="62" t="s">
        <v>1958</v>
      </c>
      <c r="D614" s="62" t="s">
        <v>222</v>
      </c>
      <c r="E614" s="46">
        <v>401</v>
      </c>
      <c r="F614" s="46">
        <v>4</v>
      </c>
      <c r="G614" s="46">
        <v>707</v>
      </c>
      <c r="H614" s="46">
        <v>70740</v>
      </c>
      <c r="I614" s="46">
        <v>3000</v>
      </c>
      <c r="J614" s="46">
        <v>404206</v>
      </c>
      <c r="K614" s="28">
        <v>0</v>
      </c>
      <c r="L614" s="28">
        <v>0</v>
      </c>
      <c r="M614" s="32">
        <v>17000000</v>
      </c>
      <c r="N614" s="35">
        <v>17000000</v>
      </c>
      <c r="O614" s="62"/>
      <c r="P614" s="140">
        <v>3000000</v>
      </c>
      <c r="Q614" s="32">
        <f t="shared" si="54"/>
        <v>3150000</v>
      </c>
      <c r="R614" s="32">
        <f t="shared" si="54"/>
        <v>3307500</v>
      </c>
      <c r="S614" s="216">
        <f t="shared" si="55"/>
        <v>9457500</v>
      </c>
      <c r="T614" s="60"/>
    </row>
    <row r="615" spans="1:20" x14ac:dyDescent="0.3">
      <c r="A615" s="62" t="s">
        <v>1983</v>
      </c>
      <c r="B615" s="62" t="s">
        <v>1984</v>
      </c>
      <c r="C615" s="62" t="s">
        <v>1958</v>
      </c>
      <c r="D615" s="62" t="s">
        <v>222</v>
      </c>
      <c r="E615" s="46">
        <v>401</v>
      </c>
      <c r="F615" s="46">
        <v>4</v>
      </c>
      <c r="G615" s="46">
        <v>707</v>
      </c>
      <c r="H615" s="46">
        <v>70740</v>
      </c>
      <c r="I615" s="46">
        <v>3000</v>
      </c>
      <c r="J615" s="46">
        <v>404206</v>
      </c>
      <c r="K615" s="28">
        <v>0</v>
      </c>
      <c r="L615" s="28">
        <v>0</v>
      </c>
      <c r="M615" s="32">
        <v>10000000</v>
      </c>
      <c r="N615" s="35">
        <v>10000000</v>
      </c>
      <c r="O615" s="62"/>
      <c r="P615" s="140">
        <v>8000000</v>
      </c>
      <c r="Q615" s="32">
        <f t="shared" si="54"/>
        <v>8400000</v>
      </c>
      <c r="R615" s="32">
        <f t="shared" si="54"/>
        <v>8820000</v>
      </c>
      <c r="S615" s="216">
        <f t="shared" si="55"/>
        <v>25220000</v>
      </c>
      <c r="T615" s="60"/>
    </row>
    <row r="616" spans="1:20" x14ac:dyDescent="0.3">
      <c r="A616" s="62" t="s">
        <v>1985</v>
      </c>
      <c r="B616" s="62" t="s">
        <v>1986</v>
      </c>
      <c r="C616" s="62" t="s">
        <v>1958</v>
      </c>
      <c r="D616" s="62" t="s">
        <v>222</v>
      </c>
      <c r="E616" s="46">
        <v>401</v>
      </c>
      <c r="F616" s="46">
        <v>4</v>
      </c>
      <c r="G616" s="46">
        <v>707</v>
      </c>
      <c r="H616" s="46">
        <v>70740</v>
      </c>
      <c r="I616" s="46">
        <v>3000</v>
      </c>
      <c r="J616" s="46">
        <v>404206</v>
      </c>
      <c r="K616" s="28">
        <v>0</v>
      </c>
      <c r="L616" s="28">
        <v>0</v>
      </c>
      <c r="M616" s="32">
        <v>10000000</v>
      </c>
      <c r="N616" s="35">
        <v>7000000</v>
      </c>
      <c r="O616" s="62"/>
      <c r="P616" s="140">
        <v>6500000</v>
      </c>
      <c r="Q616" s="32">
        <f t="shared" si="54"/>
        <v>6825000</v>
      </c>
      <c r="R616" s="32">
        <f t="shared" si="54"/>
        <v>7166250</v>
      </c>
      <c r="S616" s="216">
        <f t="shared" si="55"/>
        <v>20491250</v>
      </c>
      <c r="T616" s="60"/>
    </row>
    <row r="617" spans="1:20" x14ac:dyDescent="0.3">
      <c r="A617" s="62" t="s">
        <v>1987</v>
      </c>
      <c r="B617" s="62" t="s">
        <v>743</v>
      </c>
      <c r="C617" s="62" t="s">
        <v>1958</v>
      </c>
      <c r="D617" s="62" t="s">
        <v>222</v>
      </c>
      <c r="E617" s="46">
        <v>401</v>
      </c>
      <c r="F617" s="46">
        <v>4</v>
      </c>
      <c r="G617" s="46">
        <v>707</v>
      </c>
      <c r="H617" s="46">
        <v>70740</v>
      </c>
      <c r="I617" s="46">
        <v>3000</v>
      </c>
      <c r="J617" s="46">
        <v>404206</v>
      </c>
      <c r="K617" s="28">
        <v>0</v>
      </c>
      <c r="L617" s="28">
        <v>0</v>
      </c>
      <c r="M617" s="32">
        <v>3000000</v>
      </c>
      <c r="N617" s="35">
        <v>6000000</v>
      </c>
      <c r="O617" s="62"/>
      <c r="P617" s="140">
        <v>7000000</v>
      </c>
      <c r="Q617" s="32">
        <f t="shared" si="54"/>
        <v>7350000</v>
      </c>
      <c r="R617" s="32">
        <f t="shared" si="54"/>
        <v>7717500</v>
      </c>
      <c r="S617" s="216">
        <f t="shared" si="55"/>
        <v>22067500</v>
      </c>
      <c r="T617" s="60"/>
    </row>
    <row r="618" spans="1:20" x14ac:dyDescent="0.3">
      <c r="A618" s="62" t="s">
        <v>1988</v>
      </c>
      <c r="B618" s="62" t="s">
        <v>954</v>
      </c>
      <c r="C618" s="62" t="s">
        <v>1958</v>
      </c>
      <c r="D618" s="62" t="s">
        <v>222</v>
      </c>
      <c r="E618" s="46">
        <v>401</v>
      </c>
      <c r="F618" s="46">
        <v>4</v>
      </c>
      <c r="G618" s="46">
        <v>707</v>
      </c>
      <c r="H618" s="46">
        <v>70740</v>
      </c>
      <c r="I618" s="46">
        <v>3000</v>
      </c>
      <c r="J618" s="46">
        <v>404206</v>
      </c>
      <c r="K618" s="28">
        <v>0</v>
      </c>
      <c r="L618" s="28">
        <v>0</v>
      </c>
      <c r="M618" s="32">
        <v>30000000</v>
      </c>
      <c r="N618" s="35">
        <v>30000000</v>
      </c>
      <c r="O618" s="62"/>
      <c r="P618" s="140">
        <v>5100000</v>
      </c>
      <c r="Q618" s="32">
        <f t="shared" si="54"/>
        <v>5355000</v>
      </c>
      <c r="R618" s="32">
        <f t="shared" si="54"/>
        <v>5622750</v>
      </c>
      <c r="S618" s="216">
        <f t="shared" si="55"/>
        <v>16077750</v>
      </c>
      <c r="T618" s="60"/>
    </row>
    <row r="619" spans="1:20" x14ac:dyDescent="0.3">
      <c r="A619" s="62" t="s">
        <v>1989</v>
      </c>
      <c r="B619" s="62" t="s">
        <v>1990</v>
      </c>
      <c r="C619" s="62" t="s">
        <v>1958</v>
      </c>
      <c r="D619" s="62" t="s">
        <v>222</v>
      </c>
      <c r="E619" s="46">
        <v>401</v>
      </c>
      <c r="F619" s="46">
        <v>4</v>
      </c>
      <c r="G619" s="46">
        <v>707</v>
      </c>
      <c r="H619" s="46">
        <v>70740</v>
      </c>
      <c r="I619" s="46">
        <v>3000</v>
      </c>
      <c r="J619" s="46">
        <v>404206</v>
      </c>
      <c r="K619" s="28">
        <v>0</v>
      </c>
      <c r="L619" s="28">
        <v>0</v>
      </c>
      <c r="M619" s="32">
        <v>63000000</v>
      </c>
      <c r="N619" s="35">
        <v>63000000</v>
      </c>
      <c r="O619" s="62"/>
      <c r="P619" s="140">
        <v>140000000</v>
      </c>
      <c r="Q619" s="32">
        <f t="shared" si="54"/>
        <v>147000000</v>
      </c>
      <c r="R619" s="32">
        <f t="shared" si="54"/>
        <v>154350000</v>
      </c>
      <c r="S619" s="216">
        <f t="shared" si="55"/>
        <v>441350000</v>
      </c>
      <c r="T619" s="60"/>
    </row>
    <row r="620" spans="1:20" x14ac:dyDescent="0.3">
      <c r="A620" s="62" t="s">
        <v>1991</v>
      </c>
      <c r="B620" s="62" t="s">
        <v>1992</v>
      </c>
      <c r="C620" s="62" t="s">
        <v>1958</v>
      </c>
      <c r="D620" s="62" t="s">
        <v>222</v>
      </c>
      <c r="E620" s="46">
        <v>401</v>
      </c>
      <c r="F620" s="46">
        <v>4</v>
      </c>
      <c r="G620" s="46">
        <v>707</v>
      </c>
      <c r="H620" s="46">
        <v>70740</v>
      </c>
      <c r="I620" s="46">
        <v>3000</v>
      </c>
      <c r="J620" s="46">
        <v>404206</v>
      </c>
      <c r="K620" s="28">
        <v>0</v>
      </c>
      <c r="L620" s="28">
        <v>0</v>
      </c>
      <c r="M620" s="32">
        <v>80000000</v>
      </c>
      <c r="N620" s="29">
        <v>0</v>
      </c>
      <c r="O620" s="62"/>
      <c r="P620" s="140">
        <v>20000000</v>
      </c>
      <c r="Q620" s="32">
        <f t="shared" si="54"/>
        <v>21000000</v>
      </c>
      <c r="R620" s="32">
        <f t="shared" si="54"/>
        <v>22050000</v>
      </c>
      <c r="S620" s="216">
        <f t="shared" si="55"/>
        <v>63050000</v>
      </c>
      <c r="T620" s="60"/>
    </row>
    <row r="621" spans="1:20" x14ac:dyDescent="0.3">
      <c r="A621" s="62" t="s">
        <v>1993</v>
      </c>
      <c r="B621" s="62" t="s">
        <v>1994</v>
      </c>
      <c r="C621" s="62" t="s">
        <v>1958</v>
      </c>
      <c r="D621" s="62" t="s">
        <v>222</v>
      </c>
      <c r="E621" s="46">
        <v>408</v>
      </c>
      <c r="F621" s="46">
        <v>9</v>
      </c>
      <c r="G621" s="46">
        <v>707</v>
      </c>
      <c r="H621" s="46">
        <v>70740</v>
      </c>
      <c r="I621" s="46">
        <v>3000</v>
      </c>
      <c r="J621" s="46">
        <v>404206</v>
      </c>
      <c r="K621" s="28">
        <v>0</v>
      </c>
      <c r="L621" s="28">
        <v>0</v>
      </c>
      <c r="M621" s="28">
        <v>0</v>
      </c>
      <c r="N621" s="35">
        <v>180000000</v>
      </c>
      <c r="O621" s="32">
        <v>180000000</v>
      </c>
      <c r="P621" s="140">
        <v>100000000</v>
      </c>
      <c r="Q621" s="32">
        <f t="shared" si="54"/>
        <v>105000000</v>
      </c>
      <c r="R621" s="32">
        <f t="shared" si="54"/>
        <v>110250000</v>
      </c>
      <c r="S621" s="216">
        <f t="shared" si="55"/>
        <v>315250000</v>
      </c>
      <c r="T621" s="60"/>
    </row>
    <row r="622" spans="1:20" x14ac:dyDescent="0.3">
      <c r="A622" s="62" t="s">
        <v>2000</v>
      </c>
      <c r="B622" s="62" t="s">
        <v>2001</v>
      </c>
      <c r="C622" s="62" t="s">
        <v>1997</v>
      </c>
      <c r="D622" s="62" t="s">
        <v>222</v>
      </c>
      <c r="E622" s="46">
        <v>408</v>
      </c>
      <c r="F622" s="46">
        <v>5</v>
      </c>
      <c r="G622" s="46">
        <v>707</v>
      </c>
      <c r="H622" s="46">
        <v>70731</v>
      </c>
      <c r="I622" s="46">
        <v>3000</v>
      </c>
      <c r="J622" s="46">
        <v>404206</v>
      </c>
      <c r="K622" s="28">
        <v>0</v>
      </c>
      <c r="L622" s="28">
        <v>0</v>
      </c>
      <c r="M622" s="32">
        <v>200000000</v>
      </c>
      <c r="N622" s="35">
        <v>100000000</v>
      </c>
      <c r="O622" s="62"/>
      <c r="P622" s="140">
        <v>200000000</v>
      </c>
      <c r="Q622" s="32">
        <f t="shared" si="54"/>
        <v>210000000</v>
      </c>
      <c r="R622" s="32">
        <f t="shared" si="54"/>
        <v>220500000</v>
      </c>
      <c r="S622" s="216">
        <f t="shared" si="55"/>
        <v>630500000</v>
      </c>
      <c r="T622" s="60"/>
    </row>
    <row r="623" spans="1:20" x14ac:dyDescent="0.3">
      <c r="A623" s="62" t="s">
        <v>2002</v>
      </c>
      <c r="B623" s="62" t="s">
        <v>2003</v>
      </c>
      <c r="C623" s="62" t="s">
        <v>1997</v>
      </c>
      <c r="D623" s="62" t="s">
        <v>222</v>
      </c>
      <c r="E623" s="46">
        <v>411</v>
      </c>
      <c r="F623" s="46">
        <v>5</v>
      </c>
      <c r="G623" s="46">
        <v>707</v>
      </c>
      <c r="H623" s="46">
        <v>70721</v>
      </c>
      <c r="I623" s="46">
        <v>3000</v>
      </c>
      <c r="J623" s="46">
        <v>404206</v>
      </c>
      <c r="K623" s="28">
        <v>0</v>
      </c>
      <c r="L623" s="28">
        <v>0</v>
      </c>
      <c r="M623" s="32">
        <v>290000000</v>
      </c>
      <c r="N623" s="35">
        <v>100000000</v>
      </c>
      <c r="O623" s="62"/>
      <c r="P623" s="140">
        <v>290000000</v>
      </c>
      <c r="Q623" s="32">
        <f t="shared" si="54"/>
        <v>304500000</v>
      </c>
      <c r="R623" s="32">
        <f t="shared" si="54"/>
        <v>319725000</v>
      </c>
      <c r="S623" s="216">
        <f t="shared" si="55"/>
        <v>914225000</v>
      </c>
      <c r="T623" s="60"/>
    </row>
    <row r="624" spans="1:20" x14ac:dyDescent="0.3">
      <c r="A624" s="62" t="s">
        <v>2004</v>
      </c>
      <c r="B624" s="62" t="s">
        <v>3561</v>
      </c>
      <c r="C624" s="62" t="s">
        <v>1997</v>
      </c>
      <c r="D624" s="62" t="s">
        <v>222</v>
      </c>
      <c r="E624" s="46">
        <v>408</v>
      </c>
      <c r="F624" s="46">
        <v>5</v>
      </c>
      <c r="G624" s="46">
        <v>707</v>
      </c>
      <c r="H624" s="46">
        <v>70731</v>
      </c>
      <c r="I624" s="46">
        <v>3000</v>
      </c>
      <c r="J624" s="46">
        <v>404206</v>
      </c>
      <c r="K624" s="28">
        <v>0</v>
      </c>
      <c r="L624" s="28">
        <v>0</v>
      </c>
      <c r="M624" s="32">
        <v>50000000</v>
      </c>
      <c r="N624" s="35">
        <v>50000000</v>
      </c>
      <c r="O624" s="62"/>
      <c r="P624" s="140">
        <v>50000000</v>
      </c>
      <c r="Q624" s="32">
        <f t="shared" si="54"/>
        <v>52500000</v>
      </c>
      <c r="R624" s="32">
        <f t="shared" si="54"/>
        <v>55125000</v>
      </c>
      <c r="S624" s="216">
        <f t="shared" si="55"/>
        <v>157625000</v>
      </c>
      <c r="T624" s="60"/>
    </row>
    <row r="625" spans="1:20" x14ac:dyDescent="0.3">
      <c r="A625" s="62" t="s">
        <v>2005</v>
      </c>
      <c r="B625" s="62" t="s">
        <v>2006</v>
      </c>
      <c r="C625" s="62" t="s">
        <v>1997</v>
      </c>
      <c r="D625" s="62" t="s">
        <v>222</v>
      </c>
      <c r="E625" s="46">
        <v>408</v>
      </c>
      <c r="F625" s="46">
        <v>5</v>
      </c>
      <c r="G625" s="46">
        <v>707</v>
      </c>
      <c r="H625" s="46">
        <v>70731</v>
      </c>
      <c r="I625" s="46">
        <v>3000</v>
      </c>
      <c r="J625" s="46">
        <v>404206</v>
      </c>
      <c r="K625" s="28">
        <v>0</v>
      </c>
      <c r="L625" s="28">
        <v>0</v>
      </c>
      <c r="M625" s="32">
        <v>50000000</v>
      </c>
      <c r="N625" s="35">
        <v>50000000</v>
      </c>
      <c r="O625" s="32">
        <v>50000000</v>
      </c>
      <c r="P625" s="140">
        <v>50000000</v>
      </c>
      <c r="Q625" s="32">
        <f t="shared" si="54"/>
        <v>52500000</v>
      </c>
      <c r="R625" s="32">
        <f t="shared" si="54"/>
        <v>55125000</v>
      </c>
      <c r="S625" s="216">
        <f t="shared" si="55"/>
        <v>157625000</v>
      </c>
      <c r="T625" s="60"/>
    </row>
    <row r="626" spans="1:20" x14ac:dyDescent="0.3">
      <c r="A626" s="62" t="s">
        <v>2007</v>
      </c>
      <c r="B626" s="62" t="s">
        <v>2008</v>
      </c>
      <c r="C626" s="62" t="s">
        <v>1997</v>
      </c>
      <c r="D626" s="62" t="s">
        <v>222</v>
      </c>
      <c r="E626" s="46">
        <v>403</v>
      </c>
      <c r="F626" s="46">
        <v>5</v>
      </c>
      <c r="G626" s="46">
        <v>707</v>
      </c>
      <c r="H626" s="46">
        <v>70731</v>
      </c>
      <c r="I626" s="46">
        <v>3000</v>
      </c>
      <c r="J626" s="46">
        <v>404206</v>
      </c>
      <c r="K626" s="28">
        <v>0</v>
      </c>
      <c r="L626" s="28">
        <v>0</v>
      </c>
      <c r="M626" s="32">
        <v>50000000</v>
      </c>
      <c r="N626" s="35">
        <v>50000000</v>
      </c>
      <c r="O626" s="32">
        <v>50000000</v>
      </c>
      <c r="P626" s="140">
        <v>50000000</v>
      </c>
      <c r="Q626" s="32">
        <f t="shared" si="54"/>
        <v>52500000</v>
      </c>
      <c r="R626" s="32">
        <f t="shared" si="54"/>
        <v>55125000</v>
      </c>
      <c r="S626" s="216">
        <f t="shared" si="55"/>
        <v>157625000</v>
      </c>
      <c r="T626" s="60"/>
    </row>
    <row r="627" spans="1:20" x14ac:dyDescent="0.3">
      <c r="A627" s="62" t="s">
        <v>2009</v>
      </c>
      <c r="B627" s="62" t="s">
        <v>2010</v>
      </c>
      <c r="C627" s="62" t="s">
        <v>1997</v>
      </c>
      <c r="D627" s="62" t="s">
        <v>222</v>
      </c>
      <c r="E627" s="46">
        <v>403</v>
      </c>
      <c r="F627" s="46">
        <v>5</v>
      </c>
      <c r="G627" s="46">
        <v>707</v>
      </c>
      <c r="H627" s="46">
        <v>70731</v>
      </c>
      <c r="I627" s="46">
        <v>3000</v>
      </c>
      <c r="J627" s="46">
        <v>404206</v>
      </c>
      <c r="K627" s="28">
        <v>0</v>
      </c>
      <c r="L627" s="28">
        <v>0</v>
      </c>
      <c r="M627" s="32">
        <v>5000000</v>
      </c>
      <c r="N627" s="29">
        <v>0</v>
      </c>
      <c r="O627" s="62"/>
      <c r="P627" s="140">
        <f>IFERROR(VLOOKUP(A627,'[1]Detail CAPEX  (2)'!_xlnm.Print_Area,11,0),0)</f>
        <v>0</v>
      </c>
      <c r="Q627" s="32">
        <f t="shared" si="54"/>
        <v>0</v>
      </c>
      <c r="R627" s="32">
        <f t="shared" si="54"/>
        <v>0</v>
      </c>
      <c r="S627" s="216">
        <f t="shared" si="55"/>
        <v>0</v>
      </c>
      <c r="T627" s="60"/>
    </row>
    <row r="628" spans="1:20" x14ac:dyDescent="0.3">
      <c r="A628" s="62" t="s">
        <v>2021</v>
      </c>
      <c r="B628" s="62" t="s">
        <v>2022</v>
      </c>
      <c r="C628" s="62" t="s">
        <v>99</v>
      </c>
      <c r="D628" s="62" t="s">
        <v>222</v>
      </c>
      <c r="E628" s="46">
        <v>402</v>
      </c>
      <c r="F628" s="46">
        <v>4</v>
      </c>
      <c r="G628" s="46">
        <v>707</v>
      </c>
      <c r="H628" s="46">
        <v>70731</v>
      </c>
      <c r="I628" s="46">
        <v>3000</v>
      </c>
      <c r="J628" s="46">
        <v>404206</v>
      </c>
      <c r="K628" s="28">
        <v>0</v>
      </c>
      <c r="L628" s="28">
        <v>0</v>
      </c>
      <c r="M628" s="32">
        <v>150000000</v>
      </c>
      <c r="N628" s="35">
        <v>5000000</v>
      </c>
      <c r="O628" s="62"/>
      <c r="P628" s="140">
        <f>IFERROR(VLOOKUP(A628,'[1]Detail CAPEX  (2)'!_xlnm.Print_Area,11,0),0)</f>
        <v>0</v>
      </c>
      <c r="Q628" s="32">
        <f t="shared" ref="Q628:R640" si="56">P628+5%*P628</f>
        <v>0</v>
      </c>
      <c r="R628" s="32">
        <f t="shared" si="56"/>
        <v>0</v>
      </c>
      <c r="S628" s="216">
        <f t="shared" si="55"/>
        <v>0</v>
      </c>
      <c r="T628" s="60"/>
    </row>
    <row r="629" spans="1:20" x14ac:dyDescent="0.3">
      <c r="A629" s="62" t="s">
        <v>2023</v>
      </c>
      <c r="B629" s="62" t="s">
        <v>2024</v>
      </c>
      <c r="C629" s="62" t="s">
        <v>99</v>
      </c>
      <c r="D629" s="62" t="s">
        <v>222</v>
      </c>
      <c r="E629" s="46">
        <v>402</v>
      </c>
      <c r="F629" s="46">
        <v>4</v>
      </c>
      <c r="G629" s="46">
        <v>707</v>
      </c>
      <c r="H629" s="46">
        <v>70731</v>
      </c>
      <c r="I629" s="46">
        <v>3000</v>
      </c>
      <c r="J629" s="46">
        <v>404206</v>
      </c>
      <c r="K629" s="28">
        <v>0</v>
      </c>
      <c r="L629" s="28">
        <v>0</v>
      </c>
      <c r="M629" s="32">
        <v>20000000</v>
      </c>
      <c r="N629" s="35">
        <v>20000000</v>
      </c>
      <c r="O629" s="62"/>
      <c r="P629" s="140">
        <f>IFERROR(VLOOKUP(A629,'[1]Detail CAPEX  (2)'!_xlnm.Print_Area,11,0),0)</f>
        <v>0</v>
      </c>
      <c r="Q629" s="32">
        <f t="shared" si="56"/>
        <v>0</v>
      </c>
      <c r="R629" s="32">
        <f t="shared" si="56"/>
        <v>0</v>
      </c>
      <c r="S629" s="216">
        <f t="shared" si="55"/>
        <v>0</v>
      </c>
      <c r="T629" s="60"/>
    </row>
    <row r="630" spans="1:20" x14ac:dyDescent="0.3">
      <c r="A630" s="62" t="s">
        <v>2025</v>
      </c>
      <c r="B630" s="62" t="s">
        <v>2026</v>
      </c>
      <c r="C630" s="62" t="s">
        <v>99</v>
      </c>
      <c r="D630" s="62" t="s">
        <v>222</v>
      </c>
      <c r="E630" s="46">
        <v>402</v>
      </c>
      <c r="F630" s="46">
        <v>4</v>
      </c>
      <c r="G630" s="46">
        <v>707</v>
      </c>
      <c r="H630" s="46">
        <v>70731</v>
      </c>
      <c r="I630" s="46">
        <v>3000</v>
      </c>
      <c r="J630" s="46">
        <v>404206</v>
      </c>
      <c r="K630" s="28">
        <v>0</v>
      </c>
      <c r="L630" s="28">
        <v>0</v>
      </c>
      <c r="M630" s="32">
        <v>4000000</v>
      </c>
      <c r="N630" s="35">
        <v>4000000</v>
      </c>
      <c r="O630" s="62"/>
      <c r="P630" s="140">
        <f>IFERROR(VLOOKUP(A630,'[1]Detail CAPEX  (2)'!_xlnm.Print_Area,11,0),0)</f>
        <v>0</v>
      </c>
      <c r="Q630" s="32">
        <f t="shared" si="56"/>
        <v>0</v>
      </c>
      <c r="R630" s="32">
        <f t="shared" si="56"/>
        <v>0</v>
      </c>
      <c r="S630" s="216">
        <f t="shared" si="55"/>
        <v>0</v>
      </c>
      <c r="T630" s="60"/>
    </row>
    <row r="631" spans="1:20" x14ac:dyDescent="0.3">
      <c r="A631" s="62" t="s">
        <v>2027</v>
      </c>
      <c r="B631" s="62" t="s">
        <v>2028</v>
      </c>
      <c r="C631" s="62" t="s">
        <v>99</v>
      </c>
      <c r="D631" s="62" t="s">
        <v>222</v>
      </c>
      <c r="E631" s="46">
        <v>402</v>
      </c>
      <c r="F631" s="46">
        <v>4</v>
      </c>
      <c r="G631" s="46">
        <v>707</v>
      </c>
      <c r="H631" s="46">
        <v>70731</v>
      </c>
      <c r="I631" s="46">
        <v>3000</v>
      </c>
      <c r="J631" s="46">
        <v>404206</v>
      </c>
      <c r="K631" s="28">
        <v>0</v>
      </c>
      <c r="L631" s="28">
        <v>0</v>
      </c>
      <c r="M631" s="32">
        <v>500000</v>
      </c>
      <c r="N631" s="35">
        <v>500000</v>
      </c>
      <c r="O631" s="62"/>
      <c r="P631" s="140">
        <f>IFERROR(VLOOKUP(A631,'[1]Detail CAPEX  (2)'!_xlnm.Print_Area,11,0),0)</f>
        <v>0</v>
      </c>
      <c r="Q631" s="32">
        <f t="shared" si="56"/>
        <v>0</v>
      </c>
      <c r="R631" s="32">
        <f t="shared" si="56"/>
        <v>0</v>
      </c>
      <c r="S631" s="216">
        <f t="shared" si="55"/>
        <v>0</v>
      </c>
      <c r="T631" s="60"/>
    </row>
    <row r="632" spans="1:20" x14ac:dyDescent="0.3">
      <c r="A632" s="62" t="s">
        <v>2029</v>
      </c>
      <c r="B632" s="62" t="s">
        <v>701</v>
      </c>
      <c r="C632" s="62" t="s">
        <v>99</v>
      </c>
      <c r="D632" s="62" t="s">
        <v>222</v>
      </c>
      <c r="E632" s="46">
        <v>402</v>
      </c>
      <c r="F632" s="46">
        <v>4</v>
      </c>
      <c r="G632" s="46">
        <v>707</v>
      </c>
      <c r="H632" s="46">
        <v>70731</v>
      </c>
      <c r="I632" s="46">
        <v>3000</v>
      </c>
      <c r="J632" s="46">
        <v>404206</v>
      </c>
      <c r="K632" s="28">
        <v>0</v>
      </c>
      <c r="L632" s="28">
        <v>0</v>
      </c>
      <c r="M632" s="32">
        <v>5000000</v>
      </c>
      <c r="N632" s="35">
        <v>5000000</v>
      </c>
      <c r="O632" s="62"/>
      <c r="P632" s="140">
        <f>IFERROR(VLOOKUP(A632,'[1]Detail CAPEX  (2)'!_xlnm.Print_Area,11,0),0)</f>
        <v>0</v>
      </c>
      <c r="Q632" s="32">
        <f t="shared" si="56"/>
        <v>0</v>
      </c>
      <c r="R632" s="32">
        <f t="shared" si="56"/>
        <v>0</v>
      </c>
      <c r="S632" s="216">
        <f t="shared" si="55"/>
        <v>0</v>
      </c>
      <c r="T632" s="60"/>
    </row>
    <row r="633" spans="1:20" x14ac:dyDescent="0.3">
      <c r="A633" s="62" t="s">
        <v>2030</v>
      </c>
      <c r="B633" s="62" t="s">
        <v>2031</v>
      </c>
      <c r="C633" s="62" t="s">
        <v>99</v>
      </c>
      <c r="D633" s="62" t="s">
        <v>222</v>
      </c>
      <c r="E633" s="46">
        <v>402</v>
      </c>
      <c r="F633" s="46">
        <v>4</v>
      </c>
      <c r="G633" s="46">
        <v>707</v>
      </c>
      <c r="H633" s="46">
        <v>70731</v>
      </c>
      <c r="I633" s="46">
        <v>3000</v>
      </c>
      <c r="J633" s="46">
        <v>404206</v>
      </c>
      <c r="K633" s="28">
        <v>0</v>
      </c>
      <c r="L633" s="28">
        <v>0</v>
      </c>
      <c r="M633" s="32">
        <v>20000000</v>
      </c>
      <c r="N633" s="35">
        <v>5000000</v>
      </c>
      <c r="O633" s="62"/>
      <c r="P633" s="140">
        <f>IFERROR(VLOOKUP(A633,'[1]Detail CAPEX  (2)'!_xlnm.Print_Area,11,0),0)</f>
        <v>0</v>
      </c>
      <c r="Q633" s="32">
        <f t="shared" si="56"/>
        <v>0</v>
      </c>
      <c r="R633" s="32">
        <f t="shared" si="56"/>
        <v>0</v>
      </c>
      <c r="S633" s="216">
        <f t="shared" si="55"/>
        <v>0</v>
      </c>
      <c r="T633" s="60"/>
    </row>
    <row r="634" spans="1:20" x14ac:dyDescent="0.3">
      <c r="A634" s="62" t="s">
        <v>2032</v>
      </c>
      <c r="B634" s="62" t="s">
        <v>2033</v>
      </c>
      <c r="C634" s="62" t="s">
        <v>99</v>
      </c>
      <c r="D634" s="62" t="s">
        <v>222</v>
      </c>
      <c r="E634" s="46">
        <v>402</v>
      </c>
      <c r="F634" s="46">
        <v>4</v>
      </c>
      <c r="G634" s="46">
        <v>707</v>
      </c>
      <c r="H634" s="46">
        <v>70731</v>
      </c>
      <c r="I634" s="46">
        <v>3000</v>
      </c>
      <c r="J634" s="46">
        <v>404206</v>
      </c>
      <c r="K634" s="28">
        <v>0</v>
      </c>
      <c r="L634" s="28">
        <v>0</v>
      </c>
      <c r="M634" s="32">
        <v>500000</v>
      </c>
      <c r="N634" s="35">
        <v>500000</v>
      </c>
      <c r="O634" s="62"/>
      <c r="P634" s="140">
        <f>IFERROR(VLOOKUP(A634,'[1]Detail CAPEX  (2)'!_xlnm.Print_Area,11,0),0)</f>
        <v>0</v>
      </c>
      <c r="Q634" s="32">
        <f t="shared" si="56"/>
        <v>0</v>
      </c>
      <c r="R634" s="32">
        <f t="shared" si="56"/>
        <v>0</v>
      </c>
      <c r="S634" s="216">
        <f t="shared" si="55"/>
        <v>0</v>
      </c>
      <c r="T634" s="60"/>
    </row>
    <row r="635" spans="1:20" x14ac:dyDescent="0.3">
      <c r="A635" s="62" t="s">
        <v>2034</v>
      </c>
      <c r="B635" s="62" t="s">
        <v>2035</v>
      </c>
      <c r="C635" s="62" t="s">
        <v>99</v>
      </c>
      <c r="D635" s="62" t="s">
        <v>222</v>
      </c>
      <c r="E635" s="46">
        <v>408</v>
      </c>
      <c r="F635" s="46">
        <v>9</v>
      </c>
      <c r="G635" s="46">
        <v>707</v>
      </c>
      <c r="H635" s="46">
        <v>70731</v>
      </c>
      <c r="I635" s="46">
        <v>3000</v>
      </c>
      <c r="J635" s="46">
        <v>404206</v>
      </c>
      <c r="K635" s="28">
        <v>0</v>
      </c>
      <c r="L635" s="28">
        <v>0</v>
      </c>
      <c r="M635" s="28">
        <v>0</v>
      </c>
      <c r="N635" s="35">
        <v>85000000</v>
      </c>
      <c r="O635" s="32">
        <v>85000000</v>
      </c>
      <c r="P635" s="140">
        <f>IFERROR(VLOOKUP(A635,'[1]Detail CAPEX  (2)'!_xlnm.Print_Area,11,0),0)</f>
        <v>0</v>
      </c>
      <c r="Q635" s="32">
        <f t="shared" si="56"/>
        <v>0</v>
      </c>
      <c r="R635" s="32">
        <f t="shared" si="56"/>
        <v>0</v>
      </c>
      <c r="S635" s="216">
        <f t="shared" si="55"/>
        <v>0</v>
      </c>
      <c r="T635" s="60"/>
    </row>
    <row r="636" spans="1:20" x14ac:dyDescent="0.3">
      <c r="A636" s="62" t="s">
        <v>2086</v>
      </c>
      <c r="B636" s="62" t="s">
        <v>2087</v>
      </c>
      <c r="C636" s="62" t="s">
        <v>102</v>
      </c>
      <c r="D636" s="62" t="s">
        <v>222</v>
      </c>
      <c r="E636" s="46">
        <v>408</v>
      </c>
      <c r="F636" s="46">
        <v>9</v>
      </c>
      <c r="G636" s="46">
        <v>704</v>
      </c>
      <c r="H636" s="46">
        <v>70411</v>
      </c>
      <c r="I636" s="46">
        <v>3000</v>
      </c>
      <c r="J636" s="46">
        <v>404206</v>
      </c>
      <c r="K636" s="28">
        <v>0</v>
      </c>
      <c r="L636" s="28">
        <v>0</v>
      </c>
      <c r="M636" s="28">
        <v>0</v>
      </c>
      <c r="N636" s="29">
        <v>0</v>
      </c>
      <c r="O636" s="62"/>
      <c r="P636" s="140">
        <f>IFERROR(VLOOKUP(A636,'[1]Detail CAPEX  (2)'!_xlnm.Print_Area,11,0),0)</f>
        <v>0</v>
      </c>
      <c r="Q636" s="32">
        <f t="shared" si="56"/>
        <v>0</v>
      </c>
      <c r="R636" s="32">
        <f t="shared" si="56"/>
        <v>0</v>
      </c>
      <c r="S636" s="216">
        <f t="shared" si="55"/>
        <v>0</v>
      </c>
      <c r="T636" s="60"/>
    </row>
    <row r="637" spans="1:20" x14ac:dyDescent="0.3">
      <c r="A637" s="62" t="s">
        <v>2167</v>
      </c>
      <c r="B637" s="62" t="s">
        <v>2168</v>
      </c>
      <c r="C637" s="62" t="s">
        <v>76</v>
      </c>
      <c r="D637" s="62" t="s">
        <v>222</v>
      </c>
      <c r="E637" s="46">
        <v>408</v>
      </c>
      <c r="F637" s="46">
        <v>9</v>
      </c>
      <c r="G637" s="46">
        <v>704</v>
      </c>
      <c r="H637" s="46">
        <v>70411</v>
      </c>
      <c r="I637" s="46">
        <v>3000</v>
      </c>
      <c r="J637" s="46">
        <v>404206</v>
      </c>
      <c r="K637" s="28">
        <v>0</v>
      </c>
      <c r="L637" s="28">
        <v>0</v>
      </c>
      <c r="M637" s="28">
        <v>0</v>
      </c>
      <c r="N637" s="29">
        <v>0</v>
      </c>
      <c r="O637" s="62"/>
      <c r="P637" s="140">
        <f>IFERROR(VLOOKUP(A637,'[1]Detail CAPEX  (2)'!_xlnm.Print_Area,11,0),0)</f>
        <v>0</v>
      </c>
      <c r="Q637" s="32">
        <f t="shared" si="56"/>
        <v>0</v>
      </c>
      <c r="R637" s="32">
        <f t="shared" si="56"/>
        <v>0</v>
      </c>
      <c r="S637" s="216">
        <f t="shared" si="55"/>
        <v>0</v>
      </c>
      <c r="T637" s="60"/>
    </row>
    <row r="638" spans="1:20" x14ac:dyDescent="0.3">
      <c r="A638" s="62" t="s">
        <v>2266</v>
      </c>
      <c r="B638" s="62" t="s">
        <v>2267</v>
      </c>
      <c r="C638" s="62" t="s">
        <v>2232</v>
      </c>
      <c r="D638" s="62" t="s">
        <v>222</v>
      </c>
      <c r="E638" s="46">
        <v>406</v>
      </c>
      <c r="F638" s="46">
        <v>9</v>
      </c>
      <c r="G638" s="46">
        <v>709</v>
      </c>
      <c r="H638" s="46">
        <v>70941</v>
      </c>
      <c r="I638" s="46">
        <v>3000</v>
      </c>
      <c r="J638" s="46">
        <v>404205</v>
      </c>
      <c r="K638" s="28">
        <v>0</v>
      </c>
      <c r="L638" s="28">
        <v>0</v>
      </c>
      <c r="M638" s="28">
        <v>0</v>
      </c>
      <c r="N638" s="35">
        <v>5000000</v>
      </c>
      <c r="O638" s="62"/>
      <c r="P638" s="140">
        <f>IFERROR(VLOOKUP(A638,'[1]Detail CAPEX  (2)'!_xlnm.Print_Area,11,0),0)</f>
        <v>0</v>
      </c>
      <c r="Q638" s="32">
        <f t="shared" si="56"/>
        <v>0</v>
      </c>
      <c r="R638" s="32">
        <f t="shared" si="56"/>
        <v>0</v>
      </c>
      <c r="S638" s="216">
        <f t="shared" si="55"/>
        <v>0</v>
      </c>
      <c r="T638" s="60"/>
    </row>
    <row r="639" spans="1:20" x14ac:dyDescent="0.3">
      <c r="A639" s="62" t="s">
        <v>2285</v>
      </c>
      <c r="B639" s="62" t="s">
        <v>2286</v>
      </c>
      <c r="C639" s="62" t="s">
        <v>2276</v>
      </c>
      <c r="D639" s="62" t="s">
        <v>222</v>
      </c>
      <c r="E639" s="46">
        <v>409</v>
      </c>
      <c r="F639" s="46">
        <v>9</v>
      </c>
      <c r="G639" s="46">
        <v>709</v>
      </c>
      <c r="H639" s="46">
        <v>70941</v>
      </c>
      <c r="I639" s="46">
        <v>3000</v>
      </c>
      <c r="J639" s="46">
        <v>404102</v>
      </c>
      <c r="K639" s="28">
        <v>0</v>
      </c>
      <c r="L639" s="28">
        <v>0</v>
      </c>
      <c r="M639" s="32">
        <v>9000000</v>
      </c>
      <c r="N639" s="35">
        <v>9000000</v>
      </c>
      <c r="O639" s="69"/>
      <c r="P639" s="140">
        <f>IFERROR(VLOOKUP(A639,'[1]Detail CAPEX  (2)'!_xlnm.Print_Area,11,0),0)</f>
        <v>0</v>
      </c>
      <c r="Q639" s="32">
        <f t="shared" si="56"/>
        <v>0</v>
      </c>
      <c r="R639" s="32">
        <f t="shared" si="56"/>
        <v>0</v>
      </c>
      <c r="S639" s="216">
        <f t="shared" si="55"/>
        <v>0</v>
      </c>
      <c r="T639" s="60"/>
    </row>
    <row r="640" spans="1:20" x14ac:dyDescent="0.3">
      <c r="A640" s="62" t="s">
        <v>2287</v>
      </c>
      <c r="B640" s="62" t="s">
        <v>750</v>
      </c>
      <c r="C640" s="62" t="s">
        <v>2276</v>
      </c>
      <c r="D640" s="62" t="s">
        <v>222</v>
      </c>
      <c r="E640" s="46">
        <v>1303</v>
      </c>
      <c r="F640" s="46">
        <v>9</v>
      </c>
      <c r="G640" s="46">
        <v>709</v>
      </c>
      <c r="H640" s="46">
        <v>70941</v>
      </c>
      <c r="I640" s="46">
        <v>3000</v>
      </c>
      <c r="J640" s="46">
        <v>404102</v>
      </c>
      <c r="K640" s="28">
        <v>0</v>
      </c>
      <c r="L640" s="28">
        <v>0</v>
      </c>
      <c r="M640" s="32">
        <v>20000000</v>
      </c>
      <c r="N640" s="35">
        <v>20000000</v>
      </c>
      <c r="O640" s="62"/>
      <c r="P640" s="140">
        <f>IFERROR(VLOOKUP(A640,'[1]Detail CAPEX  (2)'!_xlnm.Print_Area,11,0),0)</f>
        <v>0</v>
      </c>
      <c r="Q640" s="32">
        <f t="shared" si="56"/>
        <v>0</v>
      </c>
      <c r="R640" s="32">
        <f t="shared" si="56"/>
        <v>0</v>
      </c>
      <c r="S640" s="216">
        <f t="shared" si="55"/>
        <v>0</v>
      </c>
      <c r="T640" s="224">
        <f>SUM(P479:P640)</f>
        <v>1847600000</v>
      </c>
    </row>
    <row r="641" spans="1:20" x14ac:dyDescent="0.3">
      <c r="A641" s="62"/>
      <c r="B641" s="62"/>
      <c r="C641" s="62"/>
      <c r="D641" s="62"/>
      <c r="E641" s="46"/>
      <c r="F641" s="46"/>
      <c r="G641" s="46"/>
      <c r="H641" s="46"/>
      <c r="I641" s="46"/>
      <c r="J641" s="46"/>
      <c r="K641" s="28"/>
      <c r="L641" s="28"/>
      <c r="M641" s="32"/>
      <c r="N641" s="35"/>
      <c r="O641" s="62"/>
      <c r="P641" s="140"/>
      <c r="Q641" s="32"/>
      <c r="R641" s="32"/>
      <c r="S641" s="216"/>
      <c r="T641" s="60"/>
    </row>
    <row r="642" spans="1:20" x14ac:dyDescent="0.3">
      <c r="A642" s="62"/>
      <c r="B642" s="62"/>
      <c r="C642" s="62"/>
      <c r="D642" s="62"/>
      <c r="E642" s="46"/>
      <c r="F642" s="46"/>
      <c r="G642" s="46"/>
      <c r="H642" s="46"/>
      <c r="I642" s="46"/>
      <c r="J642" s="46"/>
      <c r="K642" s="28"/>
      <c r="L642" s="28"/>
      <c r="M642" s="32"/>
      <c r="N642" s="35"/>
      <c r="O642" s="62"/>
      <c r="P642" s="140"/>
      <c r="Q642" s="32"/>
      <c r="R642" s="32"/>
      <c r="S642" s="216"/>
      <c r="T642" s="60"/>
    </row>
    <row r="643" spans="1:20" x14ac:dyDescent="0.3">
      <c r="A643" s="62" t="s">
        <v>327</v>
      </c>
      <c r="B643" s="62" t="s">
        <v>328</v>
      </c>
      <c r="C643" s="62" t="s">
        <v>325</v>
      </c>
      <c r="D643" s="62" t="s">
        <v>326</v>
      </c>
      <c r="E643" s="46">
        <v>1102</v>
      </c>
      <c r="F643" s="46">
        <v>9</v>
      </c>
      <c r="G643" s="46">
        <v>704</v>
      </c>
      <c r="H643" s="46">
        <v>70411</v>
      </c>
      <c r="I643" s="46">
        <v>3000</v>
      </c>
      <c r="J643" s="46">
        <v>404206</v>
      </c>
      <c r="K643" s="28">
        <v>0</v>
      </c>
      <c r="L643" s="28">
        <v>0</v>
      </c>
      <c r="M643" s="28">
        <v>0</v>
      </c>
      <c r="N643" s="35">
        <v>85000000</v>
      </c>
      <c r="O643" s="62"/>
      <c r="P643" s="140">
        <v>35000000</v>
      </c>
      <c r="Q643" s="32">
        <f t="shared" ref="Q643:R662" si="57">P643+5%*P643</f>
        <v>36750000</v>
      </c>
      <c r="R643" s="32">
        <f t="shared" si="57"/>
        <v>38587500</v>
      </c>
      <c r="S643" s="216">
        <f t="shared" ref="S643:S674" si="58">SUM(P643:R643)</f>
        <v>110337500</v>
      </c>
      <c r="T643" s="60"/>
    </row>
    <row r="644" spans="1:20" x14ac:dyDescent="0.3">
      <c r="A644" s="62" t="s">
        <v>329</v>
      </c>
      <c r="B644" s="62" t="s">
        <v>330</v>
      </c>
      <c r="C644" s="62" t="s">
        <v>325</v>
      </c>
      <c r="D644" s="62" t="s">
        <v>326</v>
      </c>
      <c r="E644" s="46">
        <v>1102</v>
      </c>
      <c r="F644" s="46">
        <v>9</v>
      </c>
      <c r="G644" s="46">
        <v>704</v>
      </c>
      <c r="H644" s="46">
        <v>70411</v>
      </c>
      <c r="I644" s="46">
        <v>3000</v>
      </c>
      <c r="J644" s="46">
        <v>404206</v>
      </c>
      <c r="K644" s="28">
        <v>0</v>
      </c>
      <c r="L644" s="28">
        <v>0</v>
      </c>
      <c r="M644" s="28">
        <v>0</v>
      </c>
      <c r="N644" s="35">
        <v>10000000</v>
      </c>
      <c r="O644" s="62"/>
      <c r="P644" s="140">
        <v>10000000</v>
      </c>
      <c r="Q644" s="32">
        <f t="shared" si="57"/>
        <v>10500000</v>
      </c>
      <c r="R644" s="32">
        <f t="shared" si="57"/>
        <v>11025000</v>
      </c>
      <c r="S644" s="216">
        <f t="shared" si="58"/>
        <v>31525000</v>
      </c>
      <c r="T644" s="60"/>
    </row>
    <row r="645" spans="1:20" x14ac:dyDescent="0.3">
      <c r="A645" s="62" t="s">
        <v>452</v>
      </c>
      <c r="B645" s="62" t="s">
        <v>453</v>
      </c>
      <c r="C645" s="62" t="s">
        <v>53</v>
      </c>
      <c r="D645" s="62" t="s">
        <v>326</v>
      </c>
      <c r="E645" s="46">
        <v>1101</v>
      </c>
      <c r="F645" s="46">
        <v>8</v>
      </c>
      <c r="G645" s="46">
        <v>704</v>
      </c>
      <c r="H645" s="46">
        <v>70411</v>
      </c>
      <c r="I645" s="46">
        <v>3000</v>
      </c>
      <c r="J645" s="46">
        <v>404206</v>
      </c>
      <c r="K645" s="32">
        <v>32425000</v>
      </c>
      <c r="L645" s="28">
        <v>0</v>
      </c>
      <c r="M645" s="32">
        <v>20000000</v>
      </c>
      <c r="N645" s="35">
        <v>5000000</v>
      </c>
      <c r="O645" s="62"/>
      <c r="P645" s="140">
        <f>IFERROR(VLOOKUP(A645,'[1]Detail CAPEX  (2)'!_xlnm.Print_Area,11,0),0)</f>
        <v>0</v>
      </c>
      <c r="Q645" s="32">
        <f t="shared" si="57"/>
        <v>0</v>
      </c>
      <c r="R645" s="32">
        <f t="shared" si="57"/>
        <v>0</v>
      </c>
      <c r="S645" s="216">
        <f t="shared" si="58"/>
        <v>0</v>
      </c>
      <c r="T645" s="60"/>
    </row>
    <row r="646" spans="1:20" x14ac:dyDescent="0.3">
      <c r="A646" s="62" t="s">
        <v>454</v>
      </c>
      <c r="B646" s="62" t="s">
        <v>455</v>
      </c>
      <c r="C646" s="62" t="s">
        <v>53</v>
      </c>
      <c r="D646" s="62" t="s">
        <v>326</v>
      </c>
      <c r="E646" s="46">
        <v>1101</v>
      </c>
      <c r="F646" s="46">
        <v>8</v>
      </c>
      <c r="G646" s="46">
        <v>704</v>
      </c>
      <c r="H646" s="46">
        <v>70411</v>
      </c>
      <c r="I646" s="46">
        <v>3000</v>
      </c>
      <c r="J646" s="46">
        <v>404206</v>
      </c>
      <c r="K646" s="28">
        <v>0</v>
      </c>
      <c r="L646" s="28">
        <v>0</v>
      </c>
      <c r="M646" s="32">
        <v>132800000</v>
      </c>
      <c r="N646" s="35">
        <v>60000000</v>
      </c>
      <c r="O646" s="62"/>
      <c r="P646" s="140">
        <f>IFERROR(VLOOKUP(A646,'[1]Detail CAPEX  (2)'!_xlnm.Print_Area,11,0),0)</f>
        <v>0</v>
      </c>
      <c r="Q646" s="32">
        <f t="shared" si="57"/>
        <v>0</v>
      </c>
      <c r="R646" s="32">
        <f t="shared" si="57"/>
        <v>0</v>
      </c>
      <c r="S646" s="216">
        <f t="shared" si="58"/>
        <v>0</v>
      </c>
      <c r="T646" s="60"/>
    </row>
    <row r="647" spans="1:20" x14ac:dyDescent="0.3">
      <c r="A647" s="62" t="s">
        <v>456</v>
      </c>
      <c r="B647" s="62" t="s">
        <v>457</v>
      </c>
      <c r="C647" s="62" t="s">
        <v>53</v>
      </c>
      <c r="D647" s="62" t="s">
        <v>326</v>
      </c>
      <c r="E647" s="46">
        <v>1101</v>
      </c>
      <c r="F647" s="46">
        <v>8</v>
      </c>
      <c r="G647" s="46">
        <v>708</v>
      </c>
      <c r="H647" s="46">
        <v>70830</v>
      </c>
      <c r="I647" s="46">
        <v>3000</v>
      </c>
      <c r="J647" s="46">
        <v>404206</v>
      </c>
      <c r="K647" s="32">
        <v>5000000</v>
      </c>
      <c r="L647" s="28">
        <v>0</v>
      </c>
      <c r="M647" s="32">
        <v>10000000</v>
      </c>
      <c r="N647" s="35">
        <v>10000000</v>
      </c>
      <c r="O647" s="62"/>
      <c r="P647" s="140">
        <f>IFERROR(VLOOKUP(A647,'[1]Detail CAPEX  (2)'!_xlnm.Print_Area,11,0),0)</f>
        <v>0</v>
      </c>
      <c r="Q647" s="32">
        <f t="shared" si="57"/>
        <v>0</v>
      </c>
      <c r="R647" s="32">
        <f t="shared" si="57"/>
        <v>0</v>
      </c>
      <c r="S647" s="216">
        <f t="shared" si="58"/>
        <v>0</v>
      </c>
      <c r="T647" s="60"/>
    </row>
    <row r="648" spans="1:20" x14ac:dyDescent="0.3">
      <c r="A648" s="62" t="s">
        <v>458</v>
      </c>
      <c r="B648" s="62" t="s">
        <v>459</v>
      </c>
      <c r="C648" s="62" t="s">
        <v>53</v>
      </c>
      <c r="D648" s="62" t="s">
        <v>326</v>
      </c>
      <c r="E648" s="46">
        <v>1102</v>
      </c>
      <c r="F648" s="46">
        <v>8</v>
      </c>
      <c r="G648" s="46">
        <v>708</v>
      </c>
      <c r="H648" s="46">
        <v>70830</v>
      </c>
      <c r="I648" s="46">
        <v>3000</v>
      </c>
      <c r="J648" s="46">
        <v>404206</v>
      </c>
      <c r="K648" s="28">
        <v>0</v>
      </c>
      <c r="L648" s="28">
        <v>0</v>
      </c>
      <c r="M648" s="32">
        <v>30000000</v>
      </c>
      <c r="N648" s="35">
        <v>15000000</v>
      </c>
      <c r="O648" s="62"/>
      <c r="P648" s="140">
        <f>IFERROR(VLOOKUP(A648,'[1]Detail CAPEX  (2)'!_xlnm.Print_Area,11,0),0)</f>
        <v>0</v>
      </c>
      <c r="Q648" s="32">
        <f t="shared" si="57"/>
        <v>0</v>
      </c>
      <c r="R648" s="32">
        <f t="shared" si="57"/>
        <v>0</v>
      </c>
      <c r="S648" s="216">
        <f t="shared" si="58"/>
        <v>0</v>
      </c>
      <c r="T648" s="60"/>
    </row>
    <row r="649" spans="1:20" x14ac:dyDescent="0.3">
      <c r="A649" s="62" t="s">
        <v>460</v>
      </c>
      <c r="B649" s="62" t="s">
        <v>461</v>
      </c>
      <c r="C649" s="62" t="s">
        <v>53</v>
      </c>
      <c r="D649" s="62" t="s">
        <v>326</v>
      </c>
      <c r="E649" s="46">
        <v>1101</v>
      </c>
      <c r="F649" s="46">
        <v>8</v>
      </c>
      <c r="G649" s="46">
        <v>708</v>
      </c>
      <c r="H649" s="46">
        <v>70830</v>
      </c>
      <c r="I649" s="46">
        <v>3000</v>
      </c>
      <c r="J649" s="46">
        <v>404206</v>
      </c>
      <c r="K649" s="28">
        <v>0</v>
      </c>
      <c r="L649" s="28">
        <v>0</v>
      </c>
      <c r="M649" s="32">
        <v>2000000</v>
      </c>
      <c r="N649" s="35">
        <v>2000000</v>
      </c>
      <c r="O649" s="62"/>
      <c r="P649" s="140">
        <f>IFERROR(VLOOKUP(A649,'[1]Detail CAPEX  (2)'!_xlnm.Print_Area,11,0),0)</f>
        <v>0</v>
      </c>
      <c r="Q649" s="32">
        <f t="shared" si="57"/>
        <v>0</v>
      </c>
      <c r="R649" s="32">
        <f t="shared" si="57"/>
        <v>0</v>
      </c>
      <c r="S649" s="216">
        <f t="shared" si="58"/>
        <v>0</v>
      </c>
      <c r="T649" s="60"/>
    </row>
    <row r="650" spans="1:20" x14ac:dyDescent="0.3">
      <c r="A650" s="62" t="s">
        <v>462</v>
      </c>
      <c r="B650" s="62" t="s">
        <v>463</v>
      </c>
      <c r="C650" s="62" t="s">
        <v>53</v>
      </c>
      <c r="D650" s="62" t="s">
        <v>326</v>
      </c>
      <c r="E650" s="46">
        <v>1101</v>
      </c>
      <c r="F650" s="46">
        <v>8</v>
      </c>
      <c r="G650" s="46">
        <v>708</v>
      </c>
      <c r="H650" s="46">
        <v>70830</v>
      </c>
      <c r="I650" s="46">
        <v>3000</v>
      </c>
      <c r="J650" s="46">
        <v>404206</v>
      </c>
      <c r="K650" s="32">
        <v>55427600</v>
      </c>
      <c r="L650" s="28">
        <v>0</v>
      </c>
      <c r="M650" s="32">
        <v>50000000</v>
      </c>
      <c r="N650" s="35">
        <v>50000000</v>
      </c>
      <c r="O650" s="62"/>
      <c r="P650" s="140">
        <f>IFERROR(VLOOKUP(A650,'[1]Detail CAPEX  (2)'!_xlnm.Print_Area,11,0),0)</f>
        <v>0</v>
      </c>
      <c r="Q650" s="32">
        <f t="shared" si="57"/>
        <v>0</v>
      </c>
      <c r="R650" s="32">
        <f t="shared" si="57"/>
        <v>0</v>
      </c>
      <c r="S650" s="216">
        <f t="shared" si="58"/>
        <v>0</v>
      </c>
      <c r="T650" s="60"/>
    </row>
    <row r="651" spans="1:20" x14ac:dyDescent="0.3">
      <c r="A651" s="62" t="s">
        <v>464</v>
      </c>
      <c r="B651" s="62" t="s">
        <v>465</v>
      </c>
      <c r="C651" s="62" t="s">
        <v>53</v>
      </c>
      <c r="D651" s="62" t="s">
        <v>326</v>
      </c>
      <c r="E651" s="46">
        <v>1101</v>
      </c>
      <c r="F651" s="46">
        <v>8</v>
      </c>
      <c r="G651" s="46">
        <v>708</v>
      </c>
      <c r="H651" s="46">
        <v>70830</v>
      </c>
      <c r="I651" s="46">
        <v>3000</v>
      </c>
      <c r="J651" s="46">
        <v>404206</v>
      </c>
      <c r="K651" s="28">
        <v>0</v>
      </c>
      <c r="L651" s="28">
        <v>0</v>
      </c>
      <c r="M651" s="32">
        <v>10000000</v>
      </c>
      <c r="N651" s="35">
        <v>50000000</v>
      </c>
      <c r="O651" s="62"/>
      <c r="P651" s="140">
        <f>IFERROR(VLOOKUP(A651,'[1]Detail CAPEX  (2)'!_xlnm.Print_Area,11,0),0)</f>
        <v>0</v>
      </c>
      <c r="Q651" s="32">
        <f t="shared" si="57"/>
        <v>0</v>
      </c>
      <c r="R651" s="32">
        <f t="shared" si="57"/>
        <v>0</v>
      </c>
      <c r="S651" s="216">
        <f t="shared" si="58"/>
        <v>0</v>
      </c>
      <c r="T651" s="60"/>
    </row>
    <row r="652" spans="1:20" x14ac:dyDescent="0.3">
      <c r="A652" s="62" t="s">
        <v>466</v>
      </c>
      <c r="B652" s="62" t="s">
        <v>467</v>
      </c>
      <c r="C652" s="62" t="s">
        <v>53</v>
      </c>
      <c r="D652" s="62" t="s">
        <v>326</v>
      </c>
      <c r="E652" s="46">
        <v>1101</v>
      </c>
      <c r="F652" s="46">
        <v>8</v>
      </c>
      <c r="G652" s="46">
        <v>708</v>
      </c>
      <c r="H652" s="46">
        <v>70830</v>
      </c>
      <c r="I652" s="46">
        <v>3000</v>
      </c>
      <c r="J652" s="46">
        <v>404206</v>
      </c>
      <c r="K652" s="32">
        <v>49900000</v>
      </c>
      <c r="L652" s="28">
        <v>0</v>
      </c>
      <c r="M652" s="32">
        <v>50000000</v>
      </c>
      <c r="N652" s="35">
        <v>30000000</v>
      </c>
      <c r="O652" s="62"/>
      <c r="P652" s="140">
        <f>IFERROR(VLOOKUP(A652,'[1]Detail CAPEX  (2)'!_xlnm.Print_Area,11,0),0)</f>
        <v>0</v>
      </c>
      <c r="Q652" s="32">
        <f t="shared" si="57"/>
        <v>0</v>
      </c>
      <c r="R652" s="32">
        <f t="shared" si="57"/>
        <v>0</v>
      </c>
      <c r="S652" s="216">
        <f t="shared" si="58"/>
        <v>0</v>
      </c>
      <c r="T652" s="60"/>
    </row>
    <row r="653" spans="1:20" x14ac:dyDescent="0.3">
      <c r="A653" s="62" t="s">
        <v>2786</v>
      </c>
      <c r="B653" s="62" t="s">
        <v>488</v>
      </c>
      <c r="C653" s="62" t="s">
        <v>53</v>
      </c>
      <c r="D653" s="62" t="s">
        <v>326</v>
      </c>
      <c r="E653" s="46"/>
      <c r="F653" s="46"/>
      <c r="G653" s="46"/>
      <c r="H653" s="46"/>
      <c r="I653" s="46"/>
      <c r="J653" s="46"/>
      <c r="K653" s="32"/>
      <c r="L653" s="28"/>
      <c r="M653" s="32"/>
      <c r="N653" s="35"/>
      <c r="O653" s="62"/>
      <c r="P653" s="140">
        <v>8000000</v>
      </c>
      <c r="Q653" s="32">
        <f t="shared" si="57"/>
        <v>8400000</v>
      </c>
      <c r="R653" s="32">
        <f t="shared" si="57"/>
        <v>8820000</v>
      </c>
      <c r="S653" s="216">
        <f t="shared" si="58"/>
        <v>25220000</v>
      </c>
      <c r="T653" s="60"/>
    </row>
    <row r="654" spans="1:20" x14ac:dyDescent="0.3">
      <c r="A654" s="62" t="s">
        <v>468</v>
      </c>
      <c r="B654" s="62" t="s">
        <v>469</v>
      </c>
      <c r="C654" s="62" t="s">
        <v>53</v>
      </c>
      <c r="D654" s="62" t="s">
        <v>326</v>
      </c>
      <c r="E654" s="46">
        <v>1101</v>
      </c>
      <c r="F654" s="46">
        <v>8</v>
      </c>
      <c r="G654" s="46">
        <v>708</v>
      </c>
      <c r="H654" s="46">
        <v>70830</v>
      </c>
      <c r="I654" s="46">
        <v>3000</v>
      </c>
      <c r="J654" s="46">
        <v>404206</v>
      </c>
      <c r="K654" s="32">
        <v>25545000</v>
      </c>
      <c r="L654" s="28">
        <v>0</v>
      </c>
      <c r="M654" s="32">
        <v>160000000</v>
      </c>
      <c r="N654" s="35">
        <v>63000000</v>
      </c>
      <c r="O654" s="62"/>
      <c r="P654" s="140">
        <f>IFERROR(VLOOKUP(A654,'[1]Detail CAPEX  (2)'!_xlnm.Print_Area,11,0),0)</f>
        <v>0</v>
      </c>
      <c r="Q654" s="32">
        <f t="shared" si="57"/>
        <v>0</v>
      </c>
      <c r="R654" s="32">
        <f t="shared" si="57"/>
        <v>0</v>
      </c>
      <c r="S654" s="216">
        <f t="shared" si="58"/>
        <v>0</v>
      </c>
      <c r="T654" s="60"/>
    </row>
    <row r="655" spans="1:20" x14ac:dyDescent="0.3">
      <c r="A655" s="62" t="s">
        <v>470</v>
      </c>
      <c r="B655" s="62" t="s">
        <v>471</v>
      </c>
      <c r="C655" s="62" t="s">
        <v>53</v>
      </c>
      <c r="D655" s="62" t="s">
        <v>326</v>
      </c>
      <c r="E655" s="46">
        <v>1102</v>
      </c>
      <c r="F655" s="46">
        <v>8</v>
      </c>
      <c r="G655" s="46">
        <v>708</v>
      </c>
      <c r="H655" s="46">
        <v>70830</v>
      </c>
      <c r="I655" s="46">
        <v>3000</v>
      </c>
      <c r="J655" s="46">
        <v>404206</v>
      </c>
      <c r="K655" s="32">
        <v>35000000</v>
      </c>
      <c r="L655" s="28">
        <v>0</v>
      </c>
      <c r="M655" s="32">
        <v>40000000</v>
      </c>
      <c r="N655" s="35">
        <v>25000000</v>
      </c>
      <c r="O655" s="62"/>
      <c r="P655" s="140">
        <f>IFERROR(VLOOKUP(A655,'[1]Detail CAPEX  (2)'!_xlnm.Print_Area,11,0),0)</f>
        <v>0</v>
      </c>
      <c r="Q655" s="32">
        <f t="shared" si="57"/>
        <v>0</v>
      </c>
      <c r="R655" s="32">
        <f t="shared" si="57"/>
        <v>0</v>
      </c>
      <c r="S655" s="216">
        <f t="shared" si="58"/>
        <v>0</v>
      </c>
      <c r="T655" s="60"/>
    </row>
    <row r="656" spans="1:20" x14ac:dyDescent="0.3">
      <c r="A656" s="62" t="s">
        <v>472</v>
      </c>
      <c r="B656" s="62" t="s">
        <v>473</v>
      </c>
      <c r="C656" s="62" t="s">
        <v>53</v>
      </c>
      <c r="D656" s="62" t="s">
        <v>326</v>
      </c>
      <c r="E656" s="46">
        <v>1101</v>
      </c>
      <c r="F656" s="46">
        <v>8</v>
      </c>
      <c r="G656" s="46">
        <v>708</v>
      </c>
      <c r="H656" s="46">
        <v>70830</v>
      </c>
      <c r="I656" s="46">
        <v>3000</v>
      </c>
      <c r="J656" s="46">
        <v>404205</v>
      </c>
      <c r="K656" s="32">
        <v>885000</v>
      </c>
      <c r="L656" s="28">
        <v>0</v>
      </c>
      <c r="M656" s="32">
        <v>2000000</v>
      </c>
      <c r="N656" s="35">
        <v>2000000</v>
      </c>
      <c r="O656" s="62"/>
      <c r="P656" s="140">
        <f>IFERROR(VLOOKUP(A656,'[1]Detail CAPEX  (2)'!_xlnm.Print_Area,11,0),0)</f>
        <v>0</v>
      </c>
      <c r="Q656" s="32">
        <f t="shared" si="57"/>
        <v>0</v>
      </c>
      <c r="R656" s="32">
        <f t="shared" si="57"/>
        <v>0</v>
      </c>
      <c r="S656" s="216">
        <f t="shared" si="58"/>
        <v>0</v>
      </c>
      <c r="T656" s="60"/>
    </row>
    <row r="657" spans="1:20" x14ac:dyDescent="0.3">
      <c r="A657" s="62" t="s">
        <v>474</v>
      </c>
      <c r="B657" s="62" t="s">
        <v>475</v>
      </c>
      <c r="C657" s="62" t="s">
        <v>53</v>
      </c>
      <c r="D657" s="62" t="s">
        <v>326</v>
      </c>
      <c r="E657" s="46">
        <v>1102</v>
      </c>
      <c r="F657" s="46">
        <v>9</v>
      </c>
      <c r="G657" s="46">
        <v>708</v>
      </c>
      <c r="H657" s="46">
        <v>70830</v>
      </c>
      <c r="I657" s="46">
        <v>3000</v>
      </c>
      <c r="J657" s="46">
        <v>404206</v>
      </c>
      <c r="K657" s="32">
        <v>1200000</v>
      </c>
      <c r="L657" s="28">
        <v>0</v>
      </c>
      <c r="M657" s="32">
        <v>7000000</v>
      </c>
      <c r="N657" s="35">
        <v>7000000</v>
      </c>
      <c r="O657" s="62"/>
      <c r="P657" s="140">
        <f>IFERROR(VLOOKUP(A657,'[1]Detail CAPEX  (2)'!_xlnm.Print_Area,11,0),0)</f>
        <v>0</v>
      </c>
      <c r="Q657" s="32">
        <f t="shared" si="57"/>
        <v>0</v>
      </c>
      <c r="R657" s="32">
        <f t="shared" si="57"/>
        <v>0</v>
      </c>
      <c r="S657" s="216">
        <f t="shared" si="58"/>
        <v>0</v>
      </c>
      <c r="T657" s="60"/>
    </row>
    <row r="658" spans="1:20" x14ac:dyDescent="0.3">
      <c r="A658" s="65" t="s">
        <v>476</v>
      </c>
      <c r="B658" s="65" t="s">
        <v>477</v>
      </c>
      <c r="C658" s="62" t="s">
        <v>53</v>
      </c>
      <c r="D658" s="62" t="s">
        <v>326</v>
      </c>
      <c r="E658" s="64">
        <v>1102</v>
      </c>
      <c r="F658" s="64">
        <v>9</v>
      </c>
      <c r="G658" s="64">
        <v>708</v>
      </c>
      <c r="H658" s="64">
        <v>70820</v>
      </c>
      <c r="I658" s="64">
        <v>3000</v>
      </c>
      <c r="J658" s="64">
        <v>404206</v>
      </c>
      <c r="K658" s="66">
        <v>401000</v>
      </c>
      <c r="L658" s="68">
        <v>0</v>
      </c>
      <c r="M658" s="66">
        <v>1000000</v>
      </c>
      <c r="N658" s="143">
        <v>1000000</v>
      </c>
      <c r="O658" s="65"/>
      <c r="P658" s="144">
        <v>25000000</v>
      </c>
      <c r="Q658" s="66">
        <f t="shared" si="57"/>
        <v>26250000</v>
      </c>
      <c r="R658" s="66">
        <f t="shared" si="57"/>
        <v>27562500</v>
      </c>
      <c r="S658" s="219">
        <f t="shared" si="58"/>
        <v>78812500</v>
      </c>
      <c r="T658" s="60"/>
    </row>
    <row r="659" spans="1:20" x14ac:dyDescent="0.3">
      <c r="A659" s="62" t="s">
        <v>478</v>
      </c>
      <c r="B659" s="62" t="s">
        <v>479</v>
      </c>
      <c r="C659" s="62" t="s">
        <v>53</v>
      </c>
      <c r="D659" s="62" t="s">
        <v>326</v>
      </c>
      <c r="E659" s="46">
        <v>1102</v>
      </c>
      <c r="F659" s="46">
        <v>2</v>
      </c>
      <c r="G659" s="46">
        <v>701</v>
      </c>
      <c r="H659" s="46">
        <v>70160</v>
      </c>
      <c r="I659" s="46">
        <v>3000</v>
      </c>
      <c r="J659" s="46">
        <v>404206</v>
      </c>
      <c r="K659" s="28">
        <v>0</v>
      </c>
      <c r="L659" s="28">
        <v>0</v>
      </c>
      <c r="M659" s="32">
        <v>10000000</v>
      </c>
      <c r="N659" s="35">
        <v>5000000</v>
      </c>
      <c r="O659" s="62"/>
      <c r="P659" s="140">
        <v>10000000</v>
      </c>
      <c r="Q659" s="32">
        <f t="shared" si="57"/>
        <v>10500000</v>
      </c>
      <c r="R659" s="32">
        <f t="shared" si="57"/>
        <v>11025000</v>
      </c>
      <c r="S659" s="216">
        <f t="shared" si="58"/>
        <v>31525000</v>
      </c>
      <c r="T659" s="60"/>
    </row>
    <row r="660" spans="1:20" x14ac:dyDescent="0.3">
      <c r="A660" s="62" t="s">
        <v>480</v>
      </c>
      <c r="B660" s="62" t="s">
        <v>481</v>
      </c>
      <c r="C660" s="62" t="s">
        <v>53</v>
      </c>
      <c r="D660" s="62" t="s">
        <v>326</v>
      </c>
      <c r="E660" s="46">
        <v>1101</v>
      </c>
      <c r="F660" s="46">
        <v>2</v>
      </c>
      <c r="G660" s="46">
        <v>701</v>
      </c>
      <c r="H660" s="46">
        <v>70160</v>
      </c>
      <c r="I660" s="46">
        <v>3000</v>
      </c>
      <c r="J660" s="46">
        <v>404206</v>
      </c>
      <c r="K660" s="28">
        <v>0</v>
      </c>
      <c r="L660" s="28">
        <v>0</v>
      </c>
      <c r="M660" s="32">
        <v>20000000</v>
      </c>
      <c r="N660" s="35">
        <v>20000000</v>
      </c>
      <c r="O660" s="62"/>
      <c r="P660" s="140">
        <v>10000000</v>
      </c>
      <c r="Q660" s="32">
        <f t="shared" si="57"/>
        <v>10500000</v>
      </c>
      <c r="R660" s="32">
        <f t="shared" si="57"/>
        <v>11025000</v>
      </c>
      <c r="S660" s="216">
        <f t="shared" si="58"/>
        <v>31525000</v>
      </c>
      <c r="T660" s="60"/>
    </row>
    <row r="661" spans="1:20" x14ac:dyDescent="0.3">
      <c r="A661" s="62" t="s">
        <v>482</v>
      </c>
      <c r="B661" s="62" t="s">
        <v>483</v>
      </c>
      <c r="C661" s="62" t="s">
        <v>53</v>
      </c>
      <c r="D661" s="62" t="s">
        <v>326</v>
      </c>
      <c r="E661" s="46">
        <v>1101</v>
      </c>
      <c r="F661" s="46">
        <v>9</v>
      </c>
      <c r="G661" s="46">
        <v>701</v>
      </c>
      <c r="H661" s="46">
        <v>70160</v>
      </c>
      <c r="I661" s="46">
        <v>3000</v>
      </c>
      <c r="J661" s="46">
        <v>404206</v>
      </c>
      <c r="K661" s="28">
        <v>0</v>
      </c>
      <c r="L661" s="28">
        <v>0</v>
      </c>
      <c r="M661" s="32">
        <v>8500000</v>
      </c>
      <c r="N661" s="29">
        <v>0</v>
      </c>
      <c r="O661" s="62"/>
      <c r="P661" s="140">
        <f>IFERROR(VLOOKUP(A661,'[1]Detail CAPEX  (2)'!_xlnm.Print_Area,11,0),0)</f>
        <v>0</v>
      </c>
      <c r="Q661" s="32">
        <f t="shared" si="57"/>
        <v>0</v>
      </c>
      <c r="R661" s="32">
        <f t="shared" si="57"/>
        <v>0</v>
      </c>
      <c r="S661" s="216">
        <f t="shared" si="58"/>
        <v>0</v>
      </c>
      <c r="T661" s="60"/>
    </row>
    <row r="662" spans="1:20" x14ac:dyDescent="0.3">
      <c r="A662" s="62" t="s">
        <v>484</v>
      </c>
      <c r="B662" s="62" t="s">
        <v>485</v>
      </c>
      <c r="C662" s="62" t="s">
        <v>53</v>
      </c>
      <c r="D662" s="62" t="s">
        <v>326</v>
      </c>
      <c r="E662" s="46">
        <v>1102</v>
      </c>
      <c r="F662" s="46">
        <v>9</v>
      </c>
      <c r="G662" s="46">
        <v>701</v>
      </c>
      <c r="H662" s="46">
        <v>70160</v>
      </c>
      <c r="I662" s="46">
        <v>3000</v>
      </c>
      <c r="J662" s="46">
        <v>404206</v>
      </c>
      <c r="K662" s="28">
        <v>0</v>
      </c>
      <c r="L662" s="28">
        <v>0</v>
      </c>
      <c r="M662" s="32">
        <v>5000000</v>
      </c>
      <c r="N662" s="29">
        <v>0</v>
      </c>
      <c r="O662" s="62"/>
      <c r="P662" s="140">
        <f>IFERROR(VLOOKUP(A662,'[1]Detail CAPEX  (2)'!_xlnm.Print_Area,11,0),0)</f>
        <v>0</v>
      </c>
      <c r="Q662" s="32">
        <f t="shared" si="57"/>
        <v>0</v>
      </c>
      <c r="R662" s="32">
        <f t="shared" si="57"/>
        <v>0</v>
      </c>
      <c r="S662" s="216">
        <f t="shared" si="58"/>
        <v>0</v>
      </c>
      <c r="T662" s="60"/>
    </row>
    <row r="663" spans="1:20" x14ac:dyDescent="0.3">
      <c r="A663" s="62" t="s">
        <v>486</v>
      </c>
      <c r="B663" s="62" t="s">
        <v>487</v>
      </c>
      <c r="C663" s="62" t="s">
        <v>53</v>
      </c>
      <c r="D663" s="62" t="s">
        <v>326</v>
      </c>
      <c r="E663" s="46">
        <v>1102</v>
      </c>
      <c r="F663" s="46">
        <v>9</v>
      </c>
      <c r="G663" s="46">
        <v>701</v>
      </c>
      <c r="H663" s="46">
        <v>70160</v>
      </c>
      <c r="I663" s="46">
        <v>3000</v>
      </c>
      <c r="J663" s="46">
        <v>404206</v>
      </c>
      <c r="K663" s="28">
        <v>0</v>
      </c>
      <c r="L663" s="28">
        <v>0</v>
      </c>
      <c r="M663" s="32">
        <v>14000000</v>
      </c>
      <c r="N663" s="35">
        <v>2000000</v>
      </c>
      <c r="O663" s="62"/>
      <c r="P663" s="140">
        <v>4000000</v>
      </c>
      <c r="Q663" s="32">
        <f t="shared" ref="Q663:R682" si="59">P663+5%*P663</f>
        <v>4200000</v>
      </c>
      <c r="R663" s="32">
        <f t="shared" si="59"/>
        <v>4410000</v>
      </c>
      <c r="S663" s="216">
        <f t="shared" si="58"/>
        <v>12610000</v>
      </c>
      <c r="T663" s="60"/>
    </row>
    <row r="664" spans="1:20" x14ac:dyDescent="0.3">
      <c r="A664" s="62" t="s">
        <v>489</v>
      </c>
      <c r="B664" s="62" t="s">
        <v>490</v>
      </c>
      <c r="C664" s="62" t="s">
        <v>53</v>
      </c>
      <c r="D664" s="62" t="s">
        <v>326</v>
      </c>
      <c r="E664" s="46">
        <v>1102</v>
      </c>
      <c r="F664" s="46">
        <v>11</v>
      </c>
      <c r="G664" s="46">
        <v>704</v>
      </c>
      <c r="H664" s="46">
        <v>70411</v>
      </c>
      <c r="I664" s="46">
        <v>3000</v>
      </c>
      <c r="J664" s="46">
        <v>404206</v>
      </c>
      <c r="K664" s="28">
        <v>0</v>
      </c>
      <c r="L664" s="28">
        <v>0</v>
      </c>
      <c r="M664" s="32">
        <v>1500000</v>
      </c>
      <c r="N664" s="35">
        <v>1500000</v>
      </c>
      <c r="O664" s="62"/>
      <c r="P664" s="140">
        <v>2000000</v>
      </c>
      <c r="Q664" s="32">
        <f t="shared" si="59"/>
        <v>2100000</v>
      </c>
      <c r="R664" s="32">
        <f t="shared" si="59"/>
        <v>2205000</v>
      </c>
      <c r="S664" s="216">
        <f t="shared" si="58"/>
        <v>6305000</v>
      </c>
      <c r="T664" s="60"/>
    </row>
    <row r="665" spans="1:20" x14ac:dyDescent="0.3">
      <c r="A665" s="62" t="s">
        <v>491</v>
      </c>
      <c r="B665" s="62" t="s">
        <v>492</v>
      </c>
      <c r="C665" s="62" t="s">
        <v>53</v>
      </c>
      <c r="D665" s="62" t="s">
        <v>326</v>
      </c>
      <c r="E665" s="46">
        <v>1101</v>
      </c>
      <c r="F665" s="46">
        <v>9</v>
      </c>
      <c r="G665" s="46">
        <v>701</v>
      </c>
      <c r="H665" s="46">
        <v>70111</v>
      </c>
      <c r="I665" s="46">
        <v>3000</v>
      </c>
      <c r="J665" s="46">
        <v>404206</v>
      </c>
      <c r="K665" s="32">
        <v>7000000</v>
      </c>
      <c r="L665" s="28">
        <v>0</v>
      </c>
      <c r="M665" s="32">
        <v>15000000</v>
      </c>
      <c r="N665" s="35">
        <v>5000000</v>
      </c>
      <c r="O665" s="62"/>
      <c r="P665" s="140">
        <v>10000000</v>
      </c>
      <c r="Q665" s="32">
        <f t="shared" si="59"/>
        <v>10500000</v>
      </c>
      <c r="R665" s="32">
        <f t="shared" si="59"/>
        <v>11025000</v>
      </c>
      <c r="S665" s="216">
        <f t="shared" si="58"/>
        <v>31525000</v>
      </c>
      <c r="T665" s="60"/>
    </row>
    <row r="666" spans="1:20" x14ac:dyDescent="0.3">
      <c r="A666" s="62" t="s">
        <v>797</v>
      </c>
      <c r="B666" s="62" t="s">
        <v>798</v>
      </c>
      <c r="C666" s="62" t="s">
        <v>796</v>
      </c>
      <c r="D666" s="62" t="s">
        <v>326</v>
      </c>
      <c r="E666" s="46">
        <v>1102</v>
      </c>
      <c r="F666" s="46">
        <v>9</v>
      </c>
      <c r="G666" s="46">
        <v>704</v>
      </c>
      <c r="H666" s="46">
        <v>70411</v>
      </c>
      <c r="I666" s="46">
        <v>3000</v>
      </c>
      <c r="J666" s="46">
        <v>404206</v>
      </c>
      <c r="K666" s="28">
        <v>0</v>
      </c>
      <c r="L666" s="28">
        <v>0</v>
      </c>
      <c r="M666" s="28">
        <v>0</v>
      </c>
      <c r="N666" s="35">
        <v>99006000</v>
      </c>
      <c r="O666" s="62"/>
      <c r="P666" s="140">
        <v>33000000</v>
      </c>
      <c r="Q666" s="32">
        <f t="shared" si="59"/>
        <v>34650000</v>
      </c>
      <c r="R666" s="32">
        <f t="shared" si="59"/>
        <v>36382500</v>
      </c>
      <c r="S666" s="216">
        <f t="shared" si="58"/>
        <v>104032500</v>
      </c>
      <c r="T666" s="60"/>
    </row>
    <row r="667" spans="1:20" x14ac:dyDescent="0.3">
      <c r="A667" s="62" t="s">
        <v>1923</v>
      </c>
      <c r="B667" s="62" t="s">
        <v>1924</v>
      </c>
      <c r="C667" s="62" t="s">
        <v>95</v>
      </c>
      <c r="D667" s="62" t="s">
        <v>326</v>
      </c>
      <c r="E667" s="46">
        <v>1102</v>
      </c>
      <c r="F667" s="46">
        <v>9</v>
      </c>
      <c r="G667" s="46">
        <v>707</v>
      </c>
      <c r="H667" s="46">
        <v>70750</v>
      </c>
      <c r="I667" s="46">
        <v>3000</v>
      </c>
      <c r="J667" s="46">
        <v>404206</v>
      </c>
      <c r="K667" s="28">
        <v>0</v>
      </c>
      <c r="L667" s="28">
        <v>0</v>
      </c>
      <c r="M667" s="28">
        <v>0</v>
      </c>
      <c r="N667" s="35">
        <v>17737500</v>
      </c>
      <c r="O667" s="32">
        <v>17737500</v>
      </c>
      <c r="P667" s="140">
        <f>IFERROR(VLOOKUP(A667,'[1]Detail CAPEX  (2)'!_xlnm.Print_Area,11,0),0)</f>
        <v>0</v>
      </c>
      <c r="Q667" s="32">
        <f t="shared" si="59"/>
        <v>0</v>
      </c>
      <c r="R667" s="32">
        <f t="shared" si="59"/>
        <v>0</v>
      </c>
      <c r="S667" s="216">
        <f t="shared" si="58"/>
        <v>0</v>
      </c>
      <c r="T667" s="60"/>
    </row>
    <row r="668" spans="1:20" x14ac:dyDescent="0.3">
      <c r="A668" s="62" t="s">
        <v>1925</v>
      </c>
      <c r="B668" s="62" t="s">
        <v>1926</v>
      </c>
      <c r="C668" s="62" t="s">
        <v>95</v>
      </c>
      <c r="D668" s="62" t="s">
        <v>326</v>
      </c>
      <c r="E668" s="46">
        <v>1102</v>
      </c>
      <c r="F668" s="46">
        <v>9</v>
      </c>
      <c r="G668" s="46">
        <v>707</v>
      </c>
      <c r="H668" s="46">
        <v>70750</v>
      </c>
      <c r="I668" s="46">
        <v>3000</v>
      </c>
      <c r="J668" s="46">
        <v>404206</v>
      </c>
      <c r="K668" s="28">
        <v>0</v>
      </c>
      <c r="L668" s="28">
        <v>0</v>
      </c>
      <c r="M668" s="28">
        <v>0</v>
      </c>
      <c r="N668" s="35">
        <v>1920000</v>
      </c>
      <c r="O668" s="32">
        <v>1920000</v>
      </c>
      <c r="P668" s="140">
        <f>IFERROR(VLOOKUP(A668,'[1]Detail CAPEX  (2)'!_xlnm.Print_Area,11,0),0)</f>
        <v>0</v>
      </c>
      <c r="Q668" s="32">
        <f t="shared" si="59"/>
        <v>0</v>
      </c>
      <c r="R668" s="32">
        <f t="shared" si="59"/>
        <v>0</v>
      </c>
      <c r="S668" s="216">
        <f t="shared" si="58"/>
        <v>0</v>
      </c>
      <c r="T668" s="60"/>
    </row>
    <row r="669" spans="1:20" x14ac:dyDescent="0.3">
      <c r="A669" s="62" t="s">
        <v>2169</v>
      </c>
      <c r="B669" s="62" t="s">
        <v>2170</v>
      </c>
      <c r="C669" s="62" t="s">
        <v>76</v>
      </c>
      <c r="D669" s="62" t="s">
        <v>326</v>
      </c>
      <c r="E669" s="46">
        <v>1101</v>
      </c>
      <c r="F669" s="46">
        <v>9</v>
      </c>
      <c r="G669" s="46">
        <v>709</v>
      </c>
      <c r="H669" s="46">
        <v>70941</v>
      </c>
      <c r="I669" s="46">
        <v>3000</v>
      </c>
      <c r="J669" s="46">
        <v>404315</v>
      </c>
      <c r="K669" s="28">
        <v>0</v>
      </c>
      <c r="L669" s="28">
        <v>0</v>
      </c>
      <c r="M669" s="32">
        <v>2000000</v>
      </c>
      <c r="N669" s="35">
        <v>2000000</v>
      </c>
      <c r="O669" s="62"/>
      <c r="P669" s="140">
        <f>IFERROR(VLOOKUP(A669,'[1]Detail CAPEX  (2)'!_xlnm.Print_Area,11,0),0)</f>
        <v>0</v>
      </c>
      <c r="Q669" s="32">
        <f t="shared" si="59"/>
        <v>0</v>
      </c>
      <c r="R669" s="32">
        <f t="shared" si="59"/>
        <v>0</v>
      </c>
      <c r="S669" s="216">
        <f t="shared" si="58"/>
        <v>0</v>
      </c>
      <c r="T669" s="60"/>
    </row>
    <row r="670" spans="1:20" x14ac:dyDescent="0.3">
      <c r="A670" s="62" t="s">
        <v>2171</v>
      </c>
      <c r="B670" s="62" t="s">
        <v>2172</v>
      </c>
      <c r="C670" s="62" t="s">
        <v>76</v>
      </c>
      <c r="D670" s="62" t="s">
        <v>326</v>
      </c>
      <c r="E670" s="46">
        <v>1101</v>
      </c>
      <c r="F670" s="46">
        <v>9</v>
      </c>
      <c r="G670" s="46">
        <v>709</v>
      </c>
      <c r="H670" s="46">
        <v>70941</v>
      </c>
      <c r="I670" s="46">
        <v>3000</v>
      </c>
      <c r="J670" s="46">
        <v>404206</v>
      </c>
      <c r="K670" s="28">
        <v>0</v>
      </c>
      <c r="L670" s="28">
        <v>0</v>
      </c>
      <c r="M670" s="32">
        <v>5000000</v>
      </c>
      <c r="N670" s="35">
        <v>3000000</v>
      </c>
      <c r="O670" s="62"/>
      <c r="P670" s="140">
        <v>3000000</v>
      </c>
      <c r="Q670" s="32">
        <f t="shared" si="59"/>
        <v>3150000</v>
      </c>
      <c r="R670" s="32">
        <f t="shared" si="59"/>
        <v>3307500</v>
      </c>
      <c r="S670" s="216">
        <f t="shared" si="58"/>
        <v>9457500</v>
      </c>
      <c r="T670" s="60"/>
    </row>
    <row r="671" spans="1:20" x14ac:dyDescent="0.3">
      <c r="A671" s="62" t="s">
        <v>2173</v>
      </c>
      <c r="B671" s="62" t="s">
        <v>2174</v>
      </c>
      <c r="C671" s="62" t="s">
        <v>76</v>
      </c>
      <c r="D671" s="62" t="s">
        <v>326</v>
      </c>
      <c r="E671" s="46">
        <v>1102</v>
      </c>
      <c r="F671" s="46">
        <v>9</v>
      </c>
      <c r="G671" s="46">
        <v>709</v>
      </c>
      <c r="H671" s="46">
        <v>70941</v>
      </c>
      <c r="I671" s="46">
        <v>3000</v>
      </c>
      <c r="J671" s="46">
        <v>404206</v>
      </c>
      <c r="K671" s="28">
        <v>0</v>
      </c>
      <c r="L671" s="28">
        <v>0</v>
      </c>
      <c r="M671" s="32">
        <v>8000000</v>
      </c>
      <c r="N671" s="35">
        <v>8000000</v>
      </c>
      <c r="O671" s="62"/>
      <c r="P671" s="140">
        <v>10000000</v>
      </c>
      <c r="Q671" s="32">
        <f t="shared" si="59"/>
        <v>10500000</v>
      </c>
      <c r="R671" s="32">
        <f t="shared" si="59"/>
        <v>11025000</v>
      </c>
      <c r="S671" s="216">
        <f t="shared" si="58"/>
        <v>31525000</v>
      </c>
      <c r="T671" s="60"/>
    </row>
    <row r="672" spans="1:20" x14ac:dyDescent="0.3">
      <c r="A672" s="62" t="s">
        <v>2175</v>
      </c>
      <c r="B672" s="62" t="s">
        <v>2176</v>
      </c>
      <c r="C672" s="62" t="s">
        <v>76</v>
      </c>
      <c r="D672" s="62" t="s">
        <v>326</v>
      </c>
      <c r="E672" s="46">
        <v>1102</v>
      </c>
      <c r="F672" s="46">
        <v>9</v>
      </c>
      <c r="G672" s="46">
        <v>709</v>
      </c>
      <c r="H672" s="46">
        <v>70941</v>
      </c>
      <c r="I672" s="46">
        <v>3000</v>
      </c>
      <c r="J672" s="46">
        <v>404206</v>
      </c>
      <c r="K672" s="32">
        <v>4512500</v>
      </c>
      <c r="L672" s="28">
        <v>0</v>
      </c>
      <c r="M672" s="32">
        <v>30000000</v>
      </c>
      <c r="N672" s="35">
        <v>30000000</v>
      </c>
      <c r="O672" s="62"/>
      <c r="P672" s="140">
        <v>30000000</v>
      </c>
      <c r="Q672" s="32">
        <f t="shared" si="59"/>
        <v>31500000</v>
      </c>
      <c r="R672" s="32">
        <f t="shared" si="59"/>
        <v>33075000</v>
      </c>
      <c r="S672" s="216">
        <f t="shared" si="58"/>
        <v>94575000</v>
      </c>
      <c r="T672" s="60"/>
    </row>
    <row r="673" spans="1:20" x14ac:dyDescent="0.3">
      <c r="A673" s="62" t="s">
        <v>2177</v>
      </c>
      <c r="B673" s="62" t="s">
        <v>2178</v>
      </c>
      <c r="C673" s="62" t="s">
        <v>76</v>
      </c>
      <c r="D673" s="62" t="s">
        <v>326</v>
      </c>
      <c r="E673" s="46">
        <v>1101</v>
      </c>
      <c r="F673" s="46">
        <v>9</v>
      </c>
      <c r="G673" s="46">
        <v>709</v>
      </c>
      <c r="H673" s="46">
        <v>70941</v>
      </c>
      <c r="I673" s="46">
        <v>3000</v>
      </c>
      <c r="J673" s="46">
        <v>404206</v>
      </c>
      <c r="K673" s="28">
        <v>0</v>
      </c>
      <c r="L673" s="28">
        <v>0</v>
      </c>
      <c r="M673" s="32">
        <v>2000000</v>
      </c>
      <c r="N673" s="35">
        <v>2000000</v>
      </c>
      <c r="O673" s="62"/>
      <c r="P673" s="140">
        <v>2000000</v>
      </c>
      <c r="Q673" s="32">
        <f t="shared" si="59"/>
        <v>2100000</v>
      </c>
      <c r="R673" s="32">
        <f t="shared" si="59"/>
        <v>2205000</v>
      </c>
      <c r="S673" s="216">
        <f t="shared" si="58"/>
        <v>6305000</v>
      </c>
      <c r="T673" s="60"/>
    </row>
    <row r="674" spans="1:20" x14ac:dyDescent="0.3">
      <c r="A674" s="62" t="s">
        <v>2179</v>
      </c>
      <c r="B674" s="62" t="s">
        <v>2180</v>
      </c>
      <c r="C674" s="62" t="s">
        <v>76</v>
      </c>
      <c r="D674" s="62" t="s">
        <v>326</v>
      </c>
      <c r="E674" s="46">
        <v>1101</v>
      </c>
      <c r="F674" s="46">
        <v>9</v>
      </c>
      <c r="G674" s="46">
        <v>709</v>
      </c>
      <c r="H674" s="46">
        <v>70941</v>
      </c>
      <c r="I674" s="46">
        <v>3000</v>
      </c>
      <c r="J674" s="46">
        <v>404206</v>
      </c>
      <c r="K674" s="28">
        <v>0</v>
      </c>
      <c r="L674" s="28">
        <v>0</v>
      </c>
      <c r="M674" s="32">
        <v>3000000</v>
      </c>
      <c r="N674" s="35">
        <v>3000000</v>
      </c>
      <c r="O674" s="62"/>
      <c r="P674" s="140">
        <v>5000000</v>
      </c>
      <c r="Q674" s="32">
        <f t="shared" si="59"/>
        <v>5250000</v>
      </c>
      <c r="R674" s="32">
        <f t="shared" si="59"/>
        <v>5512500</v>
      </c>
      <c r="S674" s="216">
        <f t="shared" si="58"/>
        <v>15762500</v>
      </c>
      <c r="T674" s="60"/>
    </row>
    <row r="675" spans="1:20" x14ac:dyDescent="0.3">
      <c r="A675" s="62" t="s">
        <v>2181</v>
      </c>
      <c r="B675" s="62" t="s">
        <v>2182</v>
      </c>
      <c r="C675" s="62" t="s">
        <v>76</v>
      </c>
      <c r="D675" s="62" t="s">
        <v>326</v>
      </c>
      <c r="E675" s="46">
        <v>1102</v>
      </c>
      <c r="F675" s="46">
        <v>9</v>
      </c>
      <c r="G675" s="46">
        <v>709</v>
      </c>
      <c r="H675" s="46">
        <v>70941</v>
      </c>
      <c r="I675" s="46">
        <v>3000</v>
      </c>
      <c r="J675" s="46">
        <v>404206</v>
      </c>
      <c r="K675" s="28">
        <v>0</v>
      </c>
      <c r="L675" s="28">
        <v>0</v>
      </c>
      <c r="M675" s="32">
        <v>90000000</v>
      </c>
      <c r="N675" s="35">
        <v>45000000</v>
      </c>
      <c r="O675" s="62"/>
      <c r="P675" s="140">
        <v>50000000</v>
      </c>
      <c r="Q675" s="32">
        <f t="shared" si="59"/>
        <v>52500000</v>
      </c>
      <c r="R675" s="32">
        <f t="shared" si="59"/>
        <v>55125000</v>
      </c>
      <c r="S675" s="216">
        <f t="shared" ref="S675:S696" si="60">SUM(P675:R675)</f>
        <v>157625000</v>
      </c>
      <c r="T675" s="60"/>
    </row>
    <row r="676" spans="1:20" x14ac:dyDescent="0.3">
      <c r="A676" s="62" t="s">
        <v>2183</v>
      </c>
      <c r="B676" s="62" t="s">
        <v>2184</v>
      </c>
      <c r="C676" s="62" t="s">
        <v>76</v>
      </c>
      <c r="D676" s="62" t="s">
        <v>326</v>
      </c>
      <c r="E676" s="46">
        <v>1102</v>
      </c>
      <c r="F676" s="46">
        <v>9</v>
      </c>
      <c r="G676" s="46">
        <v>709</v>
      </c>
      <c r="H676" s="46">
        <v>70941</v>
      </c>
      <c r="I676" s="46">
        <v>3000</v>
      </c>
      <c r="J676" s="46">
        <v>404206</v>
      </c>
      <c r="K676" s="28">
        <v>0</v>
      </c>
      <c r="L676" s="28">
        <v>0</v>
      </c>
      <c r="M676" s="32">
        <v>2000000</v>
      </c>
      <c r="N676" s="35">
        <v>2000000</v>
      </c>
      <c r="O676" s="62"/>
      <c r="P676" s="140">
        <f>IFERROR(VLOOKUP(A676,'[1]Detail CAPEX  (2)'!_xlnm.Print_Area,11,0),0)</f>
        <v>0</v>
      </c>
      <c r="Q676" s="32">
        <f t="shared" si="59"/>
        <v>0</v>
      </c>
      <c r="R676" s="32">
        <f t="shared" si="59"/>
        <v>0</v>
      </c>
      <c r="S676" s="216">
        <f t="shared" si="60"/>
        <v>0</v>
      </c>
      <c r="T676" s="60"/>
    </row>
    <row r="677" spans="1:20" x14ac:dyDescent="0.3">
      <c r="A677" s="62" t="s">
        <v>2185</v>
      </c>
      <c r="B677" s="62" t="s">
        <v>2186</v>
      </c>
      <c r="C677" s="62" t="s">
        <v>76</v>
      </c>
      <c r="D677" s="62" t="s">
        <v>326</v>
      </c>
      <c r="E677" s="46">
        <v>1101</v>
      </c>
      <c r="F677" s="46">
        <v>9</v>
      </c>
      <c r="G677" s="46">
        <v>709</v>
      </c>
      <c r="H677" s="46">
        <v>70941</v>
      </c>
      <c r="I677" s="46">
        <v>3000</v>
      </c>
      <c r="J677" s="46">
        <v>404206</v>
      </c>
      <c r="K677" s="28">
        <v>0</v>
      </c>
      <c r="L677" s="28">
        <v>0</v>
      </c>
      <c r="M677" s="32">
        <v>6000000</v>
      </c>
      <c r="N677" s="35">
        <v>5000000</v>
      </c>
      <c r="O677" s="62"/>
      <c r="P677" s="140">
        <v>6000000</v>
      </c>
      <c r="Q677" s="32">
        <f t="shared" si="59"/>
        <v>6300000</v>
      </c>
      <c r="R677" s="32">
        <f t="shared" si="59"/>
        <v>6615000</v>
      </c>
      <c r="S677" s="216">
        <f t="shared" si="60"/>
        <v>18915000</v>
      </c>
      <c r="T677" s="60"/>
    </row>
    <row r="678" spans="1:20" x14ac:dyDescent="0.3">
      <c r="A678" s="62" t="s">
        <v>2187</v>
      </c>
      <c r="B678" s="62" t="s">
        <v>2188</v>
      </c>
      <c r="C678" s="62" t="s">
        <v>76</v>
      </c>
      <c r="D678" s="62" t="s">
        <v>326</v>
      </c>
      <c r="E678" s="46">
        <v>1101</v>
      </c>
      <c r="F678" s="46">
        <v>9</v>
      </c>
      <c r="G678" s="46">
        <v>709</v>
      </c>
      <c r="H678" s="46">
        <v>70941</v>
      </c>
      <c r="I678" s="46">
        <v>3000</v>
      </c>
      <c r="J678" s="46">
        <v>404206</v>
      </c>
      <c r="K678" s="28">
        <v>0</v>
      </c>
      <c r="L678" s="28">
        <v>0</v>
      </c>
      <c r="M678" s="32">
        <v>2000000</v>
      </c>
      <c r="N678" s="35">
        <v>2000000</v>
      </c>
      <c r="O678" s="62"/>
      <c r="P678" s="140">
        <f>IFERROR(VLOOKUP(A678,'[1]Detail CAPEX  (2)'!_xlnm.Print_Area,11,0),0)</f>
        <v>0</v>
      </c>
      <c r="Q678" s="32">
        <f t="shared" si="59"/>
        <v>0</v>
      </c>
      <c r="R678" s="32">
        <f t="shared" si="59"/>
        <v>0</v>
      </c>
      <c r="S678" s="216">
        <f t="shared" si="60"/>
        <v>0</v>
      </c>
      <c r="T678" s="60"/>
    </row>
    <row r="679" spans="1:20" x14ac:dyDescent="0.3">
      <c r="A679" s="62" t="s">
        <v>2189</v>
      </c>
      <c r="B679" s="62" t="s">
        <v>2190</v>
      </c>
      <c r="C679" s="62" t="s">
        <v>76</v>
      </c>
      <c r="D679" s="62" t="s">
        <v>326</v>
      </c>
      <c r="E679" s="46">
        <v>1102</v>
      </c>
      <c r="F679" s="46">
        <v>9</v>
      </c>
      <c r="G679" s="46">
        <v>709</v>
      </c>
      <c r="H679" s="46">
        <v>70941</v>
      </c>
      <c r="I679" s="46">
        <v>3000</v>
      </c>
      <c r="J679" s="46">
        <v>404206</v>
      </c>
      <c r="K679" s="28">
        <v>0</v>
      </c>
      <c r="L679" s="28">
        <v>0</v>
      </c>
      <c r="M679" s="32">
        <v>5000000</v>
      </c>
      <c r="N679" s="35">
        <v>5000000</v>
      </c>
      <c r="O679" s="62"/>
      <c r="P679" s="140">
        <v>2000000</v>
      </c>
      <c r="Q679" s="32">
        <f t="shared" si="59"/>
        <v>2100000</v>
      </c>
      <c r="R679" s="32">
        <f t="shared" si="59"/>
        <v>2205000</v>
      </c>
      <c r="S679" s="216">
        <f t="shared" si="60"/>
        <v>6305000</v>
      </c>
      <c r="T679" s="60"/>
    </row>
    <row r="680" spans="1:20" x14ac:dyDescent="0.3">
      <c r="A680" s="62" t="s">
        <v>2191</v>
      </c>
      <c r="B680" s="62" t="s">
        <v>2192</v>
      </c>
      <c r="C680" s="62" t="s">
        <v>76</v>
      </c>
      <c r="D680" s="62" t="s">
        <v>326</v>
      </c>
      <c r="E680" s="46">
        <v>1102</v>
      </c>
      <c r="F680" s="46">
        <v>9</v>
      </c>
      <c r="G680" s="46">
        <v>709</v>
      </c>
      <c r="H680" s="46">
        <v>70941</v>
      </c>
      <c r="I680" s="46">
        <v>3000</v>
      </c>
      <c r="J680" s="46">
        <v>404206</v>
      </c>
      <c r="K680" s="28">
        <v>0</v>
      </c>
      <c r="L680" s="28">
        <v>0</v>
      </c>
      <c r="M680" s="32">
        <v>1000000</v>
      </c>
      <c r="N680" s="35">
        <v>1000000</v>
      </c>
      <c r="O680" s="62"/>
      <c r="P680" s="140">
        <v>2000000</v>
      </c>
      <c r="Q680" s="32">
        <f t="shared" si="59"/>
        <v>2100000</v>
      </c>
      <c r="R680" s="32">
        <f t="shared" si="59"/>
        <v>2205000</v>
      </c>
      <c r="S680" s="216">
        <f t="shared" si="60"/>
        <v>6305000</v>
      </c>
      <c r="T680" s="60"/>
    </row>
    <row r="681" spans="1:20" x14ac:dyDescent="0.3">
      <c r="A681" s="62" t="s">
        <v>2193</v>
      </c>
      <c r="B681" s="62" t="s">
        <v>2194</v>
      </c>
      <c r="C681" s="62" t="s">
        <v>76</v>
      </c>
      <c r="D681" s="62" t="s">
        <v>326</v>
      </c>
      <c r="E681" s="46">
        <v>1101</v>
      </c>
      <c r="F681" s="46">
        <v>9</v>
      </c>
      <c r="G681" s="46">
        <v>709</v>
      </c>
      <c r="H681" s="46">
        <v>70941</v>
      </c>
      <c r="I681" s="46">
        <v>3000</v>
      </c>
      <c r="J681" s="46">
        <v>404206</v>
      </c>
      <c r="K681" s="28">
        <v>0</v>
      </c>
      <c r="L681" s="28">
        <v>0</v>
      </c>
      <c r="M681" s="32">
        <v>4000000</v>
      </c>
      <c r="N681" s="35">
        <v>4000000</v>
      </c>
      <c r="O681" s="62"/>
      <c r="P681" s="140">
        <v>5000000</v>
      </c>
      <c r="Q681" s="32">
        <f t="shared" si="59"/>
        <v>5250000</v>
      </c>
      <c r="R681" s="32">
        <f t="shared" si="59"/>
        <v>5512500</v>
      </c>
      <c r="S681" s="216">
        <f t="shared" si="60"/>
        <v>15762500</v>
      </c>
      <c r="T681" s="60"/>
    </row>
    <row r="682" spans="1:20" x14ac:dyDescent="0.3">
      <c r="A682" s="62" t="s">
        <v>2195</v>
      </c>
      <c r="B682" s="62" t="s">
        <v>2196</v>
      </c>
      <c r="C682" s="62" t="s">
        <v>76</v>
      </c>
      <c r="D682" s="62" t="s">
        <v>326</v>
      </c>
      <c r="E682" s="46">
        <v>1102</v>
      </c>
      <c r="F682" s="46">
        <v>9</v>
      </c>
      <c r="G682" s="46">
        <v>709</v>
      </c>
      <c r="H682" s="46">
        <v>70941</v>
      </c>
      <c r="I682" s="46">
        <v>3000</v>
      </c>
      <c r="J682" s="46">
        <v>404206</v>
      </c>
      <c r="K682" s="28">
        <v>0</v>
      </c>
      <c r="L682" s="28">
        <v>0</v>
      </c>
      <c r="M682" s="32">
        <v>40250085</v>
      </c>
      <c r="N682" s="35">
        <v>5000000</v>
      </c>
      <c r="O682" s="62"/>
      <c r="P682" s="140">
        <f>IFERROR(VLOOKUP(A682,'[1]Detail CAPEX  (2)'!_xlnm.Print_Area,11,0),0)</f>
        <v>0</v>
      </c>
      <c r="Q682" s="32">
        <f t="shared" si="59"/>
        <v>0</v>
      </c>
      <c r="R682" s="32">
        <f t="shared" si="59"/>
        <v>0</v>
      </c>
      <c r="S682" s="216">
        <f t="shared" si="60"/>
        <v>0</v>
      </c>
      <c r="T682" s="60"/>
    </row>
    <row r="683" spans="1:20" x14ac:dyDescent="0.3">
      <c r="A683" s="62" t="s">
        <v>2197</v>
      </c>
      <c r="B683" s="62" t="s">
        <v>2198</v>
      </c>
      <c r="C683" s="62" t="s">
        <v>76</v>
      </c>
      <c r="D683" s="62" t="s">
        <v>326</v>
      </c>
      <c r="E683" s="46">
        <v>1101</v>
      </c>
      <c r="F683" s="46">
        <v>9</v>
      </c>
      <c r="G683" s="46">
        <v>709</v>
      </c>
      <c r="H683" s="46">
        <v>70941</v>
      </c>
      <c r="I683" s="46">
        <v>3000</v>
      </c>
      <c r="J683" s="46">
        <v>404206</v>
      </c>
      <c r="K683" s="28">
        <v>0</v>
      </c>
      <c r="L683" s="28">
        <v>0</v>
      </c>
      <c r="M683" s="28">
        <v>0</v>
      </c>
      <c r="N683" s="35">
        <v>35000000</v>
      </c>
      <c r="O683" s="62"/>
      <c r="P683" s="140">
        <v>35000000</v>
      </c>
      <c r="Q683" s="32">
        <f t="shared" ref="Q683:R696" si="61">P683+5%*P683</f>
        <v>36750000</v>
      </c>
      <c r="R683" s="32">
        <f t="shared" si="61"/>
        <v>38587500</v>
      </c>
      <c r="S683" s="216">
        <f t="shared" si="60"/>
        <v>110337500</v>
      </c>
      <c r="T683" s="60"/>
    </row>
    <row r="684" spans="1:20" x14ac:dyDescent="0.3">
      <c r="A684" s="62" t="s">
        <v>2207</v>
      </c>
      <c r="B684" s="62" t="s">
        <v>2174</v>
      </c>
      <c r="C684" s="62" t="s">
        <v>2206</v>
      </c>
      <c r="D684" s="62" t="s">
        <v>326</v>
      </c>
      <c r="E684" s="46">
        <v>1101</v>
      </c>
      <c r="F684" s="46">
        <v>9</v>
      </c>
      <c r="G684" s="46">
        <v>701</v>
      </c>
      <c r="H684" s="46">
        <v>70140</v>
      </c>
      <c r="I684" s="46">
        <v>3000</v>
      </c>
      <c r="J684" s="46">
        <v>404206</v>
      </c>
      <c r="K684" s="28">
        <v>0</v>
      </c>
      <c r="L684" s="28">
        <v>0</v>
      </c>
      <c r="M684" s="32">
        <v>7347228</v>
      </c>
      <c r="N684" s="35">
        <v>7347227</v>
      </c>
      <c r="O684" s="62"/>
      <c r="P684" s="140">
        <v>10000000</v>
      </c>
      <c r="Q684" s="32">
        <f t="shared" si="61"/>
        <v>10500000</v>
      </c>
      <c r="R684" s="32">
        <f t="shared" si="61"/>
        <v>11025000</v>
      </c>
      <c r="S684" s="216">
        <f t="shared" si="60"/>
        <v>31525000</v>
      </c>
      <c r="T684" s="60"/>
    </row>
    <row r="685" spans="1:20" x14ac:dyDescent="0.3">
      <c r="A685" s="62" t="s">
        <v>2208</v>
      </c>
      <c r="B685" s="62" t="s">
        <v>2209</v>
      </c>
      <c r="C685" s="62" t="s">
        <v>2206</v>
      </c>
      <c r="D685" s="62" t="s">
        <v>326</v>
      </c>
      <c r="E685" s="46">
        <v>1101</v>
      </c>
      <c r="F685" s="46">
        <v>9</v>
      </c>
      <c r="G685" s="46">
        <v>701</v>
      </c>
      <c r="H685" s="46">
        <v>70150</v>
      </c>
      <c r="I685" s="46">
        <v>3000</v>
      </c>
      <c r="J685" s="46">
        <v>404206</v>
      </c>
      <c r="K685" s="28">
        <v>0</v>
      </c>
      <c r="L685" s="28">
        <v>0</v>
      </c>
      <c r="M685" s="32">
        <v>20000000</v>
      </c>
      <c r="N685" s="35">
        <v>20000000</v>
      </c>
      <c r="O685" s="62"/>
      <c r="P685" s="140">
        <v>10000000</v>
      </c>
      <c r="Q685" s="32">
        <f t="shared" si="61"/>
        <v>10500000</v>
      </c>
      <c r="R685" s="32">
        <f t="shared" si="61"/>
        <v>11025000</v>
      </c>
      <c r="S685" s="216">
        <f t="shared" si="60"/>
        <v>31525000</v>
      </c>
      <c r="T685" s="60"/>
    </row>
    <row r="686" spans="1:20" x14ac:dyDescent="0.3">
      <c r="A686" s="62" t="s">
        <v>2210</v>
      </c>
      <c r="B686" s="62" t="s">
        <v>2211</v>
      </c>
      <c r="C686" s="62" t="s">
        <v>2206</v>
      </c>
      <c r="D686" s="62" t="s">
        <v>326</v>
      </c>
      <c r="E686" s="46">
        <v>1101</v>
      </c>
      <c r="F686" s="46">
        <v>8</v>
      </c>
      <c r="G686" s="46">
        <v>704</v>
      </c>
      <c r="H686" s="46">
        <v>70460</v>
      </c>
      <c r="I686" s="46">
        <v>3000</v>
      </c>
      <c r="J686" s="46">
        <v>404206</v>
      </c>
      <c r="K686" s="28">
        <v>0</v>
      </c>
      <c r="L686" s="28">
        <v>0</v>
      </c>
      <c r="M686" s="32">
        <v>5000000</v>
      </c>
      <c r="N686" s="35">
        <v>5000000</v>
      </c>
      <c r="O686" s="62"/>
      <c r="P686" s="140">
        <v>50000000</v>
      </c>
      <c r="Q686" s="32">
        <f t="shared" si="61"/>
        <v>52500000</v>
      </c>
      <c r="R686" s="32">
        <f t="shared" si="61"/>
        <v>55125000</v>
      </c>
      <c r="S686" s="216">
        <f t="shared" si="60"/>
        <v>157625000</v>
      </c>
      <c r="T686" s="60"/>
    </row>
    <row r="687" spans="1:20" x14ac:dyDescent="0.3">
      <c r="A687" s="62" t="s">
        <v>2212</v>
      </c>
      <c r="B687" s="62" t="s">
        <v>2213</v>
      </c>
      <c r="C687" s="62" t="s">
        <v>2206</v>
      </c>
      <c r="D687" s="62" t="s">
        <v>326</v>
      </c>
      <c r="E687" s="46">
        <v>1101</v>
      </c>
      <c r="F687" s="46">
        <v>8</v>
      </c>
      <c r="G687" s="46">
        <v>704</v>
      </c>
      <c r="H687" s="46">
        <v>70460</v>
      </c>
      <c r="I687" s="46">
        <v>3000</v>
      </c>
      <c r="J687" s="46">
        <v>404206</v>
      </c>
      <c r="K687" s="28">
        <v>0</v>
      </c>
      <c r="L687" s="28">
        <v>0</v>
      </c>
      <c r="M687" s="32">
        <v>10000000</v>
      </c>
      <c r="N687" s="35">
        <v>10000000</v>
      </c>
      <c r="O687" s="62"/>
      <c r="P687" s="140">
        <v>10000000</v>
      </c>
      <c r="Q687" s="32">
        <f t="shared" si="61"/>
        <v>10500000</v>
      </c>
      <c r="R687" s="32">
        <f t="shared" si="61"/>
        <v>11025000</v>
      </c>
      <c r="S687" s="216">
        <f t="shared" si="60"/>
        <v>31525000</v>
      </c>
      <c r="T687" s="60"/>
    </row>
    <row r="688" spans="1:20" x14ac:dyDescent="0.3">
      <c r="A688" s="62" t="s">
        <v>2214</v>
      </c>
      <c r="B688" s="62" t="s">
        <v>2215</v>
      </c>
      <c r="C688" s="62" t="s">
        <v>2206</v>
      </c>
      <c r="D688" s="62" t="s">
        <v>326</v>
      </c>
      <c r="E688" s="46">
        <v>1101</v>
      </c>
      <c r="F688" s="46">
        <v>8</v>
      </c>
      <c r="G688" s="46">
        <v>704</v>
      </c>
      <c r="H688" s="46">
        <v>70460</v>
      </c>
      <c r="I688" s="46">
        <v>3000</v>
      </c>
      <c r="J688" s="46">
        <v>404206</v>
      </c>
      <c r="K688" s="28">
        <v>0</v>
      </c>
      <c r="L688" s="28">
        <v>0</v>
      </c>
      <c r="M688" s="32">
        <v>10000000</v>
      </c>
      <c r="N688" s="35">
        <v>10000000</v>
      </c>
      <c r="O688" s="28"/>
      <c r="P688" s="140">
        <v>30000000</v>
      </c>
      <c r="Q688" s="32">
        <f t="shared" si="61"/>
        <v>31500000</v>
      </c>
      <c r="R688" s="32">
        <f t="shared" si="61"/>
        <v>33075000</v>
      </c>
      <c r="S688" s="216">
        <f t="shared" si="60"/>
        <v>94575000</v>
      </c>
      <c r="T688" s="60"/>
    </row>
    <row r="689" spans="1:20" x14ac:dyDescent="0.3">
      <c r="A689" s="62" t="s">
        <v>2216</v>
      </c>
      <c r="B689" s="62" t="s">
        <v>2217</v>
      </c>
      <c r="C689" s="62" t="s">
        <v>2206</v>
      </c>
      <c r="D689" s="62" t="s">
        <v>326</v>
      </c>
      <c r="E689" s="46">
        <v>1101</v>
      </c>
      <c r="F689" s="46">
        <v>8</v>
      </c>
      <c r="G689" s="46">
        <v>704</v>
      </c>
      <c r="H689" s="46">
        <v>70460</v>
      </c>
      <c r="I689" s="46">
        <v>3000</v>
      </c>
      <c r="J689" s="46">
        <v>404206</v>
      </c>
      <c r="K689" s="28">
        <v>0</v>
      </c>
      <c r="L689" s="28">
        <v>0</v>
      </c>
      <c r="M689" s="32">
        <v>20000000</v>
      </c>
      <c r="N689" s="35">
        <v>5000000</v>
      </c>
      <c r="O689" s="62"/>
      <c r="P689" s="140">
        <v>20000000</v>
      </c>
      <c r="Q689" s="32">
        <f t="shared" si="61"/>
        <v>21000000</v>
      </c>
      <c r="R689" s="32">
        <f t="shared" si="61"/>
        <v>22050000</v>
      </c>
      <c r="S689" s="216">
        <f t="shared" si="60"/>
        <v>63050000</v>
      </c>
      <c r="T689" s="60"/>
    </row>
    <row r="690" spans="1:20" x14ac:dyDescent="0.3">
      <c r="A690" s="62" t="s">
        <v>2218</v>
      </c>
      <c r="B690" s="62" t="s">
        <v>2219</v>
      </c>
      <c r="C690" s="62" t="s">
        <v>2206</v>
      </c>
      <c r="D690" s="62" t="s">
        <v>326</v>
      </c>
      <c r="E690" s="46">
        <v>1101</v>
      </c>
      <c r="F690" s="46">
        <v>8</v>
      </c>
      <c r="G690" s="46">
        <v>704</v>
      </c>
      <c r="H690" s="46">
        <v>70486</v>
      </c>
      <c r="I690" s="46">
        <v>3000</v>
      </c>
      <c r="J690" s="46">
        <v>404206</v>
      </c>
      <c r="K690" s="32">
        <v>1000000</v>
      </c>
      <c r="L690" s="28">
        <v>0</v>
      </c>
      <c r="M690" s="32">
        <v>120000000</v>
      </c>
      <c r="N690" s="35">
        <v>80000000</v>
      </c>
      <c r="O690" s="62"/>
      <c r="P690" s="140">
        <v>20000000</v>
      </c>
      <c r="Q690" s="32">
        <f t="shared" si="61"/>
        <v>21000000</v>
      </c>
      <c r="R690" s="32">
        <f t="shared" si="61"/>
        <v>22050000</v>
      </c>
      <c r="S690" s="216">
        <f t="shared" si="60"/>
        <v>63050000</v>
      </c>
      <c r="T690" s="60"/>
    </row>
    <row r="691" spans="1:20" x14ac:dyDescent="0.3">
      <c r="A691" s="62" t="s">
        <v>3611</v>
      </c>
      <c r="B691" s="62" t="s">
        <v>2789</v>
      </c>
      <c r="C691" s="62" t="s">
        <v>2206</v>
      </c>
      <c r="D691" s="62" t="s">
        <v>326</v>
      </c>
      <c r="E691" s="46"/>
      <c r="F691" s="46"/>
      <c r="G691" s="46"/>
      <c r="H691" s="46"/>
      <c r="I691" s="46"/>
      <c r="J691" s="46"/>
      <c r="K691" s="32"/>
      <c r="L691" s="28"/>
      <c r="M691" s="32"/>
      <c r="N691" s="35"/>
      <c r="O691" s="62"/>
      <c r="P691" s="140">
        <v>40000000</v>
      </c>
      <c r="Q691" s="32">
        <f t="shared" si="61"/>
        <v>42000000</v>
      </c>
      <c r="R691" s="32">
        <f t="shared" si="61"/>
        <v>44100000</v>
      </c>
      <c r="S691" s="216">
        <f t="shared" si="60"/>
        <v>126100000</v>
      </c>
      <c r="T691" s="60"/>
    </row>
    <row r="692" spans="1:20" x14ac:dyDescent="0.3">
      <c r="A692" s="62" t="s">
        <v>3612</v>
      </c>
      <c r="B692" s="62" t="s">
        <v>3613</v>
      </c>
      <c r="C692" s="62" t="s">
        <v>2206</v>
      </c>
      <c r="D692" s="62" t="s">
        <v>326</v>
      </c>
      <c r="E692" s="46"/>
      <c r="F692" s="46"/>
      <c r="G692" s="46"/>
      <c r="H692" s="46"/>
      <c r="I692" s="46"/>
      <c r="J692" s="46"/>
      <c r="K692" s="32"/>
      <c r="L692" s="28"/>
      <c r="M692" s="32"/>
      <c r="N692" s="35"/>
      <c r="O692" s="62"/>
      <c r="P692" s="140">
        <v>1800000</v>
      </c>
      <c r="Q692" s="32">
        <f t="shared" si="61"/>
        <v>1890000</v>
      </c>
      <c r="R692" s="32">
        <f t="shared" si="61"/>
        <v>1984500</v>
      </c>
      <c r="S692" s="216">
        <f t="shared" si="60"/>
        <v>5674500</v>
      </c>
      <c r="T692" s="60"/>
    </row>
    <row r="693" spans="1:20" x14ac:dyDescent="0.3">
      <c r="A693" s="62" t="s">
        <v>3614</v>
      </c>
      <c r="B693" s="62" t="s">
        <v>323</v>
      </c>
      <c r="C693" s="62" t="s">
        <v>2206</v>
      </c>
      <c r="D693" s="62" t="s">
        <v>326</v>
      </c>
      <c r="E693" s="46"/>
      <c r="F693" s="46"/>
      <c r="G693" s="46"/>
      <c r="H693" s="46"/>
      <c r="I693" s="46"/>
      <c r="J693" s="46"/>
      <c r="K693" s="32"/>
      <c r="L693" s="28"/>
      <c r="M693" s="32"/>
      <c r="N693" s="35"/>
      <c r="O693" s="62"/>
      <c r="P693" s="140">
        <v>10000000</v>
      </c>
      <c r="Q693" s="32">
        <f t="shared" si="61"/>
        <v>10500000</v>
      </c>
      <c r="R693" s="32">
        <f t="shared" si="61"/>
        <v>11025000</v>
      </c>
      <c r="S693" s="216">
        <f t="shared" si="60"/>
        <v>31525000</v>
      </c>
      <c r="T693" s="60"/>
    </row>
    <row r="694" spans="1:20" x14ac:dyDescent="0.3">
      <c r="A694" s="62" t="s">
        <v>3615</v>
      </c>
      <c r="B694" s="62" t="s">
        <v>3616</v>
      </c>
      <c r="C694" s="62" t="s">
        <v>2206</v>
      </c>
      <c r="D694" s="62" t="s">
        <v>326</v>
      </c>
      <c r="E694" s="46"/>
      <c r="F694" s="46"/>
      <c r="G694" s="46"/>
      <c r="H694" s="46"/>
      <c r="I694" s="46"/>
      <c r="J694" s="46"/>
      <c r="K694" s="32"/>
      <c r="L694" s="28"/>
      <c r="M694" s="32"/>
      <c r="N694" s="35"/>
      <c r="O694" s="62"/>
      <c r="P694" s="140">
        <v>5525000</v>
      </c>
      <c r="Q694" s="32">
        <f t="shared" si="61"/>
        <v>5801250</v>
      </c>
      <c r="R694" s="32">
        <f t="shared" si="61"/>
        <v>6091312.5</v>
      </c>
      <c r="S694" s="216">
        <f t="shared" si="60"/>
        <v>17417562.5</v>
      </c>
      <c r="T694" s="60"/>
    </row>
    <row r="695" spans="1:20" x14ac:dyDescent="0.3">
      <c r="A695" s="62" t="s">
        <v>2228</v>
      </c>
      <c r="B695" s="62" t="s">
        <v>2229</v>
      </c>
      <c r="C695" s="62" t="s">
        <v>2221</v>
      </c>
      <c r="D695" s="62" t="s">
        <v>326</v>
      </c>
      <c r="E695" s="46">
        <v>1102</v>
      </c>
      <c r="F695" s="46">
        <v>11</v>
      </c>
      <c r="G695" s="46">
        <v>701</v>
      </c>
      <c r="H695" s="46">
        <v>70150</v>
      </c>
      <c r="I695" s="46">
        <v>3000</v>
      </c>
      <c r="J695" s="46">
        <v>404206</v>
      </c>
      <c r="K695" s="28">
        <v>0</v>
      </c>
      <c r="L695" s="28">
        <v>0</v>
      </c>
      <c r="M695" s="32">
        <v>2000000</v>
      </c>
      <c r="N695" s="35">
        <v>2000000</v>
      </c>
      <c r="O695" s="62"/>
      <c r="P695" s="140">
        <v>2000000</v>
      </c>
      <c r="Q695" s="32">
        <f t="shared" si="61"/>
        <v>2100000</v>
      </c>
      <c r="R695" s="32">
        <f t="shared" si="61"/>
        <v>2205000</v>
      </c>
      <c r="S695" s="216">
        <f t="shared" si="60"/>
        <v>6305000</v>
      </c>
      <c r="T695" s="60"/>
    </row>
    <row r="696" spans="1:20" x14ac:dyDescent="0.3">
      <c r="A696" s="62" t="s">
        <v>2230</v>
      </c>
      <c r="B696" s="62" t="s">
        <v>2176</v>
      </c>
      <c r="C696" s="62" t="s">
        <v>2221</v>
      </c>
      <c r="D696" s="62" t="s">
        <v>326</v>
      </c>
      <c r="E696" s="46">
        <v>1101</v>
      </c>
      <c r="F696" s="46">
        <v>8</v>
      </c>
      <c r="G696" s="46">
        <v>704</v>
      </c>
      <c r="H696" s="46">
        <v>70460</v>
      </c>
      <c r="I696" s="46">
        <v>3000</v>
      </c>
      <c r="J696" s="46">
        <v>404206</v>
      </c>
      <c r="K696" s="28">
        <v>0</v>
      </c>
      <c r="L696" s="28">
        <v>0</v>
      </c>
      <c r="M696" s="32">
        <v>2000000</v>
      </c>
      <c r="N696" s="35">
        <v>2000000</v>
      </c>
      <c r="O696" s="62"/>
      <c r="P696" s="140">
        <v>2000000</v>
      </c>
      <c r="Q696" s="32">
        <f t="shared" si="61"/>
        <v>2100000</v>
      </c>
      <c r="R696" s="32">
        <f t="shared" si="61"/>
        <v>2205000</v>
      </c>
      <c r="S696" s="216">
        <f t="shared" si="60"/>
        <v>6305000</v>
      </c>
      <c r="T696" s="224">
        <f>SUM(P643:P696)</f>
        <v>508325000</v>
      </c>
    </row>
    <row r="697" spans="1:20" x14ac:dyDescent="0.3">
      <c r="A697" s="62"/>
      <c r="B697" s="62"/>
      <c r="C697" s="62"/>
      <c r="D697" s="62"/>
      <c r="E697" s="46"/>
      <c r="F697" s="46"/>
      <c r="G697" s="46"/>
      <c r="H697" s="46"/>
      <c r="I697" s="46"/>
      <c r="J697" s="46"/>
      <c r="K697" s="28"/>
      <c r="L697" s="28"/>
      <c r="M697" s="32"/>
      <c r="N697" s="35"/>
      <c r="O697" s="62"/>
      <c r="P697" s="140"/>
      <c r="Q697" s="32"/>
      <c r="R697" s="32"/>
      <c r="S697" s="216"/>
      <c r="T697" s="60"/>
    </row>
    <row r="698" spans="1:20" x14ac:dyDescent="0.3">
      <c r="A698" s="62"/>
      <c r="B698" s="62"/>
      <c r="C698" s="62"/>
      <c r="D698" s="62"/>
      <c r="E698" s="46"/>
      <c r="F698" s="46"/>
      <c r="G698" s="46"/>
      <c r="H698" s="46"/>
      <c r="I698" s="46"/>
      <c r="J698" s="46"/>
      <c r="K698" s="28"/>
      <c r="L698" s="28"/>
      <c r="M698" s="32"/>
      <c r="N698" s="35"/>
      <c r="O698" s="62"/>
      <c r="P698" s="140"/>
      <c r="Q698" s="32"/>
      <c r="R698" s="32"/>
      <c r="S698" s="216"/>
      <c r="T698" s="60"/>
    </row>
    <row r="699" spans="1:20" x14ac:dyDescent="0.3">
      <c r="A699" s="62" t="s">
        <v>302</v>
      </c>
      <c r="B699" s="62" t="s">
        <v>303</v>
      </c>
      <c r="C699" s="62" t="s">
        <v>46</v>
      </c>
      <c r="D699" s="62" t="s">
        <v>301</v>
      </c>
      <c r="E699" s="46">
        <v>305</v>
      </c>
      <c r="F699" s="46">
        <v>9</v>
      </c>
      <c r="G699" s="46">
        <v>701</v>
      </c>
      <c r="H699" s="46">
        <v>70111</v>
      </c>
      <c r="I699" s="46">
        <v>3000</v>
      </c>
      <c r="J699" s="46">
        <v>404206</v>
      </c>
      <c r="K699" s="32">
        <v>6648075</v>
      </c>
      <c r="L699" s="32">
        <v>7290380</v>
      </c>
      <c r="M699" s="28">
        <v>0</v>
      </c>
      <c r="N699" s="29">
        <v>0</v>
      </c>
      <c r="O699" s="62"/>
      <c r="P699" s="140">
        <f>IFERROR(VLOOKUP(A699,'[1]Detail CAPEX  (2)'!_xlnm.Print_Area,11,0),0)</f>
        <v>0</v>
      </c>
      <c r="Q699" s="32">
        <f t="shared" ref="Q699:R702" si="62">P699+5%*P699</f>
        <v>0</v>
      </c>
      <c r="R699" s="32">
        <f t="shared" si="62"/>
        <v>0</v>
      </c>
      <c r="S699" s="216">
        <f>SUM(P699:R699)</f>
        <v>0</v>
      </c>
      <c r="T699" s="60"/>
    </row>
    <row r="700" spans="1:20" x14ac:dyDescent="0.3">
      <c r="A700" s="62" t="s">
        <v>1055</v>
      </c>
      <c r="B700" s="62" t="s">
        <v>1056</v>
      </c>
      <c r="C700" s="62" t="s">
        <v>56</v>
      </c>
      <c r="D700" s="62" t="s">
        <v>301</v>
      </c>
      <c r="E700" s="46">
        <v>1303</v>
      </c>
      <c r="F700" s="46">
        <v>8</v>
      </c>
      <c r="G700" s="46">
        <v>704</v>
      </c>
      <c r="H700" s="46">
        <v>70411</v>
      </c>
      <c r="I700" s="46">
        <v>3000</v>
      </c>
      <c r="J700" s="46">
        <v>404301</v>
      </c>
      <c r="K700" s="28">
        <v>0</v>
      </c>
      <c r="L700" s="28">
        <v>0</v>
      </c>
      <c r="M700" s="32">
        <v>10000000</v>
      </c>
      <c r="N700" s="35">
        <v>10000000</v>
      </c>
      <c r="O700" s="62"/>
      <c r="P700" s="140">
        <f>IFERROR(VLOOKUP(A700,'[1]Detail CAPEX  (2)'!_xlnm.Print_Area,11,0),0)</f>
        <v>0</v>
      </c>
      <c r="Q700" s="32">
        <f t="shared" si="62"/>
        <v>0</v>
      </c>
      <c r="R700" s="32">
        <f t="shared" si="62"/>
        <v>0</v>
      </c>
      <c r="S700" s="216">
        <f>SUM(P700:R700)</f>
        <v>0</v>
      </c>
      <c r="T700" s="60"/>
    </row>
    <row r="701" spans="1:20" x14ac:dyDescent="0.3">
      <c r="A701" s="62" t="s">
        <v>1057</v>
      </c>
      <c r="B701" s="62" t="s">
        <v>1058</v>
      </c>
      <c r="C701" s="62" t="s">
        <v>56</v>
      </c>
      <c r="D701" s="62" t="s">
        <v>301</v>
      </c>
      <c r="E701" s="46">
        <v>1303</v>
      </c>
      <c r="F701" s="46">
        <v>10</v>
      </c>
      <c r="G701" s="46">
        <v>704</v>
      </c>
      <c r="H701" s="46">
        <v>70411</v>
      </c>
      <c r="I701" s="46">
        <v>3000</v>
      </c>
      <c r="J701" s="46">
        <v>404121</v>
      </c>
      <c r="K701" s="32">
        <v>21549652</v>
      </c>
      <c r="L701" s="28">
        <v>0</v>
      </c>
      <c r="M701" s="32">
        <v>30000000</v>
      </c>
      <c r="N701" s="35">
        <v>20000000</v>
      </c>
      <c r="O701" s="62"/>
      <c r="P701" s="140">
        <f>IFERROR(VLOOKUP(A701,'[1]Detail CAPEX  (2)'!_xlnm.Print_Area,11,0),0)</f>
        <v>0</v>
      </c>
      <c r="Q701" s="32">
        <f t="shared" si="62"/>
        <v>0</v>
      </c>
      <c r="R701" s="32">
        <f t="shared" si="62"/>
        <v>0</v>
      </c>
      <c r="S701" s="216">
        <f>SUM(P701:R701)</f>
        <v>0</v>
      </c>
      <c r="T701" s="60"/>
    </row>
    <row r="702" spans="1:20" x14ac:dyDescent="0.3">
      <c r="A702" s="62" t="s">
        <v>1059</v>
      </c>
      <c r="B702" s="62" t="s">
        <v>1060</v>
      </c>
      <c r="C702" s="62" t="s">
        <v>56</v>
      </c>
      <c r="D702" s="62" t="s">
        <v>301</v>
      </c>
      <c r="E702" s="46">
        <v>301</v>
      </c>
      <c r="F702" s="46">
        <v>1</v>
      </c>
      <c r="G702" s="46">
        <v>704</v>
      </c>
      <c r="H702" s="46">
        <v>70481</v>
      </c>
      <c r="I702" s="46">
        <v>3000</v>
      </c>
      <c r="J702" s="46">
        <v>404206</v>
      </c>
      <c r="K702" s="28">
        <v>0</v>
      </c>
      <c r="L702" s="28">
        <v>0</v>
      </c>
      <c r="M702" s="32">
        <v>24000000</v>
      </c>
      <c r="N702" s="35">
        <v>20000000</v>
      </c>
      <c r="O702" s="62"/>
      <c r="P702" s="140">
        <v>13000000</v>
      </c>
      <c r="Q702" s="32">
        <f t="shared" si="62"/>
        <v>13650000</v>
      </c>
      <c r="R702" s="32">
        <f t="shared" si="62"/>
        <v>14332500</v>
      </c>
      <c r="S702" s="216">
        <f>SUM(P702:R702)</f>
        <v>40982500</v>
      </c>
      <c r="T702" s="224">
        <f>SUM(P699:P702)</f>
        <v>13000000</v>
      </c>
    </row>
    <row r="703" spans="1:20" x14ac:dyDescent="0.3">
      <c r="A703" s="62"/>
      <c r="B703" s="62"/>
      <c r="C703" s="62"/>
      <c r="D703" s="62"/>
      <c r="E703" s="46"/>
      <c r="F703" s="46"/>
      <c r="G703" s="46"/>
      <c r="H703" s="46"/>
      <c r="I703" s="46"/>
      <c r="J703" s="46"/>
      <c r="K703" s="28"/>
      <c r="L703" s="28"/>
      <c r="M703" s="32"/>
      <c r="N703" s="35"/>
      <c r="O703" s="62"/>
      <c r="P703" s="140"/>
      <c r="Q703" s="32"/>
      <c r="R703" s="32"/>
      <c r="S703" s="216"/>
      <c r="T703" s="60"/>
    </row>
    <row r="704" spans="1:20" x14ac:dyDescent="0.3">
      <c r="A704" s="62"/>
      <c r="B704" s="62"/>
      <c r="C704" s="62"/>
      <c r="D704" s="62"/>
      <c r="E704" s="46"/>
      <c r="F704" s="46"/>
      <c r="G704" s="46"/>
      <c r="H704" s="46"/>
      <c r="I704" s="46"/>
      <c r="J704" s="46"/>
      <c r="K704" s="28"/>
      <c r="L704" s="28"/>
      <c r="M704" s="32"/>
      <c r="N704" s="35"/>
      <c r="O704" s="62"/>
      <c r="P704" s="140"/>
      <c r="Q704" s="32"/>
      <c r="R704" s="32"/>
      <c r="S704" s="216"/>
      <c r="T704" s="60"/>
    </row>
    <row r="705" spans="1:20" x14ac:dyDescent="0.3">
      <c r="A705" s="62" t="s">
        <v>403</v>
      </c>
      <c r="B705" s="62" t="s">
        <v>404</v>
      </c>
      <c r="C705" s="62"/>
      <c r="D705" s="62" t="s">
        <v>151</v>
      </c>
      <c r="E705" s="46">
        <v>1404</v>
      </c>
      <c r="F705" s="46">
        <v>9</v>
      </c>
      <c r="G705" s="46">
        <v>706</v>
      </c>
      <c r="H705" s="46">
        <v>70640</v>
      </c>
      <c r="I705" s="46">
        <v>3000</v>
      </c>
      <c r="J705" s="46">
        <v>404206</v>
      </c>
      <c r="K705" s="28">
        <v>0</v>
      </c>
      <c r="L705" s="28">
        <v>0</v>
      </c>
      <c r="M705" s="32">
        <v>3000000</v>
      </c>
      <c r="N705" s="29">
        <v>0</v>
      </c>
      <c r="O705" s="62"/>
      <c r="P705" s="140">
        <f>IFERROR(VLOOKUP(A705,'[1]Detail CAPEX  (2)'!_xlnm.Print_Area,11,0),0)</f>
        <v>0</v>
      </c>
      <c r="Q705" s="32">
        <f t="shared" ref="Q705:R723" si="63">P705+5%*P705</f>
        <v>0</v>
      </c>
      <c r="R705" s="32">
        <f t="shared" si="63"/>
        <v>0</v>
      </c>
      <c r="S705" s="216">
        <f t="shared" ref="S705:S723" si="64">SUM(P705:R705)</f>
        <v>0</v>
      </c>
      <c r="T705" s="60"/>
    </row>
    <row r="706" spans="1:20" x14ac:dyDescent="0.3">
      <c r="A706" s="62" t="s">
        <v>1219</v>
      </c>
      <c r="B706" s="62" t="s">
        <v>1220</v>
      </c>
      <c r="C706" s="62" t="s">
        <v>70</v>
      </c>
      <c r="D706" s="62" t="s">
        <v>151</v>
      </c>
      <c r="E706" s="46">
        <v>1401</v>
      </c>
      <c r="F706" s="46">
        <v>9</v>
      </c>
      <c r="G706" s="46">
        <v>704</v>
      </c>
      <c r="H706" s="46">
        <v>70435</v>
      </c>
      <c r="I706" s="46">
        <v>3000</v>
      </c>
      <c r="J706" s="46">
        <v>404206</v>
      </c>
      <c r="K706" s="32">
        <v>928339092</v>
      </c>
      <c r="L706" s="32">
        <v>30007566</v>
      </c>
      <c r="M706" s="32">
        <v>1200000000</v>
      </c>
      <c r="N706" s="35">
        <v>650000000</v>
      </c>
      <c r="O706" s="62"/>
      <c r="P706" s="140">
        <f>IFERROR(VLOOKUP(A706,'[1]Detail CAPEX  (2)'!_xlnm.Print_Area,11,0),0)</f>
        <v>0</v>
      </c>
      <c r="Q706" s="32">
        <f t="shared" si="63"/>
        <v>0</v>
      </c>
      <c r="R706" s="32">
        <f t="shared" si="63"/>
        <v>0</v>
      </c>
      <c r="S706" s="216">
        <f t="shared" si="64"/>
        <v>0</v>
      </c>
      <c r="T706" s="60"/>
    </row>
    <row r="707" spans="1:20" x14ac:dyDescent="0.3">
      <c r="A707" s="62" t="s">
        <v>1221</v>
      </c>
      <c r="B707" s="62" t="s">
        <v>1222</v>
      </c>
      <c r="C707" s="62" t="s">
        <v>70</v>
      </c>
      <c r="D707" s="62" t="s">
        <v>151</v>
      </c>
      <c r="E707" s="46">
        <v>1401</v>
      </c>
      <c r="F707" s="46">
        <v>9</v>
      </c>
      <c r="G707" s="46">
        <v>704</v>
      </c>
      <c r="H707" s="46">
        <v>70435</v>
      </c>
      <c r="I707" s="46">
        <v>3000</v>
      </c>
      <c r="J707" s="46">
        <v>404206</v>
      </c>
      <c r="K707" s="32">
        <v>105202052</v>
      </c>
      <c r="L707" s="28">
        <v>0</v>
      </c>
      <c r="M707" s="32">
        <v>50000000</v>
      </c>
      <c r="N707" s="35">
        <v>50000000</v>
      </c>
      <c r="O707" s="62"/>
      <c r="P707" s="140">
        <f>IFERROR(VLOOKUP(A707,'[1]Detail CAPEX  (2)'!_xlnm.Print_Area,11,0),0)</f>
        <v>0</v>
      </c>
      <c r="Q707" s="32">
        <f t="shared" si="63"/>
        <v>0</v>
      </c>
      <c r="R707" s="32">
        <f t="shared" si="63"/>
        <v>0</v>
      </c>
      <c r="S707" s="216">
        <f t="shared" si="64"/>
        <v>0</v>
      </c>
      <c r="T707" s="60"/>
    </row>
    <row r="708" spans="1:20" x14ac:dyDescent="0.3">
      <c r="A708" s="62" t="s">
        <v>1223</v>
      </c>
      <c r="B708" s="62" t="s">
        <v>1224</v>
      </c>
      <c r="C708" s="62" t="s">
        <v>70</v>
      </c>
      <c r="D708" s="62" t="s">
        <v>151</v>
      </c>
      <c r="E708" s="46">
        <v>1401</v>
      </c>
      <c r="F708" s="46">
        <v>9</v>
      </c>
      <c r="G708" s="46">
        <v>704</v>
      </c>
      <c r="H708" s="46">
        <v>70435</v>
      </c>
      <c r="I708" s="46">
        <v>3000</v>
      </c>
      <c r="J708" s="46">
        <v>404206</v>
      </c>
      <c r="K708" s="32">
        <v>832591864</v>
      </c>
      <c r="L708" s="32">
        <v>188524965</v>
      </c>
      <c r="M708" s="32">
        <v>200000000</v>
      </c>
      <c r="N708" s="35">
        <v>100000000</v>
      </c>
      <c r="O708" s="62"/>
      <c r="P708" s="140">
        <f>IFERROR(VLOOKUP(A708,'[1]Detail CAPEX  (2)'!_xlnm.Print_Area,11,0),0)</f>
        <v>0</v>
      </c>
      <c r="Q708" s="32">
        <f t="shared" si="63"/>
        <v>0</v>
      </c>
      <c r="R708" s="32">
        <f t="shared" si="63"/>
        <v>0</v>
      </c>
      <c r="S708" s="216">
        <f t="shared" si="64"/>
        <v>0</v>
      </c>
      <c r="T708" s="60"/>
    </row>
    <row r="709" spans="1:20" x14ac:dyDescent="0.3">
      <c r="A709" s="62" t="s">
        <v>1225</v>
      </c>
      <c r="B709" s="62" t="s">
        <v>1226</v>
      </c>
      <c r="C709" s="62" t="s">
        <v>70</v>
      </c>
      <c r="D709" s="62" t="s">
        <v>151</v>
      </c>
      <c r="E709" s="46">
        <v>1401</v>
      </c>
      <c r="F709" s="46">
        <v>9</v>
      </c>
      <c r="G709" s="46">
        <v>704</v>
      </c>
      <c r="H709" s="46">
        <v>70435</v>
      </c>
      <c r="I709" s="46">
        <v>3000</v>
      </c>
      <c r="J709" s="46">
        <v>404206</v>
      </c>
      <c r="K709" s="32">
        <v>129825263</v>
      </c>
      <c r="L709" s="32">
        <v>50000000</v>
      </c>
      <c r="M709" s="32">
        <v>50000000</v>
      </c>
      <c r="N709" s="35">
        <v>50000000</v>
      </c>
      <c r="O709" s="62"/>
      <c r="P709" s="140">
        <f>IFERROR(VLOOKUP(A709,'[1]Detail CAPEX  (2)'!_xlnm.Print_Area,11,0),0)</f>
        <v>0</v>
      </c>
      <c r="Q709" s="32">
        <f t="shared" si="63"/>
        <v>0</v>
      </c>
      <c r="R709" s="32">
        <f t="shared" si="63"/>
        <v>0</v>
      </c>
      <c r="S709" s="216">
        <f t="shared" si="64"/>
        <v>0</v>
      </c>
      <c r="T709" s="60"/>
    </row>
    <row r="710" spans="1:20" x14ac:dyDescent="0.3">
      <c r="A710" s="62" t="s">
        <v>1227</v>
      </c>
      <c r="B710" s="62" t="s">
        <v>1228</v>
      </c>
      <c r="C710" s="62" t="s">
        <v>70</v>
      </c>
      <c r="D710" s="62" t="s">
        <v>151</v>
      </c>
      <c r="E710" s="46">
        <v>1401</v>
      </c>
      <c r="F710" s="46">
        <v>9</v>
      </c>
      <c r="G710" s="46">
        <v>704</v>
      </c>
      <c r="H710" s="46">
        <v>70435</v>
      </c>
      <c r="I710" s="46">
        <v>3000</v>
      </c>
      <c r="J710" s="46">
        <v>404206</v>
      </c>
      <c r="K710" s="32">
        <v>100752994</v>
      </c>
      <c r="L710" s="28">
        <v>0</v>
      </c>
      <c r="M710" s="28">
        <v>0</v>
      </c>
      <c r="N710" s="29">
        <v>0</v>
      </c>
      <c r="O710" s="62"/>
      <c r="P710" s="140">
        <f>IFERROR(VLOOKUP(A710,'[1]Detail CAPEX  (2)'!_xlnm.Print_Area,11,0),0)</f>
        <v>0</v>
      </c>
      <c r="Q710" s="32">
        <f t="shared" si="63"/>
        <v>0</v>
      </c>
      <c r="R710" s="32">
        <f t="shared" si="63"/>
        <v>0</v>
      </c>
      <c r="S710" s="216">
        <f t="shared" si="64"/>
        <v>0</v>
      </c>
      <c r="T710" s="60"/>
    </row>
    <row r="711" spans="1:20" x14ac:dyDescent="0.3">
      <c r="A711" s="62" t="s">
        <v>1229</v>
      </c>
      <c r="B711" s="62" t="s">
        <v>1230</v>
      </c>
      <c r="C711" s="62" t="s">
        <v>70</v>
      </c>
      <c r="D711" s="62" t="s">
        <v>151</v>
      </c>
      <c r="E711" s="46">
        <v>1401</v>
      </c>
      <c r="F711" s="46">
        <v>9</v>
      </c>
      <c r="G711" s="46">
        <v>704</v>
      </c>
      <c r="H711" s="46">
        <v>70435</v>
      </c>
      <c r="I711" s="46">
        <v>3000</v>
      </c>
      <c r="J711" s="46">
        <v>404206</v>
      </c>
      <c r="K711" s="32">
        <v>554985726</v>
      </c>
      <c r="L711" s="32">
        <v>98839291</v>
      </c>
      <c r="M711" s="28">
        <v>0</v>
      </c>
      <c r="N711" s="29">
        <v>0</v>
      </c>
      <c r="O711" s="62"/>
      <c r="P711" s="140">
        <f>IFERROR(VLOOKUP(A711,'[1]Detail CAPEX  (2)'!_xlnm.Print_Area,11,0),0)</f>
        <v>0</v>
      </c>
      <c r="Q711" s="32">
        <f t="shared" si="63"/>
        <v>0</v>
      </c>
      <c r="R711" s="32">
        <f t="shared" si="63"/>
        <v>0</v>
      </c>
      <c r="S711" s="216">
        <f t="shared" si="64"/>
        <v>0</v>
      </c>
      <c r="T711" s="60"/>
    </row>
    <row r="712" spans="1:20" x14ac:dyDescent="0.3">
      <c r="A712" s="62" t="s">
        <v>1231</v>
      </c>
      <c r="B712" s="62" t="s">
        <v>1232</v>
      </c>
      <c r="C712" s="62" t="s">
        <v>70</v>
      </c>
      <c r="D712" s="62" t="s">
        <v>151</v>
      </c>
      <c r="E712" s="46">
        <v>1401</v>
      </c>
      <c r="F712" s="46">
        <v>9</v>
      </c>
      <c r="G712" s="46">
        <v>704</v>
      </c>
      <c r="H712" s="46">
        <v>70435</v>
      </c>
      <c r="I712" s="46">
        <v>3000</v>
      </c>
      <c r="J712" s="46">
        <v>404206</v>
      </c>
      <c r="K712" s="28">
        <v>0</v>
      </c>
      <c r="L712" s="28">
        <v>0</v>
      </c>
      <c r="M712" s="32">
        <v>10000000</v>
      </c>
      <c r="N712" s="35">
        <v>10000000</v>
      </c>
      <c r="O712" s="62"/>
      <c r="P712" s="140">
        <f>IFERROR(VLOOKUP(A712,'[1]Detail CAPEX  (2)'!_xlnm.Print_Area,11,0),0)</f>
        <v>0</v>
      </c>
      <c r="Q712" s="32">
        <f t="shared" si="63"/>
        <v>0</v>
      </c>
      <c r="R712" s="32">
        <f t="shared" si="63"/>
        <v>0</v>
      </c>
      <c r="S712" s="216">
        <f t="shared" si="64"/>
        <v>0</v>
      </c>
      <c r="T712" s="60"/>
    </row>
    <row r="713" spans="1:20" x14ac:dyDescent="0.3">
      <c r="A713" s="62" t="s">
        <v>1233</v>
      </c>
      <c r="B713" s="62" t="s">
        <v>1234</v>
      </c>
      <c r="C713" s="62" t="s">
        <v>70</v>
      </c>
      <c r="D713" s="62" t="s">
        <v>151</v>
      </c>
      <c r="E713" s="46">
        <v>1401</v>
      </c>
      <c r="F713" s="46">
        <v>9</v>
      </c>
      <c r="G713" s="46">
        <v>704</v>
      </c>
      <c r="H713" s="46">
        <v>70435</v>
      </c>
      <c r="I713" s="46">
        <v>3000</v>
      </c>
      <c r="J713" s="46">
        <v>404206</v>
      </c>
      <c r="K713" s="28">
        <v>0</v>
      </c>
      <c r="L713" s="28">
        <v>0</v>
      </c>
      <c r="M713" s="32">
        <v>5000000</v>
      </c>
      <c r="N713" s="35">
        <v>5000000</v>
      </c>
      <c r="O713" s="62"/>
      <c r="P713" s="140">
        <f>IFERROR(VLOOKUP(A713,'[1]Detail CAPEX  (2)'!_xlnm.Print_Area,11,0),0)</f>
        <v>0</v>
      </c>
      <c r="Q713" s="32">
        <f t="shared" si="63"/>
        <v>0</v>
      </c>
      <c r="R713" s="32">
        <f t="shared" si="63"/>
        <v>0</v>
      </c>
      <c r="S713" s="216">
        <f t="shared" si="64"/>
        <v>0</v>
      </c>
      <c r="T713" s="60"/>
    </row>
    <row r="714" spans="1:20" x14ac:dyDescent="0.3">
      <c r="A714" s="62" t="s">
        <v>3429</v>
      </c>
      <c r="B714" s="62" t="s">
        <v>1235</v>
      </c>
      <c r="C714" s="62" t="s">
        <v>70</v>
      </c>
      <c r="D714" s="62" t="s">
        <v>151</v>
      </c>
      <c r="E714" s="46">
        <v>1401</v>
      </c>
      <c r="F714" s="46">
        <v>9</v>
      </c>
      <c r="G714" s="46">
        <v>704</v>
      </c>
      <c r="H714" s="46">
        <v>70435</v>
      </c>
      <c r="I714" s="46">
        <v>3000</v>
      </c>
      <c r="J714" s="46">
        <v>404206</v>
      </c>
      <c r="K714" s="28">
        <v>0</v>
      </c>
      <c r="L714" s="28">
        <v>0</v>
      </c>
      <c r="M714" s="32">
        <v>350000000</v>
      </c>
      <c r="N714" s="35">
        <v>50000000</v>
      </c>
      <c r="O714" s="62"/>
      <c r="P714" s="140">
        <v>150000000</v>
      </c>
      <c r="Q714" s="32">
        <f t="shared" si="63"/>
        <v>157500000</v>
      </c>
      <c r="R714" s="32">
        <f t="shared" si="63"/>
        <v>165375000</v>
      </c>
      <c r="S714" s="216">
        <f t="shared" si="64"/>
        <v>472875000</v>
      </c>
      <c r="T714" s="60"/>
    </row>
    <row r="715" spans="1:20" x14ac:dyDescent="0.3">
      <c r="A715" s="62" t="s">
        <v>1236</v>
      </c>
      <c r="B715" s="62" t="s">
        <v>1237</v>
      </c>
      <c r="C715" s="62" t="s">
        <v>70</v>
      </c>
      <c r="D715" s="62" t="s">
        <v>151</v>
      </c>
      <c r="E715" s="46">
        <v>1401</v>
      </c>
      <c r="F715" s="46">
        <v>9</v>
      </c>
      <c r="G715" s="46">
        <v>704</v>
      </c>
      <c r="H715" s="46">
        <v>70435</v>
      </c>
      <c r="I715" s="46">
        <v>3000</v>
      </c>
      <c r="J715" s="46">
        <v>404206</v>
      </c>
      <c r="K715" s="28">
        <v>0</v>
      </c>
      <c r="L715" s="32">
        <v>179720494</v>
      </c>
      <c r="M715" s="32">
        <v>1500000000</v>
      </c>
      <c r="N715" s="35">
        <v>2000000000</v>
      </c>
      <c r="O715" s="62"/>
      <c r="P715" s="140">
        <f>IFERROR(VLOOKUP(A715,'[1]Detail CAPEX  (2)'!_xlnm.Print_Area,11,0),0)</f>
        <v>0</v>
      </c>
      <c r="Q715" s="32">
        <f t="shared" si="63"/>
        <v>0</v>
      </c>
      <c r="R715" s="32">
        <f t="shared" si="63"/>
        <v>0</v>
      </c>
      <c r="S715" s="216">
        <f t="shared" si="64"/>
        <v>0</v>
      </c>
      <c r="T715" s="60"/>
    </row>
    <row r="716" spans="1:20" x14ac:dyDescent="0.3">
      <c r="A716" s="62" t="s">
        <v>1238</v>
      </c>
      <c r="B716" s="62" t="s">
        <v>1239</v>
      </c>
      <c r="C716" s="62" t="s">
        <v>70</v>
      </c>
      <c r="D716" s="62" t="s">
        <v>151</v>
      </c>
      <c r="E716" s="46">
        <v>1401</v>
      </c>
      <c r="F716" s="46">
        <v>9</v>
      </c>
      <c r="G716" s="46">
        <v>704</v>
      </c>
      <c r="H716" s="46">
        <v>70412</v>
      </c>
      <c r="I716" s="46">
        <v>3000</v>
      </c>
      <c r="J716" s="46">
        <v>404206</v>
      </c>
      <c r="K716" s="32">
        <v>32354438</v>
      </c>
      <c r="L716" s="28">
        <v>0</v>
      </c>
      <c r="M716" s="32">
        <v>10000000</v>
      </c>
      <c r="N716" s="35">
        <v>10000000</v>
      </c>
      <c r="O716" s="62"/>
      <c r="P716" s="140">
        <f>IFERROR(VLOOKUP(A716,'[1]Detail CAPEX  (2)'!_xlnm.Print_Area,11,0),0)</f>
        <v>0</v>
      </c>
      <c r="Q716" s="32">
        <f t="shared" si="63"/>
        <v>0</v>
      </c>
      <c r="R716" s="32">
        <f t="shared" si="63"/>
        <v>0</v>
      </c>
      <c r="S716" s="216">
        <f t="shared" si="64"/>
        <v>0</v>
      </c>
      <c r="T716" s="60"/>
    </row>
    <row r="717" spans="1:20" x14ac:dyDescent="0.3">
      <c r="A717" s="62" t="s">
        <v>1240</v>
      </c>
      <c r="B717" s="62" t="s">
        <v>1241</v>
      </c>
      <c r="C717" s="62" t="s">
        <v>70</v>
      </c>
      <c r="D717" s="62" t="s">
        <v>151</v>
      </c>
      <c r="E717" s="46">
        <v>1401</v>
      </c>
      <c r="F717" s="46">
        <v>9</v>
      </c>
      <c r="G717" s="46">
        <v>704</v>
      </c>
      <c r="H717" s="46">
        <v>70435</v>
      </c>
      <c r="I717" s="46">
        <v>3000</v>
      </c>
      <c r="J717" s="46">
        <v>404206</v>
      </c>
      <c r="K717" s="28">
        <v>0</v>
      </c>
      <c r="L717" s="28">
        <v>0</v>
      </c>
      <c r="M717" s="32">
        <v>5000000</v>
      </c>
      <c r="N717" s="35">
        <v>5000000</v>
      </c>
      <c r="O717" s="62"/>
      <c r="P717" s="140">
        <f>IFERROR(VLOOKUP(A717,'[1]Detail CAPEX  (2)'!_xlnm.Print_Area,11,0),0)</f>
        <v>0</v>
      </c>
      <c r="Q717" s="32">
        <f t="shared" si="63"/>
        <v>0</v>
      </c>
      <c r="R717" s="32">
        <f t="shared" si="63"/>
        <v>0</v>
      </c>
      <c r="S717" s="216">
        <f t="shared" si="64"/>
        <v>0</v>
      </c>
      <c r="T717" s="60"/>
    </row>
    <row r="718" spans="1:20" x14ac:dyDescent="0.3">
      <c r="A718" s="62" t="s">
        <v>1242</v>
      </c>
      <c r="B718" s="62" t="s">
        <v>1243</v>
      </c>
      <c r="C718" s="62" t="s">
        <v>70</v>
      </c>
      <c r="D718" s="62" t="s">
        <v>151</v>
      </c>
      <c r="E718" s="46">
        <v>1401</v>
      </c>
      <c r="F718" s="46">
        <v>10</v>
      </c>
      <c r="G718" s="46">
        <v>704</v>
      </c>
      <c r="H718" s="46">
        <v>70412</v>
      </c>
      <c r="I718" s="46">
        <v>3000</v>
      </c>
      <c r="J718" s="46">
        <v>404206</v>
      </c>
      <c r="K718" s="28">
        <v>0</v>
      </c>
      <c r="L718" s="28">
        <v>0</v>
      </c>
      <c r="M718" s="32">
        <v>30000000</v>
      </c>
      <c r="N718" s="35">
        <v>20000000</v>
      </c>
      <c r="O718" s="62"/>
      <c r="P718" s="140">
        <f>IFERROR(VLOOKUP(A718,'[1]Detail CAPEX  (2)'!_xlnm.Print_Area,11,0),0)</f>
        <v>0</v>
      </c>
      <c r="Q718" s="32">
        <f t="shared" si="63"/>
        <v>0</v>
      </c>
      <c r="R718" s="32">
        <f t="shared" si="63"/>
        <v>0</v>
      </c>
      <c r="S718" s="216">
        <f t="shared" si="64"/>
        <v>0</v>
      </c>
      <c r="T718" s="60"/>
    </row>
    <row r="719" spans="1:20" x14ac:dyDescent="0.3">
      <c r="A719" s="62" t="s">
        <v>1244</v>
      </c>
      <c r="B719" s="62" t="s">
        <v>1245</v>
      </c>
      <c r="C719" s="62" t="s">
        <v>70</v>
      </c>
      <c r="D719" s="62" t="s">
        <v>151</v>
      </c>
      <c r="E719" s="46">
        <v>1401</v>
      </c>
      <c r="F719" s="46">
        <v>9</v>
      </c>
      <c r="G719" s="46">
        <v>704</v>
      </c>
      <c r="H719" s="46">
        <v>70481</v>
      </c>
      <c r="I719" s="46">
        <v>3000</v>
      </c>
      <c r="J719" s="46">
        <v>404206</v>
      </c>
      <c r="K719" s="28">
        <v>0</v>
      </c>
      <c r="L719" s="28">
        <v>0</v>
      </c>
      <c r="M719" s="32">
        <v>30000000</v>
      </c>
      <c r="N719" s="35">
        <v>5000000</v>
      </c>
      <c r="O719" s="62"/>
      <c r="P719" s="140">
        <f>IFERROR(VLOOKUP(A719,'[1]Detail CAPEX  (2)'!_xlnm.Print_Area,11,0),0)</f>
        <v>0</v>
      </c>
      <c r="Q719" s="32">
        <f t="shared" si="63"/>
        <v>0</v>
      </c>
      <c r="R719" s="32">
        <f t="shared" si="63"/>
        <v>0</v>
      </c>
      <c r="S719" s="216">
        <f t="shared" si="64"/>
        <v>0</v>
      </c>
      <c r="T719" s="60"/>
    </row>
    <row r="720" spans="1:20" x14ac:dyDescent="0.3">
      <c r="A720" s="62" t="s">
        <v>1246</v>
      </c>
      <c r="B720" s="62" t="s">
        <v>1247</v>
      </c>
      <c r="C720" s="62" t="s">
        <v>70</v>
      </c>
      <c r="D720" s="62" t="s">
        <v>151</v>
      </c>
      <c r="E720" s="46">
        <v>1401</v>
      </c>
      <c r="F720" s="46">
        <v>9</v>
      </c>
      <c r="G720" s="46">
        <v>704</v>
      </c>
      <c r="H720" s="46">
        <v>70435</v>
      </c>
      <c r="I720" s="46">
        <v>3000</v>
      </c>
      <c r="J720" s="46">
        <v>404206</v>
      </c>
      <c r="K720" s="32">
        <v>189046906</v>
      </c>
      <c r="L720" s="28">
        <v>0</v>
      </c>
      <c r="M720" s="32">
        <v>50000000</v>
      </c>
      <c r="N720" s="35">
        <v>50000000</v>
      </c>
      <c r="O720" s="62"/>
      <c r="P720" s="140">
        <f>IFERROR(VLOOKUP(A720,'[1]Detail CAPEX  (2)'!_xlnm.Print_Area,11,0),0)</f>
        <v>0</v>
      </c>
      <c r="Q720" s="32">
        <f t="shared" si="63"/>
        <v>0</v>
      </c>
      <c r="R720" s="32">
        <f t="shared" si="63"/>
        <v>0</v>
      </c>
      <c r="S720" s="216">
        <f t="shared" si="64"/>
        <v>0</v>
      </c>
      <c r="T720" s="60"/>
    </row>
    <row r="721" spans="1:20" x14ac:dyDescent="0.3">
      <c r="A721" s="62" t="s">
        <v>1248</v>
      </c>
      <c r="B721" s="62" t="s">
        <v>1249</v>
      </c>
      <c r="C721" s="62" t="s">
        <v>70</v>
      </c>
      <c r="D721" s="62" t="s">
        <v>151</v>
      </c>
      <c r="E721" s="46">
        <v>1401</v>
      </c>
      <c r="F721" s="46">
        <v>9</v>
      </c>
      <c r="G721" s="46">
        <v>704</v>
      </c>
      <c r="H721" s="46">
        <v>70435</v>
      </c>
      <c r="I721" s="46">
        <v>3000</v>
      </c>
      <c r="J721" s="46">
        <v>404206</v>
      </c>
      <c r="K721" s="28">
        <v>0</v>
      </c>
      <c r="L721" s="32">
        <v>31080000</v>
      </c>
      <c r="M721" s="32">
        <v>50000000</v>
      </c>
      <c r="N721" s="35">
        <v>50000000</v>
      </c>
      <c r="O721" s="62"/>
      <c r="P721" s="140">
        <f>IFERROR(VLOOKUP(A721,'[1]Detail CAPEX  (2)'!_xlnm.Print_Area,11,0),0)</f>
        <v>0</v>
      </c>
      <c r="Q721" s="32">
        <f t="shared" si="63"/>
        <v>0</v>
      </c>
      <c r="R721" s="32">
        <f t="shared" si="63"/>
        <v>0</v>
      </c>
      <c r="S721" s="216">
        <f t="shared" si="64"/>
        <v>0</v>
      </c>
      <c r="T721" s="60"/>
    </row>
    <row r="722" spans="1:20" x14ac:dyDescent="0.3">
      <c r="A722" s="62" t="s">
        <v>1250</v>
      </c>
      <c r="B722" s="62" t="s">
        <v>3430</v>
      </c>
      <c r="C722" s="62" t="s">
        <v>70</v>
      </c>
      <c r="D722" s="62" t="s">
        <v>151</v>
      </c>
      <c r="E722" s="46">
        <v>1401</v>
      </c>
      <c r="F722" s="46">
        <v>9</v>
      </c>
      <c r="G722" s="46">
        <v>704</v>
      </c>
      <c r="H722" s="46">
        <v>70411</v>
      </c>
      <c r="I722" s="46">
        <v>3000</v>
      </c>
      <c r="J722" s="46">
        <v>404206</v>
      </c>
      <c r="K722" s="28">
        <v>0</v>
      </c>
      <c r="L722" s="28">
        <v>0</v>
      </c>
      <c r="M722" s="28">
        <v>0</v>
      </c>
      <c r="N722" s="35">
        <v>5000000</v>
      </c>
      <c r="O722" s="62"/>
      <c r="P722" s="140">
        <v>10000000</v>
      </c>
      <c r="Q722" s="32">
        <f t="shared" si="63"/>
        <v>10500000</v>
      </c>
      <c r="R722" s="32">
        <f t="shared" si="63"/>
        <v>11025000</v>
      </c>
      <c r="S722" s="216">
        <f t="shared" si="64"/>
        <v>31525000</v>
      </c>
      <c r="T722" s="60"/>
    </row>
    <row r="723" spans="1:20" x14ac:dyDescent="0.3">
      <c r="A723" s="62" t="s">
        <v>2268</v>
      </c>
      <c r="B723" s="62" t="s">
        <v>2269</v>
      </c>
      <c r="C723" s="62" t="s">
        <v>2232</v>
      </c>
      <c r="D723" s="62" t="s">
        <v>151</v>
      </c>
      <c r="E723" s="46">
        <v>1404</v>
      </c>
      <c r="F723" s="46">
        <v>9</v>
      </c>
      <c r="G723" s="46">
        <v>709</v>
      </c>
      <c r="H723" s="46">
        <v>70941</v>
      </c>
      <c r="I723" s="46">
        <v>3000</v>
      </c>
      <c r="J723" s="46">
        <v>404205</v>
      </c>
      <c r="K723" s="28">
        <v>0</v>
      </c>
      <c r="L723" s="28">
        <v>0</v>
      </c>
      <c r="M723" s="32">
        <v>28918786</v>
      </c>
      <c r="N723" s="35">
        <v>28918786</v>
      </c>
      <c r="O723" s="62"/>
      <c r="P723" s="140">
        <f>IFERROR(VLOOKUP(A723,'[1]Detail CAPEX  (2)'!_xlnm.Print_Area,11,0),0)</f>
        <v>0</v>
      </c>
      <c r="Q723" s="32">
        <f t="shared" si="63"/>
        <v>0</v>
      </c>
      <c r="R723" s="32">
        <f t="shared" si="63"/>
        <v>0</v>
      </c>
      <c r="S723" s="216">
        <f t="shared" si="64"/>
        <v>0</v>
      </c>
      <c r="T723" s="224">
        <f>SUM(P705:P723)</f>
        <v>160000000</v>
      </c>
    </row>
    <row r="724" spans="1:20" x14ac:dyDescent="0.3">
      <c r="A724" s="62"/>
      <c r="B724" s="62"/>
      <c r="C724" s="62"/>
      <c r="D724" s="62"/>
      <c r="E724" s="46"/>
      <c r="F724" s="46"/>
      <c r="G724" s="46"/>
      <c r="H724" s="46"/>
      <c r="I724" s="46"/>
      <c r="J724" s="46"/>
      <c r="K724" s="28"/>
      <c r="L724" s="28"/>
      <c r="M724" s="32"/>
      <c r="N724" s="35"/>
      <c r="O724" s="62"/>
      <c r="P724" s="140"/>
      <c r="Q724" s="32"/>
      <c r="R724" s="32"/>
      <c r="S724" s="216"/>
      <c r="T724" s="60"/>
    </row>
    <row r="725" spans="1:20" x14ac:dyDescent="0.3">
      <c r="A725" s="62"/>
      <c r="B725" s="62"/>
      <c r="C725" s="62"/>
      <c r="D725" s="62"/>
      <c r="E725" s="46"/>
      <c r="F725" s="46"/>
      <c r="G725" s="46"/>
      <c r="H725" s="46"/>
      <c r="I725" s="46"/>
      <c r="J725" s="46"/>
      <c r="K725" s="28"/>
      <c r="L725" s="28"/>
      <c r="M725" s="32"/>
      <c r="N725" s="35"/>
      <c r="O725" s="62"/>
      <c r="P725" s="140"/>
      <c r="Q725" s="32"/>
      <c r="R725" s="32"/>
      <c r="S725" s="216"/>
      <c r="T725" s="60"/>
    </row>
    <row r="726" spans="1:20" x14ac:dyDescent="0.3">
      <c r="A726" s="62" t="s">
        <v>225</v>
      </c>
      <c r="B726" s="62" t="s">
        <v>226</v>
      </c>
      <c r="C726" s="62" t="s">
        <v>46</v>
      </c>
      <c r="D726" s="62" t="s">
        <v>150</v>
      </c>
      <c r="E726" s="46">
        <v>1305</v>
      </c>
      <c r="F726" s="46">
        <v>9</v>
      </c>
      <c r="G726" s="46">
        <v>701</v>
      </c>
      <c r="H726" s="46">
        <v>70111</v>
      </c>
      <c r="I726" s="46">
        <v>3000</v>
      </c>
      <c r="J726" s="46">
        <v>404206</v>
      </c>
      <c r="K726" s="32">
        <v>29600000</v>
      </c>
      <c r="L726" s="32">
        <v>11281418</v>
      </c>
      <c r="M726" s="32">
        <v>30000000</v>
      </c>
      <c r="N726" s="35">
        <v>40000000</v>
      </c>
      <c r="O726" s="62"/>
      <c r="P726" s="140">
        <f>IFERROR(VLOOKUP(A726,'[1]Detail CAPEX  (2)'!_xlnm.Print_Area,11,0),0)</f>
        <v>0</v>
      </c>
      <c r="Q726" s="32">
        <f t="shared" ref="Q726:R745" si="65">P726+5%*P726</f>
        <v>0</v>
      </c>
      <c r="R726" s="32">
        <f t="shared" si="65"/>
        <v>0</v>
      </c>
      <c r="S726" s="216">
        <f t="shared" ref="S726:S757" si="66">SUM(P726:R726)</f>
        <v>0</v>
      </c>
      <c r="T726" s="60"/>
    </row>
    <row r="727" spans="1:20" x14ac:dyDescent="0.3">
      <c r="A727" s="62" t="s">
        <v>227</v>
      </c>
      <c r="B727" s="62" t="s">
        <v>228</v>
      </c>
      <c r="C727" s="62" t="s">
        <v>46</v>
      </c>
      <c r="D727" s="62" t="s">
        <v>150</v>
      </c>
      <c r="E727" s="46">
        <v>1305</v>
      </c>
      <c r="F727" s="46">
        <v>9</v>
      </c>
      <c r="G727" s="46">
        <v>701</v>
      </c>
      <c r="H727" s="46">
        <v>70111</v>
      </c>
      <c r="I727" s="46">
        <v>3000</v>
      </c>
      <c r="J727" s="46">
        <v>404206</v>
      </c>
      <c r="K727" s="32">
        <v>158704800</v>
      </c>
      <c r="L727" s="32">
        <v>23594046</v>
      </c>
      <c r="M727" s="32">
        <v>33000000</v>
      </c>
      <c r="N727" s="35">
        <v>33000000</v>
      </c>
      <c r="O727" s="62"/>
      <c r="P727" s="140">
        <f>IFERROR(VLOOKUP(A727,'[1]Detail CAPEX  (2)'!_xlnm.Print_Area,11,0),0)</f>
        <v>0</v>
      </c>
      <c r="Q727" s="32">
        <f t="shared" si="65"/>
        <v>0</v>
      </c>
      <c r="R727" s="32">
        <f t="shared" si="65"/>
        <v>0</v>
      </c>
      <c r="S727" s="216">
        <f t="shared" si="66"/>
        <v>0</v>
      </c>
      <c r="T727" s="60"/>
    </row>
    <row r="728" spans="1:20" x14ac:dyDescent="0.3">
      <c r="A728" s="62" t="s">
        <v>229</v>
      </c>
      <c r="B728" s="62" t="s">
        <v>230</v>
      </c>
      <c r="C728" s="62" t="s">
        <v>46</v>
      </c>
      <c r="D728" s="62" t="s">
        <v>150</v>
      </c>
      <c r="E728" s="46">
        <v>1301</v>
      </c>
      <c r="F728" s="46">
        <v>9</v>
      </c>
      <c r="G728" s="46">
        <v>701</v>
      </c>
      <c r="H728" s="46">
        <v>70111</v>
      </c>
      <c r="I728" s="46">
        <v>3000</v>
      </c>
      <c r="J728" s="46">
        <v>404206</v>
      </c>
      <c r="K728" s="32">
        <v>64891500</v>
      </c>
      <c r="L728" s="32">
        <v>65176617</v>
      </c>
      <c r="M728" s="32">
        <v>130000000</v>
      </c>
      <c r="N728" s="35">
        <v>150000000</v>
      </c>
      <c r="O728" s="62"/>
      <c r="P728" s="140">
        <f>IFERROR(VLOOKUP(A728,'[1]Detail CAPEX  (2)'!_xlnm.Print_Area,11,0),0)</f>
        <v>0</v>
      </c>
      <c r="Q728" s="32">
        <f t="shared" si="65"/>
        <v>0</v>
      </c>
      <c r="R728" s="32">
        <f t="shared" si="65"/>
        <v>0</v>
      </c>
      <c r="S728" s="216">
        <f t="shared" si="66"/>
        <v>0</v>
      </c>
      <c r="T728" s="60"/>
    </row>
    <row r="729" spans="1:20" x14ac:dyDescent="0.3">
      <c r="A729" s="62" t="s">
        <v>231</v>
      </c>
      <c r="B729" s="62" t="s">
        <v>232</v>
      </c>
      <c r="C729" s="62" t="s">
        <v>46</v>
      </c>
      <c r="D729" s="62" t="s">
        <v>150</v>
      </c>
      <c r="E729" s="46">
        <v>1305</v>
      </c>
      <c r="F729" s="46">
        <v>9</v>
      </c>
      <c r="G729" s="46">
        <v>701</v>
      </c>
      <c r="H729" s="46">
        <v>70111</v>
      </c>
      <c r="I729" s="46">
        <v>3000</v>
      </c>
      <c r="J729" s="46">
        <v>404206</v>
      </c>
      <c r="K729" s="32">
        <v>212362020</v>
      </c>
      <c r="L729" s="32">
        <v>179385499</v>
      </c>
      <c r="M729" s="32">
        <v>100000000</v>
      </c>
      <c r="N729" s="35">
        <v>100000000</v>
      </c>
      <c r="O729" s="62"/>
      <c r="P729" s="140">
        <f>IFERROR(VLOOKUP(A729,'[1]Detail CAPEX  (2)'!_xlnm.Print_Area,11,0),0)</f>
        <v>0</v>
      </c>
      <c r="Q729" s="32">
        <f t="shared" si="65"/>
        <v>0</v>
      </c>
      <c r="R729" s="32">
        <f t="shared" si="65"/>
        <v>0</v>
      </c>
      <c r="S729" s="216">
        <f t="shared" si="66"/>
        <v>0</v>
      </c>
      <c r="T729" s="60"/>
    </row>
    <row r="730" spans="1:20" x14ac:dyDescent="0.3">
      <c r="A730" s="62" t="s">
        <v>233</v>
      </c>
      <c r="B730" s="62" t="s">
        <v>234</v>
      </c>
      <c r="C730" s="62" t="s">
        <v>46</v>
      </c>
      <c r="D730" s="62" t="s">
        <v>150</v>
      </c>
      <c r="E730" s="46">
        <v>1305</v>
      </c>
      <c r="F730" s="46">
        <v>9</v>
      </c>
      <c r="G730" s="46">
        <v>701</v>
      </c>
      <c r="H730" s="46">
        <v>70111</v>
      </c>
      <c r="I730" s="46">
        <v>3000</v>
      </c>
      <c r="J730" s="46">
        <v>404206</v>
      </c>
      <c r="K730" s="32">
        <v>50104317</v>
      </c>
      <c r="L730" s="28">
        <v>0</v>
      </c>
      <c r="M730" s="32">
        <v>100000000</v>
      </c>
      <c r="N730" s="35">
        <v>100000000</v>
      </c>
      <c r="O730" s="62"/>
      <c r="P730" s="140">
        <f>IFERROR(VLOOKUP(A730,'[1]Detail CAPEX  (2)'!_xlnm.Print_Area,11,0),0)</f>
        <v>0</v>
      </c>
      <c r="Q730" s="32">
        <f t="shared" si="65"/>
        <v>0</v>
      </c>
      <c r="R730" s="32">
        <f t="shared" si="65"/>
        <v>0</v>
      </c>
      <c r="S730" s="216">
        <f t="shared" si="66"/>
        <v>0</v>
      </c>
      <c r="T730" s="60"/>
    </row>
    <row r="731" spans="1:20" x14ac:dyDescent="0.3">
      <c r="A731" s="62" t="s">
        <v>235</v>
      </c>
      <c r="B731" s="62" t="s">
        <v>236</v>
      </c>
      <c r="C731" s="62" t="s">
        <v>46</v>
      </c>
      <c r="D731" s="62" t="s">
        <v>150</v>
      </c>
      <c r="E731" s="46">
        <v>1305</v>
      </c>
      <c r="F731" s="46">
        <v>9</v>
      </c>
      <c r="G731" s="46">
        <v>701</v>
      </c>
      <c r="H731" s="46">
        <v>70111</v>
      </c>
      <c r="I731" s="46">
        <v>3000</v>
      </c>
      <c r="J731" s="46">
        <v>404206</v>
      </c>
      <c r="K731" s="32">
        <v>180045208</v>
      </c>
      <c r="L731" s="32">
        <v>9120000</v>
      </c>
      <c r="M731" s="32">
        <v>100000000</v>
      </c>
      <c r="N731" s="35">
        <v>50000000</v>
      </c>
      <c r="O731" s="62"/>
      <c r="P731" s="140">
        <f>IFERROR(VLOOKUP(A731,'[1]Detail CAPEX  (2)'!_xlnm.Print_Area,11,0),0)</f>
        <v>0</v>
      </c>
      <c r="Q731" s="32">
        <f t="shared" si="65"/>
        <v>0</v>
      </c>
      <c r="R731" s="32">
        <f t="shared" si="65"/>
        <v>0</v>
      </c>
      <c r="S731" s="216">
        <f t="shared" si="66"/>
        <v>0</v>
      </c>
      <c r="T731" s="60"/>
    </row>
    <row r="732" spans="1:20" x14ac:dyDescent="0.3">
      <c r="A732" s="62" t="s">
        <v>237</v>
      </c>
      <c r="B732" s="62" t="s">
        <v>238</v>
      </c>
      <c r="C732" s="62" t="s">
        <v>46</v>
      </c>
      <c r="D732" s="62" t="s">
        <v>150</v>
      </c>
      <c r="E732" s="46">
        <v>1301</v>
      </c>
      <c r="F732" s="46">
        <v>9</v>
      </c>
      <c r="G732" s="46">
        <v>701</v>
      </c>
      <c r="H732" s="46">
        <v>70111</v>
      </c>
      <c r="I732" s="46">
        <v>3000</v>
      </c>
      <c r="J732" s="46">
        <v>404121</v>
      </c>
      <c r="K732" s="32">
        <v>8900000</v>
      </c>
      <c r="L732" s="28">
        <v>0</v>
      </c>
      <c r="M732" s="32">
        <v>76000000</v>
      </c>
      <c r="N732" s="35">
        <v>10000000</v>
      </c>
      <c r="O732" s="62"/>
      <c r="P732" s="140">
        <f>IFERROR(VLOOKUP(A732,'[1]Detail CAPEX  (2)'!_xlnm.Print_Area,11,0),0)</f>
        <v>0</v>
      </c>
      <c r="Q732" s="32">
        <f t="shared" si="65"/>
        <v>0</v>
      </c>
      <c r="R732" s="32">
        <f t="shared" si="65"/>
        <v>0</v>
      </c>
      <c r="S732" s="216">
        <f t="shared" si="66"/>
        <v>0</v>
      </c>
      <c r="T732" s="60"/>
    </row>
    <row r="733" spans="1:20" x14ac:dyDescent="0.3">
      <c r="A733" s="62" t="s">
        <v>239</v>
      </c>
      <c r="B733" s="62" t="s">
        <v>240</v>
      </c>
      <c r="C733" s="62" t="s">
        <v>46</v>
      </c>
      <c r="D733" s="62" t="s">
        <v>150</v>
      </c>
      <c r="E733" s="46">
        <v>1301</v>
      </c>
      <c r="F733" s="46">
        <v>9</v>
      </c>
      <c r="G733" s="46">
        <v>701</v>
      </c>
      <c r="H733" s="46">
        <v>70111</v>
      </c>
      <c r="I733" s="46">
        <v>3000</v>
      </c>
      <c r="J733" s="46">
        <v>404206</v>
      </c>
      <c r="K733" s="32">
        <v>75383000</v>
      </c>
      <c r="L733" s="32">
        <v>5996000</v>
      </c>
      <c r="M733" s="32">
        <v>280000000</v>
      </c>
      <c r="N733" s="35">
        <v>270000000</v>
      </c>
      <c r="O733" s="62"/>
      <c r="P733" s="140">
        <f>IFERROR(VLOOKUP(A733,'[1]Detail CAPEX  (2)'!_xlnm.Print_Area,11,0),0)</f>
        <v>0</v>
      </c>
      <c r="Q733" s="32">
        <f t="shared" si="65"/>
        <v>0</v>
      </c>
      <c r="R733" s="32">
        <f t="shared" si="65"/>
        <v>0</v>
      </c>
      <c r="S733" s="216">
        <f t="shared" si="66"/>
        <v>0</v>
      </c>
      <c r="T733" s="60"/>
    </row>
    <row r="734" spans="1:20" x14ac:dyDescent="0.3">
      <c r="A734" s="62" t="s">
        <v>241</v>
      </c>
      <c r="B734" s="62" t="s">
        <v>242</v>
      </c>
      <c r="C734" s="62" t="s">
        <v>46</v>
      </c>
      <c r="D734" s="62" t="s">
        <v>150</v>
      </c>
      <c r="E734" s="46">
        <v>1301</v>
      </c>
      <c r="F734" s="46">
        <v>9</v>
      </c>
      <c r="G734" s="46">
        <v>701</v>
      </c>
      <c r="H734" s="46">
        <v>70111</v>
      </c>
      <c r="I734" s="46">
        <v>3000</v>
      </c>
      <c r="J734" s="46">
        <v>404206</v>
      </c>
      <c r="K734" s="32">
        <v>353843000</v>
      </c>
      <c r="L734" s="32">
        <v>4850000</v>
      </c>
      <c r="M734" s="32">
        <v>208962686</v>
      </c>
      <c r="N734" s="35">
        <v>100262687</v>
      </c>
      <c r="O734" s="62"/>
      <c r="P734" s="140">
        <f>IFERROR(VLOOKUP(A734,'[1]Detail CAPEX  (2)'!_xlnm.Print_Area,11,0),0)</f>
        <v>0</v>
      </c>
      <c r="Q734" s="32">
        <f t="shared" si="65"/>
        <v>0</v>
      </c>
      <c r="R734" s="32">
        <f t="shared" si="65"/>
        <v>0</v>
      </c>
      <c r="S734" s="216">
        <f t="shared" si="66"/>
        <v>0</v>
      </c>
      <c r="T734" s="60"/>
    </row>
    <row r="735" spans="1:20" x14ac:dyDescent="0.3">
      <c r="A735" s="62" t="s">
        <v>243</v>
      </c>
      <c r="B735" s="62" t="s">
        <v>244</v>
      </c>
      <c r="C735" s="62" t="s">
        <v>46</v>
      </c>
      <c r="D735" s="62" t="s">
        <v>150</v>
      </c>
      <c r="E735" s="46">
        <v>1301</v>
      </c>
      <c r="F735" s="46">
        <v>11</v>
      </c>
      <c r="G735" s="46">
        <v>701</v>
      </c>
      <c r="H735" s="46">
        <v>70111</v>
      </c>
      <c r="I735" s="46">
        <v>3000</v>
      </c>
      <c r="J735" s="46">
        <v>404206</v>
      </c>
      <c r="K735" s="32">
        <v>4019248</v>
      </c>
      <c r="L735" s="32">
        <v>18553242</v>
      </c>
      <c r="M735" s="32">
        <v>100000000</v>
      </c>
      <c r="N735" s="35">
        <v>50000000</v>
      </c>
      <c r="O735" s="62"/>
      <c r="P735" s="140">
        <f>IFERROR(VLOOKUP(A735,'[1]Detail CAPEX  (2)'!_xlnm.Print_Area,11,0),0)</f>
        <v>0</v>
      </c>
      <c r="Q735" s="32">
        <f t="shared" si="65"/>
        <v>0</v>
      </c>
      <c r="R735" s="32">
        <f t="shared" si="65"/>
        <v>0</v>
      </c>
      <c r="S735" s="216">
        <f t="shared" si="66"/>
        <v>0</v>
      </c>
      <c r="T735" s="60"/>
    </row>
    <row r="736" spans="1:20" x14ac:dyDescent="0.3">
      <c r="A736" s="62" t="s">
        <v>245</v>
      </c>
      <c r="B736" s="62" t="s">
        <v>246</v>
      </c>
      <c r="C736" s="62" t="s">
        <v>46</v>
      </c>
      <c r="D736" s="62" t="s">
        <v>150</v>
      </c>
      <c r="E736" s="46">
        <v>1301</v>
      </c>
      <c r="F736" s="46">
        <v>10</v>
      </c>
      <c r="G736" s="46">
        <v>701</v>
      </c>
      <c r="H736" s="46">
        <v>70111</v>
      </c>
      <c r="I736" s="46">
        <v>3000</v>
      </c>
      <c r="J736" s="46">
        <v>404117</v>
      </c>
      <c r="K736" s="28">
        <v>0</v>
      </c>
      <c r="L736" s="28">
        <v>0</v>
      </c>
      <c r="M736" s="32">
        <v>50000000</v>
      </c>
      <c r="N736" s="35">
        <v>10000000</v>
      </c>
      <c r="O736" s="62"/>
      <c r="P736" s="140">
        <f>IFERROR(VLOOKUP(A736,'[1]Detail CAPEX  (2)'!_xlnm.Print_Area,11,0),0)</f>
        <v>0</v>
      </c>
      <c r="Q736" s="32">
        <f t="shared" si="65"/>
        <v>0</v>
      </c>
      <c r="R736" s="32">
        <f t="shared" si="65"/>
        <v>0</v>
      </c>
      <c r="S736" s="216">
        <f t="shared" si="66"/>
        <v>0</v>
      </c>
      <c r="T736" s="60"/>
    </row>
    <row r="737" spans="1:20" x14ac:dyDescent="0.3">
      <c r="A737" s="62" t="s">
        <v>247</v>
      </c>
      <c r="B737" s="62" t="s">
        <v>248</v>
      </c>
      <c r="C737" s="62" t="s">
        <v>46</v>
      </c>
      <c r="D737" s="62" t="s">
        <v>150</v>
      </c>
      <c r="E737" s="46">
        <v>1301</v>
      </c>
      <c r="F737" s="46">
        <v>9</v>
      </c>
      <c r="G737" s="46">
        <v>701</v>
      </c>
      <c r="H737" s="46">
        <v>70133</v>
      </c>
      <c r="I737" s="46">
        <v>3000</v>
      </c>
      <c r="J737" s="46">
        <v>404206</v>
      </c>
      <c r="K737" s="32">
        <v>77478423</v>
      </c>
      <c r="L737" s="32">
        <v>25000000</v>
      </c>
      <c r="M737" s="32">
        <v>200000000</v>
      </c>
      <c r="N737" s="35">
        <v>561000000</v>
      </c>
      <c r="O737" s="62"/>
      <c r="P737" s="140">
        <f>IFERROR(VLOOKUP(A737,'[1]Detail CAPEX  (2)'!_xlnm.Print_Area,11,0),0)</f>
        <v>0</v>
      </c>
      <c r="Q737" s="32">
        <f t="shared" si="65"/>
        <v>0</v>
      </c>
      <c r="R737" s="32">
        <f t="shared" si="65"/>
        <v>0</v>
      </c>
      <c r="S737" s="216">
        <f t="shared" si="66"/>
        <v>0</v>
      </c>
      <c r="T737" s="60"/>
    </row>
    <row r="738" spans="1:20" x14ac:dyDescent="0.3">
      <c r="A738" s="62" t="s">
        <v>249</v>
      </c>
      <c r="B738" s="62" t="s">
        <v>250</v>
      </c>
      <c r="C738" s="62" t="s">
        <v>46</v>
      </c>
      <c r="D738" s="62" t="s">
        <v>150</v>
      </c>
      <c r="E738" s="46">
        <v>1301</v>
      </c>
      <c r="F738" s="46">
        <v>9</v>
      </c>
      <c r="G738" s="46">
        <v>701</v>
      </c>
      <c r="H738" s="46">
        <v>70111</v>
      </c>
      <c r="I738" s="46">
        <v>3000</v>
      </c>
      <c r="J738" s="46">
        <v>404206</v>
      </c>
      <c r="K738" s="32">
        <v>208340000</v>
      </c>
      <c r="L738" s="32">
        <v>32210000</v>
      </c>
      <c r="M738" s="32">
        <v>370000000</v>
      </c>
      <c r="N738" s="35">
        <v>100000000</v>
      </c>
      <c r="O738" s="62"/>
      <c r="P738" s="140">
        <f>IFERROR(VLOOKUP(A738,'[1]Detail CAPEX  (2)'!_xlnm.Print_Area,11,0),0)</f>
        <v>0</v>
      </c>
      <c r="Q738" s="32">
        <f t="shared" si="65"/>
        <v>0</v>
      </c>
      <c r="R738" s="32">
        <f t="shared" si="65"/>
        <v>0</v>
      </c>
      <c r="S738" s="216">
        <f t="shared" si="66"/>
        <v>0</v>
      </c>
      <c r="T738" s="60"/>
    </row>
    <row r="739" spans="1:20" x14ac:dyDescent="0.3">
      <c r="A739" s="62" t="s">
        <v>251</v>
      </c>
      <c r="B739" s="62" t="s">
        <v>252</v>
      </c>
      <c r="C739" s="62" t="s">
        <v>46</v>
      </c>
      <c r="D739" s="62" t="s">
        <v>150</v>
      </c>
      <c r="E739" s="46">
        <v>1301</v>
      </c>
      <c r="F739" s="46">
        <v>9</v>
      </c>
      <c r="G739" s="46">
        <v>701</v>
      </c>
      <c r="H739" s="46">
        <v>70111</v>
      </c>
      <c r="I739" s="46">
        <v>3000</v>
      </c>
      <c r="J739" s="46">
        <v>404206</v>
      </c>
      <c r="K739" s="32">
        <v>1347698245</v>
      </c>
      <c r="L739" s="32">
        <v>987583419</v>
      </c>
      <c r="M739" s="32">
        <v>2776500</v>
      </c>
      <c r="N739" s="35">
        <v>2776500</v>
      </c>
      <c r="O739" s="62"/>
      <c r="P739" s="140">
        <f>IFERROR(VLOOKUP(A739,'[1]Detail CAPEX  (2)'!_xlnm.Print_Area,11,0),0)</f>
        <v>0</v>
      </c>
      <c r="Q739" s="32">
        <f t="shared" si="65"/>
        <v>0</v>
      </c>
      <c r="R739" s="32">
        <f t="shared" si="65"/>
        <v>0</v>
      </c>
      <c r="S739" s="216">
        <f t="shared" si="66"/>
        <v>0</v>
      </c>
      <c r="T739" s="60"/>
    </row>
    <row r="740" spans="1:20" x14ac:dyDescent="0.3">
      <c r="A740" s="62" t="s">
        <v>253</v>
      </c>
      <c r="B740" s="62" t="s">
        <v>254</v>
      </c>
      <c r="C740" s="62" t="s">
        <v>46</v>
      </c>
      <c r="D740" s="62" t="s">
        <v>150</v>
      </c>
      <c r="E740" s="46">
        <v>1304</v>
      </c>
      <c r="F740" s="46">
        <v>9</v>
      </c>
      <c r="G740" s="46">
        <v>701</v>
      </c>
      <c r="H740" s="46">
        <v>70111</v>
      </c>
      <c r="I740" s="46">
        <v>3000</v>
      </c>
      <c r="J740" s="46">
        <v>404206</v>
      </c>
      <c r="K740" s="32">
        <v>120856850</v>
      </c>
      <c r="L740" s="32">
        <v>6753064</v>
      </c>
      <c r="M740" s="32">
        <v>100000000</v>
      </c>
      <c r="N740" s="35">
        <v>50000000</v>
      </c>
      <c r="O740" s="62"/>
      <c r="P740" s="140">
        <f>IFERROR(VLOOKUP(A740,'[1]Detail CAPEX  (2)'!_xlnm.Print_Area,11,0),0)</f>
        <v>0</v>
      </c>
      <c r="Q740" s="32">
        <f t="shared" si="65"/>
        <v>0</v>
      </c>
      <c r="R740" s="32">
        <f t="shared" si="65"/>
        <v>0</v>
      </c>
      <c r="S740" s="216">
        <f t="shared" si="66"/>
        <v>0</v>
      </c>
      <c r="T740" s="60"/>
    </row>
    <row r="741" spans="1:20" x14ac:dyDescent="0.3">
      <c r="A741" s="62" t="s">
        <v>255</v>
      </c>
      <c r="B741" s="62" t="s">
        <v>256</v>
      </c>
      <c r="C741" s="62" t="s">
        <v>46</v>
      </c>
      <c r="D741" s="62" t="s">
        <v>150</v>
      </c>
      <c r="E741" s="46">
        <v>1305</v>
      </c>
      <c r="F741" s="46">
        <v>9</v>
      </c>
      <c r="G741" s="46">
        <v>701</v>
      </c>
      <c r="H741" s="46">
        <v>70111</v>
      </c>
      <c r="I741" s="46">
        <v>3000</v>
      </c>
      <c r="J741" s="46">
        <v>404206</v>
      </c>
      <c r="K741" s="32">
        <v>3000000</v>
      </c>
      <c r="L741" s="28">
        <v>0</v>
      </c>
      <c r="M741" s="32">
        <v>100000000</v>
      </c>
      <c r="N741" s="35">
        <v>100000000</v>
      </c>
      <c r="O741" s="62"/>
      <c r="P741" s="140">
        <f>IFERROR(VLOOKUP(A741,'[1]Detail CAPEX  (2)'!_xlnm.Print_Area,11,0),0)</f>
        <v>0</v>
      </c>
      <c r="Q741" s="32">
        <f t="shared" si="65"/>
        <v>0</v>
      </c>
      <c r="R741" s="32">
        <f t="shared" si="65"/>
        <v>0</v>
      </c>
      <c r="S741" s="216">
        <f t="shared" si="66"/>
        <v>0</v>
      </c>
      <c r="T741" s="60"/>
    </row>
    <row r="742" spans="1:20" x14ac:dyDescent="0.3">
      <c r="A742" s="62" t="s">
        <v>257</v>
      </c>
      <c r="B742" s="62" t="s">
        <v>258</v>
      </c>
      <c r="C742" s="62" t="s">
        <v>46</v>
      </c>
      <c r="D742" s="62" t="s">
        <v>150</v>
      </c>
      <c r="E742" s="46">
        <v>1305</v>
      </c>
      <c r="F742" s="46">
        <v>9</v>
      </c>
      <c r="G742" s="46">
        <v>701</v>
      </c>
      <c r="H742" s="46">
        <v>70111</v>
      </c>
      <c r="I742" s="46">
        <v>3000</v>
      </c>
      <c r="J742" s="46">
        <v>404206</v>
      </c>
      <c r="K742" s="32">
        <v>430941713</v>
      </c>
      <c r="L742" s="32">
        <v>110810299</v>
      </c>
      <c r="M742" s="32">
        <v>221002000</v>
      </c>
      <c r="N742" s="35">
        <v>121002000</v>
      </c>
      <c r="O742" s="62"/>
      <c r="P742" s="140">
        <f>IFERROR(VLOOKUP(A742,'[1]Detail CAPEX  (2)'!_xlnm.Print_Area,11,0),0)</f>
        <v>0</v>
      </c>
      <c r="Q742" s="32">
        <f t="shared" si="65"/>
        <v>0</v>
      </c>
      <c r="R742" s="32">
        <f t="shared" si="65"/>
        <v>0</v>
      </c>
      <c r="S742" s="216">
        <f t="shared" si="66"/>
        <v>0</v>
      </c>
      <c r="T742" s="60"/>
    </row>
    <row r="743" spans="1:20" x14ac:dyDescent="0.3">
      <c r="A743" s="62" t="s">
        <v>259</v>
      </c>
      <c r="B743" s="62" t="s">
        <v>260</v>
      </c>
      <c r="C743" s="62" t="s">
        <v>46</v>
      </c>
      <c r="D743" s="62" t="s">
        <v>150</v>
      </c>
      <c r="E743" s="46">
        <v>1305</v>
      </c>
      <c r="F743" s="46">
        <v>9</v>
      </c>
      <c r="G743" s="46">
        <v>701</v>
      </c>
      <c r="H743" s="46">
        <v>70111</v>
      </c>
      <c r="I743" s="46">
        <v>3000</v>
      </c>
      <c r="J743" s="46">
        <v>404117</v>
      </c>
      <c r="K743" s="28">
        <v>0</v>
      </c>
      <c r="L743" s="28">
        <v>0</v>
      </c>
      <c r="M743" s="32">
        <v>349000000</v>
      </c>
      <c r="N743" s="35">
        <v>100000000</v>
      </c>
      <c r="O743" s="62"/>
      <c r="P743" s="140">
        <f>IFERROR(VLOOKUP(A743,'[1]Detail CAPEX  (2)'!_xlnm.Print_Area,11,0),0)</f>
        <v>0</v>
      </c>
      <c r="Q743" s="32">
        <f t="shared" si="65"/>
        <v>0</v>
      </c>
      <c r="R743" s="32">
        <f t="shared" si="65"/>
        <v>0</v>
      </c>
      <c r="S743" s="216">
        <f t="shared" si="66"/>
        <v>0</v>
      </c>
      <c r="T743" s="60"/>
    </row>
    <row r="744" spans="1:20" x14ac:dyDescent="0.3">
      <c r="A744" s="62" t="s">
        <v>261</v>
      </c>
      <c r="B744" s="62" t="s">
        <v>262</v>
      </c>
      <c r="C744" s="62" t="s">
        <v>46</v>
      </c>
      <c r="D744" s="62" t="s">
        <v>150</v>
      </c>
      <c r="E744" s="46">
        <v>1305</v>
      </c>
      <c r="F744" s="46">
        <v>9</v>
      </c>
      <c r="G744" s="46">
        <v>701</v>
      </c>
      <c r="H744" s="46">
        <v>70111</v>
      </c>
      <c r="I744" s="46">
        <v>3000</v>
      </c>
      <c r="J744" s="46">
        <v>404206</v>
      </c>
      <c r="K744" s="32">
        <v>163894853</v>
      </c>
      <c r="L744" s="32">
        <v>4025625</v>
      </c>
      <c r="M744" s="32">
        <v>100000000</v>
      </c>
      <c r="N744" s="35">
        <v>30000000</v>
      </c>
      <c r="O744" s="62"/>
      <c r="P744" s="140">
        <f>IFERROR(VLOOKUP(A744,'[1]Detail CAPEX  (2)'!_xlnm.Print_Area,11,0),0)</f>
        <v>0</v>
      </c>
      <c r="Q744" s="32">
        <f t="shared" si="65"/>
        <v>0</v>
      </c>
      <c r="R744" s="32">
        <f t="shared" si="65"/>
        <v>0</v>
      </c>
      <c r="S744" s="216">
        <f t="shared" si="66"/>
        <v>0</v>
      </c>
      <c r="T744" s="60"/>
    </row>
    <row r="745" spans="1:20" x14ac:dyDescent="0.3">
      <c r="A745" s="62" t="s">
        <v>263</v>
      </c>
      <c r="B745" s="62" t="s">
        <v>264</v>
      </c>
      <c r="C745" s="62" t="s">
        <v>46</v>
      </c>
      <c r="D745" s="62" t="s">
        <v>150</v>
      </c>
      <c r="E745" s="46">
        <v>1305</v>
      </c>
      <c r="F745" s="46">
        <v>9</v>
      </c>
      <c r="G745" s="46">
        <v>701</v>
      </c>
      <c r="H745" s="46">
        <v>70111</v>
      </c>
      <c r="I745" s="46">
        <v>3000</v>
      </c>
      <c r="J745" s="46">
        <v>404206</v>
      </c>
      <c r="K745" s="32">
        <v>211206250</v>
      </c>
      <c r="L745" s="32">
        <v>10300000</v>
      </c>
      <c r="M745" s="32">
        <v>58100000</v>
      </c>
      <c r="N745" s="35">
        <v>58100000</v>
      </c>
      <c r="O745" s="62"/>
      <c r="P745" s="140">
        <f>IFERROR(VLOOKUP(A745,'[1]Detail CAPEX  (2)'!_xlnm.Print_Area,11,0),0)</f>
        <v>0</v>
      </c>
      <c r="Q745" s="32">
        <f t="shared" si="65"/>
        <v>0</v>
      </c>
      <c r="R745" s="32">
        <f t="shared" si="65"/>
        <v>0</v>
      </c>
      <c r="S745" s="216">
        <f t="shared" si="66"/>
        <v>0</v>
      </c>
      <c r="T745" s="60"/>
    </row>
    <row r="746" spans="1:20" x14ac:dyDescent="0.3">
      <c r="A746" s="62" t="s">
        <v>265</v>
      </c>
      <c r="B746" s="62" t="s">
        <v>266</v>
      </c>
      <c r="C746" s="62" t="s">
        <v>46</v>
      </c>
      <c r="D746" s="62" t="s">
        <v>150</v>
      </c>
      <c r="E746" s="46">
        <v>1305</v>
      </c>
      <c r="F746" s="46">
        <v>9</v>
      </c>
      <c r="G746" s="46">
        <v>701</v>
      </c>
      <c r="H746" s="46">
        <v>70111</v>
      </c>
      <c r="I746" s="46">
        <v>3000</v>
      </c>
      <c r="J746" s="46">
        <v>404206</v>
      </c>
      <c r="K746" s="32">
        <v>54300000</v>
      </c>
      <c r="L746" s="32">
        <v>8000000</v>
      </c>
      <c r="M746" s="32">
        <v>100000000</v>
      </c>
      <c r="N746" s="35">
        <v>100000000</v>
      </c>
      <c r="O746" s="62"/>
      <c r="P746" s="140">
        <f>IFERROR(VLOOKUP(A746,'[1]Detail CAPEX  (2)'!_xlnm.Print_Area,11,0),0)</f>
        <v>0</v>
      </c>
      <c r="Q746" s="32">
        <f t="shared" ref="Q746:R766" si="67">P746+5%*P746</f>
        <v>0</v>
      </c>
      <c r="R746" s="32">
        <f t="shared" si="67"/>
        <v>0</v>
      </c>
      <c r="S746" s="216">
        <f t="shared" si="66"/>
        <v>0</v>
      </c>
      <c r="T746" s="60"/>
    </row>
    <row r="747" spans="1:20" x14ac:dyDescent="0.3">
      <c r="A747" s="62" t="s">
        <v>267</v>
      </c>
      <c r="B747" s="62" t="s">
        <v>268</v>
      </c>
      <c r="C747" s="62" t="s">
        <v>46</v>
      </c>
      <c r="D747" s="62" t="s">
        <v>150</v>
      </c>
      <c r="E747" s="46">
        <v>1305</v>
      </c>
      <c r="F747" s="46">
        <v>10</v>
      </c>
      <c r="G747" s="46">
        <v>701</v>
      </c>
      <c r="H747" s="46">
        <v>70111</v>
      </c>
      <c r="I747" s="46">
        <v>3000</v>
      </c>
      <c r="J747" s="46">
        <v>404315</v>
      </c>
      <c r="K747" s="32">
        <v>89942538</v>
      </c>
      <c r="L747" s="28">
        <v>0</v>
      </c>
      <c r="M747" s="32">
        <v>280000000</v>
      </c>
      <c r="N747" s="35">
        <v>100000000</v>
      </c>
      <c r="O747" s="62"/>
      <c r="P747" s="140">
        <f>IFERROR(VLOOKUP(A747,'[1]Detail CAPEX  (2)'!_xlnm.Print_Area,11,0),0)</f>
        <v>0</v>
      </c>
      <c r="Q747" s="32">
        <f t="shared" si="67"/>
        <v>0</v>
      </c>
      <c r="R747" s="32">
        <f t="shared" si="67"/>
        <v>0</v>
      </c>
      <c r="S747" s="216">
        <f t="shared" si="66"/>
        <v>0</v>
      </c>
      <c r="T747" s="60"/>
    </row>
    <row r="748" spans="1:20" x14ac:dyDescent="0.3">
      <c r="A748" s="62" t="s">
        <v>269</v>
      </c>
      <c r="B748" s="62" t="s">
        <v>270</v>
      </c>
      <c r="C748" s="62" t="s">
        <v>46</v>
      </c>
      <c r="D748" s="62" t="s">
        <v>150</v>
      </c>
      <c r="E748" s="46">
        <v>1303</v>
      </c>
      <c r="F748" s="46">
        <v>1</v>
      </c>
      <c r="G748" s="46">
        <v>701</v>
      </c>
      <c r="H748" s="46">
        <v>70111</v>
      </c>
      <c r="I748" s="46">
        <v>3000</v>
      </c>
      <c r="J748" s="46">
        <v>404206</v>
      </c>
      <c r="K748" s="32">
        <v>2229097856</v>
      </c>
      <c r="L748" s="28">
        <v>0</v>
      </c>
      <c r="M748" s="28">
        <v>0</v>
      </c>
      <c r="N748" s="29">
        <v>0</v>
      </c>
      <c r="O748" s="62"/>
      <c r="P748" s="140">
        <f>IFERROR(VLOOKUP(A748,'[1]Detail CAPEX  (2)'!_xlnm.Print_Area,11,0),0)</f>
        <v>0</v>
      </c>
      <c r="Q748" s="32">
        <f t="shared" si="67"/>
        <v>0</v>
      </c>
      <c r="R748" s="32">
        <f t="shared" si="67"/>
        <v>0</v>
      </c>
      <c r="S748" s="216">
        <f t="shared" si="66"/>
        <v>0</v>
      </c>
      <c r="T748" s="60"/>
    </row>
    <row r="749" spans="1:20" x14ac:dyDescent="0.3">
      <c r="A749" s="62" t="s">
        <v>271</v>
      </c>
      <c r="B749" s="62" t="s">
        <v>272</v>
      </c>
      <c r="C749" s="62" t="s">
        <v>46</v>
      </c>
      <c r="D749" s="62" t="s">
        <v>150</v>
      </c>
      <c r="E749" s="46">
        <v>1303</v>
      </c>
      <c r="F749" s="46">
        <v>9</v>
      </c>
      <c r="G749" s="46">
        <v>701</v>
      </c>
      <c r="H749" s="46">
        <v>70111</v>
      </c>
      <c r="I749" s="46">
        <v>3000</v>
      </c>
      <c r="J749" s="46">
        <v>404206</v>
      </c>
      <c r="K749" s="32">
        <v>41475000</v>
      </c>
      <c r="L749" s="28">
        <v>0</v>
      </c>
      <c r="M749" s="32">
        <v>100000000</v>
      </c>
      <c r="N749" s="35">
        <v>50000000</v>
      </c>
      <c r="O749" s="62"/>
      <c r="P749" s="140">
        <f>IFERROR(VLOOKUP(A749,'[1]Detail CAPEX  (2)'!_xlnm.Print_Area,11,0),0)</f>
        <v>0</v>
      </c>
      <c r="Q749" s="32">
        <f t="shared" si="67"/>
        <v>0</v>
      </c>
      <c r="R749" s="32">
        <f t="shared" si="67"/>
        <v>0</v>
      </c>
      <c r="S749" s="216">
        <f t="shared" si="66"/>
        <v>0</v>
      </c>
      <c r="T749" s="60"/>
    </row>
    <row r="750" spans="1:20" x14ac:dyDescent="0.3">
      <c r="A750" s="62" t="s">
        <v>273</v>
      </c>
      <c r="B750" s="62" t="s">
        <v>274</v>
      </c>
      <c r="C750" s="62" t="s">
        <v>46</v>
      </c>
      <c r="D750" s="62" t="s">
        <v>150</v>
      </c>
      <c r="E750" s="46">
        <v>1303</v>
      </c>
      <c r="F750" s="46">
        <v>9</v>
      </c>
      <c r="G750" s="46">
        <v>701</v>
      </c>
      <c r="H750" s="46">
        <v>70111</v>
      </c>
      <c r="I750" s="46">
        <v>3000</v>
      </c>
      <c r="J750" s="46">
        <v>404206</v>
      </c>
      <c r="K750" s="32">
        <v>291484850</v>
      </c>
      <c r="L750" s="32">
        <v>100000000</v>
      </c>
      <c r="M750" s="32">
        <v>200000000</v>
      </c>
      <c r="N750" s="35">
        <v>100000000</v>
      </c>
      <c r="O750" s="62"/>
      <c r="P750" s="140">
        <f>IFERROR(VLOOKUP(A750,'[1]Detail CAPEX  (2)'!_xlnm.Print_Area,11,0),0)</f>
        <v>0</v>
      </c>
      <c r="Q750" s="32">
        <f t="shared" si="67"/>
        <v>0</v>
      </c>
      <c r="R750" s="32">
        <f t="shared" si="67"/>
        <v>0</v>
      </c>
      <c r="S750" s="216">
        <f t="shared" si="66"/>
        <v>0</v>
      </c>
      <c r="T750" s="60"/>
    </row>
    <row r="751" spans="1:20" x14ac:dyDescent="0.3">
      <c r="A751" s="62" t="s">
        <v>275</v>
      </c>
      <c r="B751" s="62" t="s">
        <v>276</v>
      </c>
      <c r="C751" s="62" t="s">
        <v>46</v>
      </c>
      <c r="D751" s="62" t="s">
        <v>150</v>
      </c>
      <c r="E751" s="46">
        <v>1303</v>
      </c>
      <c r="F751" s="46">
        <v>9</v>
      </c>
      <c r="G751" s="46">
        <v>701</v>
      </c>
      <c r="H751" s="46">
        <v>70111</v>
      </c>
      <c r="I751" s="46">
        <v>3000</v>
      </c>
      <c r="J751" s="46">
        <v>404206</v>
      </c>
      <c r="K751" s="32">
        <v>156688054</v>
      </c>
      <c r="L751" s="32">
        <v>74000000</v>
      </c>
      <c r="M751" s="32">
        <v>150000000</v>
      </c>
      <c r="N751" s="35">
        <v>100000000</v>
      </c>
      <c r="O751" s="62"/>
      <c r="P751" s="140">
        <f>IFERROR(VLOOKUP(A751,'[1]Detail CAPEX  (2)'!_xlnm.Print_Area,11,0),0)</f>
        <v>0</v>
      </c>
      <c r="Q751" s="32">
        <f t="shared" si="67"/>
        <v>0</v>
      </c>
      <c r="R751" s="32">
        <f t="shared" si="67"/>
        <v>0</v>
      </c>
      <c r="S751" s="216">
        <f t="shared" si="66"/>
        <v>0</v>
      </c>
      <c r="T751" s="60"/>
    </row>
    <row r="752" spans="1:20" x14ac:dyDescent="0.3">
      <c r="A752" s="62" t="s">
        <v>277</v>
      </c>
      <c r="B752" s="62" t="s">
        <v>278</v>
      </c>
      <c r="C752" s="62" t="s">
        <v>46</v>
      </c>
      <c r="D752" s="62" t="s">
        <v>150</v>
      </c>
      <c r="E752" s="46">
        <v>1303</v>
      </c>
      <c r="F752" s="46">
        <v>9</v>
      </c>
      <c r="G752" s="46">
        <v>701</v>
      </c>
      <c r="H752" s="46">
        <v>70111</v>
      </c>
      <c r="I752" s="46">
        <v>3000</v>
      </c>
      <c r="J752" s="46">
        <v>404206</v>
      </c>
      <c r="K752" s="28">
        <v>0</v>
      </c>
      <c r="L752" s="32">
        <v>28800000</v>
      </c>
      <c r="M752" s="32">
        <v>100000000</v>
      </c>
      <c r="N752" s="35">
        <v>100000000</v>
      </c>
      <c r="O752" s="62"/>
      <c r="P752" s="140">
        <f>IFERROR(VLOOKUP(A752,'[1]Detail CAPEX  (2)'!_xlnm.Print_Area,11,0),0)</f>
        <v>0</v>
      </c>
      <c r="Q752" s="32">
        <f t="shared" si="67"/>
        <v>0</v>
      </c>
      <c r="R752" s="32">
        <f t="shared" si="67"/>
        <v>0</v>
      </c>
      <c r="S752" s="216">
        <f t="shared" si="66"/>
        <v>0</v>
      </c>
      <c r="T752" s="60"/>
    </row>
    <row r="753" spans="1:20" x14ac:dyDescent="0.3">
      <c r="A753" s="62" t="s">
        <v>279</v>
      </c>
      <c r="B753" s="62" t="s">
        <v>280</v>
      </c>
      <c r="C753" s="62" t="s">
        <v>46</v>
      </c>
      <c r="D753" s="62" t="s">
        <v>150</v>
      </c>
      <c r="E753" s="46">
        <v>1303</v>
      </c>
      <c r="F753" s="46">
        <v>9</v>
      </c>
      <c r="G753" s="46">
        <v>701</v>
      </c>
      <c r="H753" s="46">
        <v>70111</v>
      </c>
      <c r="I753" s="46">
        <v>3000</v>
      </c>
      <c r="J753" s="46">
        <v>404206</v>
      </c>
      <c r="K753" s="28">
        <v>0</v>
      </c>
      <c r="L753" s="32">
        <v>15000000</v>
      </c>
      <c r="M753" s="32">
        <v>100000000</v>
      </c>
      <c r="N753" s="35">
        <v>25000000</v>
      </c>
      <c r="O753" s="62"/>
      <c r="P753" s="140">
        <v>50000000</v>
      </c>
      <c r="Q753" s="32">
        <f t="shared" si="67"/>
        <v>52500000</v>
      </c>
      <c r="R753" s="32">
        <f t="shared" si="67"/>
        <v>55125000</v>
      </c>
      <c r="S753" s="216">
        <f t="shared" si="66"/>
        <v>157625000</v>
      </c>
      <c r="T753" s="60"/>
    </row>
    <row r="754" spans="1:20" x14ac:dyDescent="0.3">
      <c r="A754" s="62" t="s">
        <v>281</v>
      </c>
      <c r="B754" s="62" t="s">
        <v>282</v>
      </c>
      <c r="C754" s="62" t="s">
        <v>46</v>
      </c>
      <c r="D754" s="62" t="s">
        <v>150</v>
      </c>
      <c r="E754" s="46">
        <v>1303</v>
      </c>
      <c r="F754" s="46">
        <v>9</v>
      </c>
      <c r="G754" s="46">
        <v>701</v>
      </c>
      <c r="H754" s="46">
        <v>70111</v>
      </c>
      <c r="I754" s="46">
        <v>3000</v>
      </c>
      <c r="J754" s="46">
        <v>404204</v>
      </c>
      <c r="K754" s="28">
        <v>0</v>
      </c>
      <c r="L754" s="32">
        <v>196454468</v>
      </c>
      <c r="M754" s="32">
        <v>150000000</v>
      </c>
      <c r="N754" s="35">
        <v>100000000</v>
      </c>
      <c r="O754" s="62"/>
      <c r="P754" s="140">
        <v>10000000</v>
      </c>
      <c r="Q754" s="32">
        <f t="shared" si="67"/>
        <v>10500000</v>
      </c>
      <c r="R754" s="32">
        <f t="shared" si="67"/>
        <v>11025000</v>
      </c>
      <c r="S754" s="216">
        <f t="shared" si="66"/>
        <v>31525000</v>
      </c>
      <c r="T754" s="60"/>
    </row>
    <row r="755" spans="1:20" x14ac:dyDescent="0.3">
      <c r="A755" s="62" t="s">
        <v>283</v>
      </c>
      <c r="B755" s="62" t="s">
        <v>284</v>
      </c>
      <c r="C755" s="62" t="s">
        <v>46</v>
      </c>
      <c r="D755" s="62" t="s">
        <v>150</v>
      </c>
      <c r="E755" s="46">
        <v>1305</v>
      </c>
      <c r="F755" s="46">
        <v>9</v>
      </c>
      <c r="G755" s="46">
        <v>701</v>
      </c>
      <c r="H755" s="46">
        <v>70111</v>
      </c>
      <c r="I755" s="46">
        <v>3000</v>
      </c>
      <c r="J755" s="46">
        <v>404206</v>
      </c>
      <c r="K755" s="32">
        <v>23749534</v>
      </c>
      <c r="L755" s="28">
        <v>0</v>
      </c>
      <c r="M755" s="32">
        <v>100000000</v>
      </c>
      <c r="N755" s="35">
        <v>50000000</v>
      </c>
      <c r="O755" s="62"/>
      <c r="P755" s="140">
        <v>50000000</v>
      </c>
      <c r="Q755" s="32">
        <f t="shared" si="67"/>
        <v>52500000</v>
      </c>
      <c r="R755" s="32">
        <f t="shared" si="67"/>
        <v>55125000</v>
      </c>
      <c r="S755" s="216">
        <f t="shared" si="66"/>
        <v>157625000</v>
      </c>
      <c r="T755" s="60"/>
    </row>
    <row r="756" spans="1:20" x14ac:dyDescent="0.3">
      <c r="A756" s="62" t="s">
        <v>285</v>
      </c>
      <c r="B756" s="62" t="s">
        <v>286</v>
      </c>
      <c r="C756" s="62" t="s">
        <v>46</v>
      </c>
      <c r="D756" s="62" t="s">
        <v>150</v>
      </c>
      <c r="E756" s="46">
        <v>1305</v>
      </c>
      <c r="F756" s="46">
        <v>9</v>
      </c>
      <c r="G756" s="46">
        <v>701</v>
      </c>
      <c r="H756" s="46">
        <v>70111</v>
      </c>
      <c r="I756" s="46">
        <v>3000</v>
      </c>
      <c r="J756" s="46">
        <v>404315</v>
      </c>
      <c r="K756" s="32">
        <v>180000000</v>
      </c>
      <c r="L756" s="28">
        <v>0</v>
      </c>
      <c r="M756" s="32">
        <v>100000000</v>
      </c>
      <c r="N756" s="35">
        <v>50000000</v>
      </c>
      <c r="O756" s="62"/>
      <c r="P756" s="140">
        <v>30000000</v>
      </c>
      <c r="Q756" s="32">
        <f t="shared" si="67"/>
        <v>31500000</v>
      </c>
      <c r="R756" s="32">
        <f t="shared" si="67"/>
        <v>33075000</v>
      </c>
      <c r="S756" s="216">
        <f t="shared" si="66"/>
        <v>94575000</v>
      </c>
      <c r="T756" s="60"/>
    </row>
    <row r="757" spans="1:20" x14ac:dyDescent="0.3">
      <c r="A757" s="62" t="s">
        <v>287</v>
      </c>
      <c r="B757" s="62" t="s">
        <v>288</v>
      </c>
      <c r="C757" s="62" t="s">
        <v>46</v>
      </c>
      <c r="D757" s="62" t="s">
        <v>150</v>
      </c>
      <c r="E757" s="46">
        <v>1303</v>
      </c>
      <c r="F757" s="46">
        <v>9</v>
      </c>
      <c r="G757" s="46">
        <v>701</v>
      </c>
      <c r="H757" s="46">
        <v>70111</v>
      </c>
      <c r="I757" s="46">
        <v>3000</v>
      </c>
      <c r="J757" s="46">
        <v>404206</v>
      </c>
      <c r="K757" s="32">
        <v>269132155</v>
      </c>
      <c r="L757" s="32">
        <v>1284022</v>
      </c>
      <c r="M757" s="28">
        <v>0</v>
      </c>
      <c r="N757" s="29">
        <v>0</v>
      </c>
      <c r="O757" s="62"/>
      <c r="P757" s="140">
        <f>IFERROR(VLOOKUP(A757,'[1]Detail CAPEX  (2)'!_xlnm.Print_Area,11,0),0)</f>
        <v>0</v>
      </c>
      <c r="Q757" s="32">
        <f t="shared" si="67"/>
        <v>0</v>
      </c>
      <c r="R757" s="32">
        <f t="shared" si="67"/>
        <v>0</v>
      </c>
      <c r="S757" s="216">
        <f t="shared" si="66"/>
        <v>0</v>
      </c>
      <c r="T757" s="60"/>
    </row>
    <row r="758" spans="1:20" x14ac:dyDescent="0.3">
      <c r="A758" s="62" t="s">
        <v>289</v>
      </c>
      <c r="B758" s="62" t="s">
        <v>290</v>
      </c>
      <c r="C758" s="62" t="s">
        <v>46</v>
      </c>
      <c r="D758" s="62" t="s">
        <v>150</v>
      </c>
      <c r="E758" s="46">
        <v>1303</v>
      </c>
      <c r="F758" s="46">
        <v>9</v>
      </c>
      <c r="G758" s="46">
        <v>701</v>
      </c>
      <c r="H758" s="46">
        <v>70111</v>
      </c>
      <c r="I758" s="46">
        <v>3000</v>
      </c>
      <c r="J758" s="46">
        <v>404206</v>
      </c>
      <c r="K758" s="32">
        <v>7000000</v>
      </c>
      <c r="L758" s="32">
        <v>974100</v>
      </c>
      <c r="M758" s="32">
        <v>10000000</v>
      </c>
      <c r="N758" s="35">
        <v>20000000</v>
      </c>
      <c r="O758" s="62"/>
      <c r="P758" s="140">
        <v>70000000</v>
      </c>
      <c r="Q758" s="32">
        <f t="shared" si="67"/>
        <v>73500000</v>
      </c>
      <c r="R758" s="32">
        <f t="shared" si="67"/>
        <v>77175000</v>
      </c>
      <c r="S758" s="216">
        <f t="shared" ref="S758:S790" si="68">SUM(P758:R758)</f>
        <v>220675000</v>
      </c>
      <c r="T758" s="60"/>
    </row>
    <row r="759" spans="1:20" x14ac:dyDescent="0.3">
      <c r="A759" s="62" t="s">
        <v>291</v>
      </c>
      <c r="B759" s="62" t="s">
        <v>292</v>
      </c>
      <c r="C759" s="62" t="s">
        <v>46</v>
      </c>
      <c r="D759" s="62" t="s">
        <v>150</v>
      </c>
      <c r="E759" s="46">
        <v>1305</v>
      </c>
      <c r="F759" s="46">
        <v>9</v>
      </c>
      <c r="G759" s="46">
        <v>701</v>
      </c>
      <c r="H759" s="46">
        <v>70150</v>
      </c>
      <c r="I759" s="46">
        <v>3000</v>
      </c>
      <c r="J759" s="46">
        <v>404206</v>
      </c>
      <c r="K759" s="28">
        <v>0</v>
      </c>
      <c r="L759" s="28">
        <v>0</v>
      </c>
      <c r="M759" s="32">
        <v>50000000</v>
      </c>
      <c r="N759" s="35">
        <v>20000000</v>
      </c>
      <c r="O759" s="62"/>
      <c r="P759" s="140">
        <v>20000000</v>
      </c>
      <c r="Q759" s="32">
        <f t="shared" si="67"/>
        <v>21000000</v>
      </c>
      <c r="R759" s="32">
        <f t="shared" si="67"/>
        <v>22050000</v>
      </c>
      <c r="S759" s="216">
        <f t="shared" si="68"/>
        <v>63050000</v>
      </c>
      <c r="T759" s="60"/>
    </row>
    <row r="760" spans="1:20" x14ac:dyDescent="0.3">
      <c r="A760" s="65" t="s">
        <v>293</v>
      </c>
      <c r="B760" s="65" t="s">
        <v>294</v>
      </c>
      <c r="C760" s="62" t="s">
        <v>46</v>
      </c>
      <c r="D760" s="62" t="s">
        <v>150</v>
      </c>
      <c r="E760" s="46">
        <v>1303</v>
      </c>
      <c r="F760" s="46">
        <v>9</v>
      </c>
      <c r="G760" s="46">
        <v>704</v>
      </c>
      <c r="H760" s="46">
        <v>70443</v>
      </c>
      <c r="I760" s="46">
        <v>3000</v>
      </c>
      <c r="J760" s="46">
        <v>404206</v>
      </c>
      <c r="K760" s="28">
        <v>0</v>
      </c>
      <c r="L760" s="28">
        <v>0</v>
      </c>
      <c r="M760" s="32">
        <v>1430000000</v>
      </c>
      <c r="N760" s="35">
        <v>1000000000</v>
      </c>
      <c r="O760" s="62"/>
      <c r="P760" s="140">
        <f>1000000000</f>
        <v>1000000000</v>
      </c>
      <c r="Q760" s="32">
        <f t="shared" si="67"/>
        <v>1050000000</v>
      </c>
      <c r="R760" s="32">
        <f t="shared" si="67"/>
        <v>1102500000</v>
      </c>
      <c r="S760" s="216">
        <f t="shared" si="68"/>
        <v>3152500000</v>
      </c>
      <c r="T760" s="60"/>
    </row>
    <row r="761" spans="1:20" x14ac:dyDescent="0.3">
      <c r="A761" s="62" t="s">
        <v>295</v>
      </c>
      <c r="B761" s="62" t="s">
        <v>296</v>
      </c>
      <c r="C761" s="62" t="s">
        <v>46</v>
      </c>
      <c r="D761" s="62" t="s">
        <v>150</v>
      </c>
      <c r="E761" s="46">
        <v>1305</v>
      </c>
      <c r="F761" s="46">
        <v>9</v>
      </c>
      <c r="G761" s="46">
        <v>701</v>
      </c>
      <c r="H761" s="46">
        <v>70160</v>
      </c>
      <c r="I761" s="46">
        <v>3000</v>
      </c>
      <c r="J761" s="46">
        <v>404206</v>
      </c>
      <c r="K761" s="32">
        <v>1627937694</v>
      </c>
      <c r="L761" s="32">
        <v>340847024</v>
      </c>
      <c r="M761" s="32">
        <v>750000000</v>
      </c>
      <c r="N761" s="35">
        <v>750000000</v>
      </c>
      <c r="O761" s="62"/>
      <c r="P761" s="140">
        <f>IFERROR(VLOOKUP(A761,'[1]Detail CAPEX  (2)'!_xlnm.Print_Area,11,0),0)</f>
        <v>0</v>
      </c>
      <c r="Q761" s="32">
        <f t="shared" si="67"/>
        <v>0</v>
      </c>
      <c r="R761" s="32">
        <f t="shared" si="67"/>
        <v>0</v>
      </c>
      <c r="S761" s="216">
        <f t="shared" si="68"/>
        <v>0</v>
      </c>
      <c r="T761" s="60"/>
    </row>
    <row r="762" spans="1:20" x14ac:dyDescent="0.3">
      <c r="A762" s="62" t="s">
        <v>297</v>
      </c>
      <c r="B762" s="62" t="s">
        <v>298</v>
      </c>
      <c r="C762" s="62" t="s">
        <v>46</v>
      </c>
      <c r="D762" s="62" t="s">
        <v>150</v>
      </c>
      <c r="E762" s="46">
        <v>1305</v>
      </c>
      <c r="F762" s="46">
        <v>9</v>
      </c>
      <c r="G762" s="46">
        <v>701</v>
      </c>
      <c r="H762" s="46">
        <v>70160</v>
      </c>
      <c r="I762" s="46">
        <v>3000</v>
      </c>
      <c r="J762" s="46">
        <v>404206</v>
      </c>
      <c r="K762" s="32">
        <v>35196000</v>
      </c>
      <c r="L762" s="32">
        <v>76500000</v>
      </c>
      <c r="M762" s="32">
        <v>232698000</v>
      </c>
      <c r="N762" s="35">
        <v>100000000</v>
      </c>
      <c r="O762" s="62"/>
      <c r="P762" s="140">
        <v>100000000</v>
      </c>
      <c r="Q762" s="32">
        <f t="shared" si="67"/>
        <v>105000000</v>
      </c>
      <c r="R762" s="32">
        <f t="shared" si="67"/>
        <v>110250000</v>
      </c>
      <c r="S762" s="216">
        <f t="shared" si="68"/>
        <v>315250000</v>
      </c>
      <c r="T762" s="60"/>
    </row>
    <row r="763" spans="1:20" x14ac:dyDescent="0.3">
      <c r="A763" s="62" t="s">
        <v>3656</v>
      </c>
      <c r="B763" s="62" t="s">
        <v>3657</v>
      </c>
      <c r="C763" s="62" t="s">
        <v>46</v>
      </c>
      <c r="D763" s="62" t="s">
        <v>150</v>
      </c>
      <c r="E763" s="46"/>
      <c r="F763" s="46"/>
      <c r="G763" s="46"/>
      <c r="H763" s="46"/>
      <c r="I763" s="46"/>
      <c r="J763" s="46"/>
      <c r="K763" s="32"/>
      <c r="L763" s="32"/>
      <c r="M763" s="32"/>
      <c r="N763" s="35"/>
      <c r="O763" s="62"/>
      <c r="P763" s="140">
        <v>500000000</v>
      </c>
      <c r="Q763" s="32">
        <f t="shared" si="67"/>
        <v>525000000</v>
      </c>
      <c r="R763" s="32">
        <f t="shared" si="67"/>
        <v>551250000</v>
      </c>
      <c r="S763" s="216">
        <f t="shared" si="68"/>
        <v>1576250000</v>
      </c>
      <c r="T763" s="60"/>
    </row>
    <row r="764" spans="1:20" x14ac:dyDescent="0.3">
      <c r="A764" s="62" t="s">
        <v>308</v>
      </c>
      <c r="B764" s="62" t="s">
        <v>309</v>
      </c>
      <c r="C764" s="62" t="s">
        <v>47</v>
      </c>
      <c r="D764" s="62" t="s">
        <v>150</v>
      </c>
      <c r="E764" s="46">
        <v>1303</v>
      </c>
      <c r="F764" s="46">
        <v>0</v>
      </c>
      <c r="G764" s="46">
        <v>701</v>
      </c>
      <c r="H764" s="46">
        <v>70133</v>
      </c>
      <c r="I764" s="46">
        <v>3000</v>
      </c>
      <c r="J764" s="46">
        <v>404206</v>
      </c>
      <c r="K764" s="32">
        <v>4805400</v>
      </c>
      <c r="L764" s="28">
        <v>0</v>
      </c>
      <c r="M764" s="32">
        <v>50000000</v>
      </c>
      <c r="N764" s="35">
        <v>30000000</v>
      </c>
      <c r="O764" s="62"/>
      <c r="P764" s="140">
        <f>IFERROR(VLOOKUP(A764,'[1]Detail CAPEX  (2)'!_xlnm.Print_Area,11,0),0)</f>
        <v>0</v>
      </c>
      <c r="Q764" s="32">
        <f t="shared" si="67"/>
        <v>0</v>
      </c>
      <c r="R764" s="32">
        <f t="shared" si="67"/>
        <v>0</v>
      </c>
      <c r="S764" s="216">
        <f t="shared" si="68"/>
        <v>0</v>
      </c>
      <c r="T764" s="60"/>
    </row>
    <row r="765" spans="1:20" x14ac:dyDescent="0.3">
      <c r="A765" s="62" t="s">
        <v>310</v>
      </c>
      <c r="B765" s="62" t="s">
        <v>311</v>
      </c>
      <c r="C765" s="62" t="s">
        <v>47</v>
      </c>
      <c r="D765" s="62" t="s">
        <v>150</v>
      </c>
      <c r="E765" s="46">
        <v>1303</v>
      </c>
      <c r="F765" s="46">
        <v>9</v>
      </c>
      <c r="G765" s="46">
        <v>701</v>
      </c>
      <c r="H765" s="46">
        <v>70133</v>
      </c>
      <c r="I765" s="46">
        <v>3000</v>
      </c>
      <c r="J765" s="46">
        <v>404206</v>
      </c>
      <c r="K765" s="28">
        <v>0</v>
      </c>
      <c r="L765" s="32">
        <v>328000</v>
      </c>
      <c r="M765" s="32">
        <v>20000000</v>
      </c>
      <c r="N765" s="35">
        <v>20000000</v>
      </c>
      <c r="O765" s="62"/>
      <c r="P765" s="140">
        <f>IFERROR(VLOOKUP(A765,'[1]Detail CAPEX  (2)'!_xlnm.Print_Area,11,0),0)</f>
        <v>0</v>
      </c>
      <c r="Q765" s="32">
        <f t="shared" si="67"/>
        <v>0</v>
      </c>
      <c r="R765" s="32">
        <f t="shared" si="67"/>
        <v>0</v>
      </c>
      <c r="S765" s="216">
        <f t="shared" si="68"/>
        <v>0</v>
      </c>
      <c r="T765" s="60"/>
    </row>
    <row r="766" spans="1:20" x14ac:dyDescent="0.3">
      <c r="A766" s="62" t="s">
        <v>312</v>
      </c>
      <c r="B766" s="62" t="s">
        <v>313</v>
      </c>
      <c r="C766" s="62" t="s">
        <v>47</v>
      </c>
      <c r="D766" s="62" t="s">
        <v>150</v>
      </c>
      <c r="E766" s="46">
        <v>1301</v>
      </c>
      <c r="F766" s="46">
        <v>9</v>
      </c>
      <c r="G766" s="46">
        <v>701</v>
      </c>
      <c r="H766" s="46">
        <v>70133</v>
      </c>
      <c r="I766" s="46">
        <v>3000</v>
      </c>
      <c r="J766" s="46">
        <v>404206</v>
      </c>
      <c r="K766" s="28">
        <v>0</v>
      </c>
      <c r="L766" s="28">
        <v>0</v>
      </c>
      <c r="M766" s="32">
        <v>3000000</v>
      </c>
      <c r="N766" s="35">
        <v>3000000</v>
      </c>
      <c r="O766" s="62"/>
      <c r="P766" s="140">
        <f>IFERROR(VLOOKUP(A766,'[1]Detail CAPEX  (2)'!_xlnm.Print_Area,11,0),0)</f>
        <v>0</v>
      </c>
      <c r="Q766" s="32">
        <f t="shared" si="67"/>
        <v>0</v>
      </c>
      <c r="R766" s="32">
        <f t="shared" si="67"/>
        <v>0</v>
      </c>
      <c r="S766" s="216">
        <f t="shared" si="68"/>
        <v>0</v>
      </c>
      <c r="T766" s="60"/>
    </row>
    <row r="767" spans="1:20" x14ac:dyDescent="0.3">
      <c r="A767" s="62" t="s">
        <v>314</v>
      </c>
      <c r="B767" s="62" t="s">
        <v>315</v>
      </c>
      <c r="C767" s="62" t="s">
        <v>47</v>
      </c>
      <c r="D767" s="62" t="s">
        <v>150</v>
      </c>
      <c r="E767" s="46">
        <v>1302</v>
      </c>
      <c r="F767" s="46">
        <v>9</v>
      </c>
      <c r="G767" s="46">
        <v>701</v>
      </c>
      <c r="H767" s="46">
        <v>70133</v>
      </c>
      <c r="I767" s="46">
        <v>3000</v>
      </c>
      <c r="J767" s="46">
        <v>404206</v>
      </c>
      <c r="K767" s="28">
        <v>0</v>
      </c>
      <c r="L767" s="28">
        <v>0</v>
      </c>
      <c r="M767" s="32">
        <v>84000000</v>
      </c>
      <c r="N767" s="35">
        <v>84000000</v>
      </c>
      <c r="O767" s="62"/>
      <c r="P767" s="140">
        <f>IFERROR(VLOOKUP(A767,'[1]Detail CAPEX  (2)'!_xlnm.Print_Area,11,0),0)</f>
        <v>0</v>
      </c>
      <c r="Q767" s="32">
        <f t="shared" ref="Q767:R786" si="69">P767+5%*P767</f>
        <v>0</v>
      </c>
      <c r="R767" s="32">
        <f t="shared" si="69"/>
        <v>0</v>
      </c>
      <c r="S767" s="216">
        <f t="shared" si="68"/>
        <v>0</v>
      </c>
      <c r="T767" s="60"/>
    </row>
    <row r="768" spans="1:20" x14ac:dyDescent="0.3">
      <c r="A768" s="62" t="s">
        <v>316</v>
      </c>
      <c r="B768" s="62" t="s">
        <v>317</v>
      </c>
      <c r="C768" s="62" t="s">
        <v>47</v>
      </c>
      <c r="D768" s="62" t="s">
        <v>150</v>
      </c>
      <c r="E768" s="46">
        <v>1305</v>
      </c>
      <c r="F768" s="46">
        <v>9</v>
      </c>
      <c r="G768" s="46">
        <v>701</v>
      </c>
      <c r="H768" s="46">
        <v>70133</v>
      </c>
      <c r="I768" s="46">
        <v>3000</v>
      </c>
      <c r="J768" s="46">
        <v>404206</v>
      </c>
      <c r="K768" s="32">
        <v>4086650</v>
      </c>
      <c r="L768" s="32">
        <v>3992000</v>
      </c>
      <c r="M768" s="32">
        <v>50000000</v>
      </c>
      <c r="N768" s="35">
        <v>50000000</v>
      </c>
      <c r="O768" s="62"/>
      <c r="P768" s="140">
        <f>IFERROR(VLOOKUP(A768,'[1]Detail CAPEX  (2)'!_xlnm.Print_Area,11,0),0)</f>
        <v>0</v>
      </c>
      <c r="Q768" s="32">
        <f t="shared" si="69"/>
        <v>0</v>
      </c>
      <c r="R768" s="32">
        <f t="shared" si="69"/>
        <v>0</v>
      </c>
      <c r="S768" s="216">
        <f t="shared" si="68"/>
        <v>0</v>
      </c>
      <c r="T768" s="60"/>
    </row>
    <row r="769" spans="1:20" x14ac:dyDescent="0.3">
      <c r="A769" s="62" t="s">
        <v>318</v>
      </c>
      <c r="B769" s="62" t="s">
        <v>319</v>
      </c>
      <c r="C769" s="62" t="s">
        <v>47</v>
      </c>
      <c r="D769" s="62" t="s">
        <v>150</v>
      </c>
      <c r="E769" s="46">
        <v>1305</v>
      </c>
      <c r="F769" s="46">
        <v>11</v>
      </c>
      <c r="G769" s="46">
        <v>701</v>
      </c>
      <c r="H769" s="46">
        <v>70133</v>
      </c>
      <c r="I769" s="46">
        <v>3000</v>
      </c>
      <c r="J769" s="46">
        <v>404206</v>
      </c>
      <c r="K769" s="28">
        <v>0</v>
      </c>
      <c r="L769" s="28">
        <v>0</v>
      </c>
      <c r="M769" s="32">
        <v>3000000</v>
      </c>
      <c r="N769" s="35">
        <v>3000000</v>
      </c>
      <c r="O769" s="62"/>
      <c r="P769" s="140">
        <f>IFERROR(VLOOKUP(A769,'[1]Detail CAPEX  (2)'!_xlnm.Print_Area,11,0),0)</f>
        <v>0</v>
      </c>
      <c r="Q769" s="32">
        <f t="shared" si="69"/>
        <v>0</v>
      </c>
      <c r="R769" s="32">
        <f t="shared" si="69"/>
        <v>0</v>
      </c>
      <c r="S769" s="216">
        <f t="shared" si="68"/>
        <v>0</v>
      </c>
      <c r="T769" s="60"/>
    </row>
    <row r="770" spans="1:20" x14ac:dyDescent="0.3">
      <c r="A770" s="62" t="s">
        <v>320</v>
      </c>
      <c r="B770" s="62" t="s">
        <v>321</v>
      </c>
      <c r="C770" s="62" t="s">
        <v>47</v>
      </c>
      <c r="D770" s="62" t="s">
        <v>150</v>
      </c>
      <c r="E770" s="46">
        <v>1302</v>
      </c>
      <c r="F770" s="46">
        <v>0</v>
      </c>
      <c r="G770" s="46">
        <v>701</v>
      </c>
      <c r="H770" s="46">
        <v>70133</v>
      </c>
      <c r="I770" s="46">
        <v>3000</v>
      </c>
      <c r="J770" s="46">
        <v>404206</v>
      </c>
      <c r="K770" s="32">
        <v>24696667</v>
      </c>
      <c r="L770" s="28">
        <v>0</v>
      </c>
      <c r="M770" s="32">
        <v>75000000</v>
      </c>
      <c r="N770" s="35">
        <v>25000000</v>
      </c>
      <c r="O770" s="62"/>
      <c r="P770" s="140">
        <f>IFERROR(VLOOKUP(A770,'[1]Detail CAPEX  (2)'!_xlnm.Print_Area,11,0),0)</f>
        <v>0</v>
      </c>
      <c r="Q770" s="32">
        <f t="shared" si="69"/>
        <v>0</v>
      </c>
      <c r="R770" s="32">
        <f t="shared" si="69"/>
        <v>0</v>
      </c>
      <c r="S770" s="216">
        <f t="shared" si="68"/>
        <v>0</v>
      </c>
      <c r="T770" s="60"/>
    </row>
    <row r="771" spans="1:20" x14ac:dyDescent="0.3">
      <c r="A771" s="62" t="s">
        <v>322</v>
      </c>
      <c r="B771" s="62" t="s">
        <v>323</v>
      </c>
      <c r="C771" s="62" t="s">
        <v>47</v>
      </c>
      <c r="D771" s="62" t="s">
        <v>150</v>
      </c>
      <c r="E771" s="46">
        <v>1301</v>
      </c>
      <c r="F771" s="46">
        <v>11</v>
      </c>
      <c r="G771" s="46">
        <v>701</v>
      </c>
      <c r="H771" s="46">
        <v>70133</v>
      </c>
      <c r="I771" s="46">
        <v>3000</v>
      </c>
      <c r="J771" s="46">
        <v>404206</v>
      </c>
      <c r="K771" s="28">
        <v>0</v>
      </c>
      <c r="L771" s="28">
        <v>0</v>
      </c>
      <c r="M771" s="32">
        <v>3000000</v>
      </c>
      <c r="N771" s="35">
        <v>3000000</v>
      </c>
      <c r="O771" s="62"/>
      <c r="P771" s="140">
        <f>IFERROR(VLOOKUP(A771,'[1]Detail CAPEX  (2)'!_xlnm.Print_Area,11,0),0)</f>
        <v>0</v>
      </c>
      <c r="Q771" s="32">
        <f t="shared" si="69"/>
        <v>0</v>
      </c>
      <c r="R771" s="32">
        <f t="shared" si="69"/>
        <v>0</v>
      </c>
      <c r="S771" s="216">
        <f t="shared" si="68"/>
        <v>0</v>
      </c>
      <c r="T771" s="60"/>
    </row>
    <row r="772" spans="1:20" x14ac:dyDescent="0.3">
      <c r="A772" s="62" t="s">
        <v>331</v>
      </c>
      <c r="B772" s="62" t="s">
        <v>332</v>
      </c>
      <c r="C772" s="62" t="s">
        <v>325</v>
      </c>
      <c r="D772" s="62" t="s">
        <v>150</v>
      </c>
      <c r="E772" s="46">
        <v>1303</v>
      </c>
      <c r="F772" s="46">
        <v>9</v>
      </c>
      <c r="G772" s="46">
        <v>704</v>
      </c>
      <c r="H772" s="46">
        <v>70411</v>
      </c>
      <c r="I772" s="46">
        <v>3000</v>
      </c>
      <c r="J772" s="46">
        <v>404206</v>
      </c>
      <c r="K772" s="28">
        <v>0</v>
      </c>
      <c r="L772" s="28">
        <v>0</v>
      </c>
      <c r="M772" s="28">
        <v>0</v>
      </c>
      <c r="N772" s="35">
        <v>100000000</v>
      </c>
      <c r="O772" s="62"/>
      <c r="P772" s="140">
        <v>150000000</v>
      </c>
      <c r="Q772" s="32">
        <f t="shared" si="69"/>
        <v>157500000</v>
      </c>
      <c r="R772" s="32">
        <f t="shared" si="69"/>
        <v>165375000</v>
      </c>
      <c r="S772" s="216">
        <f t="shared" si="68"/>
        <v>472875000</v>
      </c>
      <c r="T772" s="60"/>
    </row>
    <row r="773" spans="1:20" x14ac:dyDescent="0.3">
      <c r="A773" s="62" t="s">
        <v>333</v>
      </c>
      <c r="B773" s="62" t="s">
        <v>334</v>
      </c>
      <c r="C773" s="62" t="s">
        <v>325</v>
      </c>
      <c r="D773" s="62" t="s">
        <v>150</v>
      </c>
      <c r="E773" s="46">
        <v>1303</v>
      </c>
      <c r="F773" s="46">
        <v>9</v>
      </c>
      <c r="G773" s="46">
        <v>704</v>
      </c>
      <c r="H773" s="46">
        <v>70411</v>
      </c>
      <c r="I773" s="46">
        <v>3000</v>
      </c>
      <c r="J773" s="46">
        <v>404206</v>
      </c>
      <c r="K773" s="28">
        <v>0</v>
      </c>
      <c r="L773" s="28">
        <v>0</v>
      </c>
      <c r="M773" s="28">
        <v>0</v>
      </c>
      <c r="N773" s="35">
        <v>20000000</v>
      </c>
      <c r="O773" s="62"/>
      <c r="P773" s="140">
        <v>20000000</v>
      </c>
      <c r="Q773" s="32">
        <f t="shared" si="69"/>
        <v>21000000</v>
      </c>
      <c r="R773" s="32">
        <f t="shared" si="69"/>
        <v>22050000</v>
      </c>
      <c r="S773" s="216">
        <f t="shared" si="68"/>
        <v>63050000</v>
      </c>
      <c r="T773" s="60"/>
    </row>
    <row r="774" spans="1:20" x14ac:dyDescent="0.3">
      <c r="A774" s="62" t="s">
        <v>335</v>
      </c>
      <c r="B774" s="62" t="s">
        <v>336</v>
      </c>
      <c r="C774" s="62" t="s">
        <v>325</v>
      </c>
      <c r="D774" s="62" t="s">
        <v>150</v>
      </c>
      <c r="E774" s="46">
        <v>1303</v>
      </c>
      <c r="F774" s="46">
        <v>9</v>
      </c>
      <c r="G774" s="46">
        <v>704</v>
      </c>
      <c r="H774" s="46">
        <v>70411</v>
      </c>
      <c r="I774" s="46">
        <v>3000</v>
      </c>
      <c r="J774" s="46">
        <v>404206</v>
      </c>
      <c r="K774" s="28">
        <v>0</v>
      </c>
      <c r="L774" s="28">
        <v>0</v>
      </c>
      <c r="M774" s="28">
        <v>0</v>
      </c>
      <c r="N774" s="35">
        <v>20000000</v>
      </c>
      <c r="O774" s="62"/>
      <c r="P774" s="140">
        <v>20000000</v>
      </c>
      <c r="Q774" s="32">
        <f t="shared" si="69"/>
        <v>21000000</v>
      </c>
      <c r="R774" s="32">
        <f t="shared" si="69"/>
        <v>22050000</v>
      </c>
      <c r="S774" s="216">
        <f t="shared" si="68"/>
        <v>63050000</v>
      </c>
      <c r="T774" s="60"/>
    </row>
    <row r="775" spans="1:20" x14ac:dyDescent="0.3">
      <c r="A775" s="62" t="s">
        <v>337</v>
      </c>
      <c r="B775" s="62" t="s">
        <v>323</v>
      </c>
      <c r="C775" s="62" t="s">
        <v>325</v>
      </c>
      <c r="D775" s="62" t="s">
        <v>150</v>
      </c>
      <c r="E775" s="46">
        <v>1303</v>
      </c>
      <c r="F775" s="46">
        <v>9</v>
      </c>
      <c r="G775" s="46">
        <v>704</v>
      </c>
      <c r="H775" s="46">
        <v>70411</v>
      </c>
      <c r="I775" s="46">
        <v>3000</v>
      </c>
      <c r="J775" s="46">
        <v>404206</v>
      </c>
      <c r="K775" s="28">
        <v>0</v>
      </c>
      <c r="L775" s="28">
        <v>0</v>
      </c>
      <c r="M775" s="28">
        <v>0</v>
      </c>
      <c r="N775" s="35">
        <v>10000000</v>
      </c>
      <c r="O775" s="62"/>
      <c r="P775" s="140">
        <v>10000000</v>
      </c>
      <c r="Q775" s="32">
        <f t="shared" si="69"/>
        <v>10500000</v>
      </c>
      <c r="R775" s="32">
        <f t="shared" si="69"/>
        <v>11025000</v>
      </c>
      <c r="S775" s="216">
        <f t="shared" si="68"/>
        <v>31525000</v>
      </c>
      <c r="T775" s="60"/>
    </row>
    <row r="776" spans="1:20" x14ac:dyDescent="0.3">
      <c r="A776" s="62" t="s">
        <v>338</v>
      </c>
      <c r="B776" s="62" t="s">
        <v>339</v>
      </c>
      <c r="C776" s="62" t="s">
        <v>325</v>
      </c>
      <c r="D776" s="62" t="s">
        <v>150</v>
      </c>
      <c r="E776" s="46">
        <v>1302</v>
      </c>
      <c r="F776" s="46">
        <v>9</v>
      </c>
      <c r="G776" s="46">
        <v>704</v>
      </c>
      <c r="H776" s="46">
        <v>70411</v>
      </c>
      <c r="I776" s="46">
        <v>3000</v>
      </c>
      <c r="J776" s="46">
        <v>404206</v>
      </c>
      <c r="K776" s="28">
        <v>0</v>
      </c>
      <c r="L776" s="28">
        <v>0</v>
      </c>
      <c r="M776" s="28">
        <v>0</v>
      </c>
      <c r="N776" s="35">
        <v>15000000</v>
      </c>
      <c r="O776" s="62"/>
      <c r="P776" s="140">
        <v>15000000</v>
      </c>
      <c r="Q776" s="32">
        <f t="shared" si="69"/>
        <v>15750000</v>
      </c>
      <c r="R776" s="32">
        <f t="shared" si="69"/>
        <v>16537500</v>
      </c>
      <c r="S776" s="216">
        <f t="shared" si="68"/>
        <v>47287500</v>
      </c>
      <c r="T776" s="60"/>
    </row>
    <row r="777" spans="1:20" x14ac:dyDescent="0.3">
      <c r="A777" s="62" t="s">
        <v>340</v>
      </c>
      <c r="B777" s="62" t="s">
        <v>341</v>
      </c>
      <c r="C777" s="62" t="s">
        <v>325</v>
      </c>
      <c r="D777" s="62" t="s">
        <v>150</v>
      </c>
      <c r="E777" s="46">
        <v>1303</v>
      </c>
      <c r="F777" s="46">
        <v>9</v>
      </c>
      <c r="G777" s="46">
        <v>704</v>
      </c>
      <c r="H777" s="46">
        <v>70411</v>
      </c>
      <c r="I777" s="46">
        <v>3000</v>
      </c>
      <c r="J777" s="46">
        <v>404206</v>
      </c>
      <c r="K777" s="28">
        <v>0</v>
      </c>
      <c r="L777" s="28">
        <v>0</v>
      </c>
      <c r="M777" s="28">
        <v>0</v>
      </c>
      <c r="N777" s="35">
        <v>20000000</v>
      </c>
      <c r="O777" s="62"/>
      <c r="P777" s="140">
        <v>20000000</v>
      </c>
      <c r="Q777" s="32">
        <f t="shared" si="69"/>
        <v>21000000</v>
      </c>
      <c r="R777" s="32">
        <f t="shared" si="69"/>
        <v>22050000</v>
      </c>
      <c r="S777" s="216">
        <f t="shared" si="68"/>
        <v>63050000</v>
      </c>
      <c r="T777" s="60"/>
    </row>
    <row r="778" spans="1:20" x14ac:dyDescent="0.3">
      <c r="A778" s="62" t="s">
        <v>342</v>
      </c>
      <c r="B778" s="62" t="s">
        <v>343</v>
      </c>
      <c r="C778" s="62" t="s">
        <v>325</v>
      </c>
      <c r="D778" s="62" t="s">
        <v>150</v>
      </c>
      <c r="E778" s="46">
        <v>1303</v>
      </c>
      <c r="F778" s="46">
        <v>9</v>
      </c>
      <c r="G778" s="46">
        <v>704</v>
      </c>
      <c r="H778" s="46">
        <v>70411</v>
      </c>
      <c r="I778" s="46">
        <v>3000</v>
      </c>
      <c r="J778" s="46">
        <v>404206</v>
      </c>
      <c r="K778" s="28">
        <v>0</v>
      </c>
      <c r="L778" s="28">
        <v>0</v>
      </c>
      <c r="M778" s="28">
        <v>0</v>
      </c>
      <c r="N778" s="35">
        <v>20000000</v>
      </c>
      <c r="O778" s="62"/>
      <c r="P778" s="140">
        <v>20000000</v>
      </c>
      <c r="Q778" s="32">
        <f t="shared" si="69"/>
        <v>21000000</v>
      </c>
      <c r="R778" s="32">
        <f t="shared" si="69"/>
        <v>22050000</v>
      </c>
      <c r="S778" s="216">
        <f t="shared" si="68"/>
        <v>63050000</v>
      </c>
      <c r="T778" s="60"/>
    </row>
    <row r="779" spans="1:20" x14ac:dyDescent="0.3">
      <c r="A779" s="62" t="s">
        <v>347</v>
      </c>
      <c r="B779" s="62" t="s">
        <v>348</v>
      </c>
      <c r="C779" s="62" t="s">
        <v>49</v>
      </c>
      <c r="D779" s="62" t="s">
        <v>150</v>
      </c>
      <c r="E779" s="46">
        <v>1301</v>
      </c>
      <c r="F779" s="46">
        <v>11</v>
      </c>
      <c r="G779" s="46">
        <v>701</v>
      </c>
      <c r="H779" s="46">
        <v>70133</v>
      </c>
      <c r="I779" s="46">
        <v>3000</v>
      </c>
      <c r="J779" s="46">
        <v>404206</v>
      </c>
      <c r="K779" s="32">
        <v>1550000</v>
      </c>
      <c r="L779" s="32">
        <v>28000000</v>
      </c>
      <c r="M779" s="32">
        <v>30000000</v>
      </c>
      <c r="N779" s="35">
        <v>30000000</v>
      </c>
      <c r="O779" s="62"/>
      <c r="P779" s="140">
        <f>IFERROR(VLOOKUP(A779,'[1]Detail CAPEX  (2)'!_xlnm.Print_Area,11,0),0)</f>
        <v>0</v>
      </c>
      <c r="Q779" s="32">
        <f t="shared" si="69"/>
        <v>0</v>
      </c>
      <c r="R779" s="32">
        <f t="shared" si="69"/>
        <v>0</v>
      </c>
      <c r="S779" s="216">
        <f t="shared" si="68"/>
        <v>0</v>
      </c>
      <c r="T779" s="60"/>
    </row>
    <row r="780" spans="1:20" x14ac:dyDescent="0.3">
      <c r="A780" s="62" t="s">
        <v>349</v>
      </c>
      <c r="B780" s="62" t="s">
        <v>350</v>
      </c>
      <c r="C780" s="62" t="s">
        <v>49</v>
      </c>
      <c r="D780" s="62" t="s">
        <v>150</v>
      </c>
      <c r="E780" s="46">
        <v>1301</v>
      </c>
      <c r="F780" s="46">
        <v>11</v>
      </c>
      <c r="G780" s="46">
        <v>701</v>
      </c>
      <c r="H780" s="46">
        <v>70133</v>
      </c>
      <c r="I780" s="46">
        <v>3000</v>
      </c>
      <c r="J780" s="46">
        <v>404206</v>
      </c>
      <c r="K780" s="32">
        <v>2500000</v>
      </c>
      <c r="L780" s="28">
        <v>0</v>
      </c>
      <c r="M780" s="32">
        <v>20000000</v>
      </c>
      <c r="N780" s="35">
        <v>20000000</v>
      </c>
      <c r="O780" s="62"/>
      <c r="P780" s="140">
        <f>IFERROR(VLOOKUP(A780,'[1]Detail CAPEX  (2)'!_xlnm.Print_Area,11,0),0)</f>
        <v>0</v>
      </c>
      <c r="Q780" s="32">
        <f t="shared" si="69"/>
        <v>0</v>
      </c>
      <c r="R780" s="32">
        <f t="shared" si="69"/>
        <v>0</v>
      </c>
      <c r="S780" s="216">
        <f t="shared" si="68"/>
        <v>0</v>
      </c>
      <c r="T780" s="60"/>
    </row>
    <row r="781" spans="1:20" x14ac:dyDescent="0.3">
      <c r="A781" s="62" t="s">
        <v>351</v>
      </c>
      <c r="B781" s="62" t="s">
        <v>352</v>
      </c>
      <c r="C781" s="62" t="s">
        <v>49</v>
      </c>
      <c r="D781" s="62" t="s">
        <v>150</v>
      </c>
      <c r="E781" s="46">
        <v>1301</v>
      </c>
      <c r="F781" s="46">
        <v>11</v>
      </c>
      <c r="G781" s="46">
        <v>701</v>
      </c>
      <c r="H781" s="46">
        <v>70133</v>
      </c>
      <c r="I781" s="46">
        <v>3000</v>
      </c>
      <c r="J781" s="46">
        <v>404206</v>
      </c>
      <c r="K781" s="32">
        <v>329312625</v>
      </c>
      <c r="L781" s="28">
        <v>0</v>
      </c>
      <c r="M781" s="28">
        <v>0</v>
      </c>
      <c r="N781" s="29">
        <v>0</v>
      </c>
      <c r="O781" s="62"/>
      <c r="P781" s="140">
        <f>IFERROR(VLOOKUP(A781,'[1]Detail CAPEX  (2)'!_xlnm.Print_Area,11,0),0)</f>
        <v>0</v>
      </c>
      <c r="Q781" s="32">
        <f t="shared" si="69"/>
        <v>0</v>
      </c>
      <c r="R781" s="32">
        <f t="shared" si="69"/>
        <v>0</v>
      </c>
      <c r="S781" s="216">
        <f t="shared" si="68"/>
        <v>0</v>
      </c>
      <c r="T781" s="60"/>
    </row>
    <row r="782" spans="1:20" x14ac:dyDescent="0.3">
      <c r="A782" s="62" t="s">
        <v>353</v>
      </c>
      <c r="B782" s="62" t="s">
        <v>354</v>
      </c>
      <c r="C782" s="62" t="s">
        <v>49</v>
      </c>
      <c r="D782" s="62" t="s">
        <v>150</v>
      </c>
      <c r="E782" s="46">
        <v>1301</v>
      </c>
      <c r="F782" s="46">
        <v>11</v>
      </c>
      <c r="G782" s="46">
        <v>701</v>
      </c>
      <c r="H782" s="46">
        <v>70133</v>
      </c>
      <c r="I782" s="46">
        <v>3000</v>
      </c>
      <c r="J782" s="46">
        <v>404206</v>
      </c>
      <c r="K782" s="32">
        <v>84010000</v>
      </c>
      <c r="L782" s="28">
        <v>0</v>
      </c>
      <c r="M782" s="32">
        <v>213000000</v>
      </c>
      <c r="N782" s="35">
        <v>100000000</v>
      </c>
      <c r="O782" s="62"/>
      <c r="P782" s="140">
        <f>IFERROR(VLOOKUP(A782,'[1]Detail CAPEX  (2)'!_xlnm.Print_Area,11,0),0)</f>
        <v>0</v>
      </c>
      <c r="Q782" s="32">
        <f t="shared" si="69"/>
        <v>0</v>
      </c>
      <c r="R782" s="32">
        <f t="shared" si="69"/>
        <v>0</v>
      </c>
      <c r="S782" s="216">
        <f t="shared" si="68"/>
        <v>0</v>
      </c>
      <c r="T782" s="60"/>
    </row>
    <row r="783" spans="1:20" x14ac:dyDescent="0.3">
      <c r="A783" s="62" t="s">
        <v>355</v>
      </c>
      <c r="B783" s="62" t="s">
        <v>356</v>
      </c>
      <c r="C783" s="62" t="s">
        <v>49</v>
      </c>
      <c r="D783" s="62" t="s">
        <v>150</v>
      </c>
      <c r="E783" s="46">
        <v>1301</v>
      </c>
      <c r="F783" s="46">
        <v>11</v>
      </c>
      <c r="G783" s="46">
        <v>701</v>
      </c>
      <c r="H783" s="46">
        <v>70133</v>
      </c>
      <c r="I783" s="46">
        <v>3000</v>
      </c>
      <c r="J783" s="46">
        <v>404206</v>
      </c>
      <c r="K783" s="32">
        <v>9259500</v>
      </c>
      <c r="L783" s="32">
        <v>20646000</v>
      </c>
      <c r="M783" s="32">
        <v>30000000</v>
      </c>
      <c r="N783" s="35">
        <v>35000000</v>
      </c>
      <c r="O783" s="62"/>
      <c r="P783" s="140">
        <f>IFERROR(VLOOKUP(A783,'[1]Detail CAPEX  (2)'!_xlnm.Print_Area,11,0),0)</f>
        <v>0</v>
      </c>
      <c r="Q783" s="32">
        <f t="shared" si="69"/>
        <v>0</v>
      </c>
      <c r="R783" s="32">
        <f t="shared" si="69"/>
        <v>0</v>
      </c>
      <c r="S783" s="216">
        <f t="shared" si="68"/>
        <v>0</v>
      </c>
      <c r="T783" s="60"/>
    </row>
    <row r="784" spans="1:20" x14ac:dyDescent="0.3">
      <c r="A784" s="62" t="s">
        <v>357</v>
      </c>
      <c r="B784" s="62" t="s">
        <v>358</v>
      </c>
      <c r="C784" s="62" t="s">
        <v>49</v>
      </c>
      <c r="D784" s="62" t="s">
        <v>150</v>
      </c>
      <c r="E784" s="46">
        <v>1301</v>
      </c>
      <c r="F784" s="46">
        <v>11</v>
      </c>
      <c r="G784" s="46">
        <v>701</v>
      </c>
      <c r="H784" s="46">
        <v>70133</v>
      </c>
      <c r="I784" s="46">
        <v>3000</v>
      </c>
      <c r="J784" s="46">
        <v>404117</v>
      </c>
      <c r="K784" s="32">
        <v>370601250</v>
      </c>
      <c r="L784" s="28">
        <v>0</v>
      </c>
      <c r="M784" s="32">
        <v>10000000</v>
      </c>
      <c r="N784" s="35">
        <v>5000000</v>
      </c>
      <c r="O784" s="62"/>
      <c r="P784" s="140">
        <f>IFERROR(VLOOKUP(A784,'[1]Detail CAPEX  (2)'!_xlnm.Print_Area,11,0),0)</f>
        <v>0</v>
      </c>
      <c r="Q784" s="32">
        <f t="shared" si="69"/>
        <v>0</v>
      </c>
      <c r="R784" s="32">
        <f t="shared" si="69"/>
        <v>0</v>
      </c>
      <c r="S784" s="216">
        <f t="shared" si="68"/>
        <v>0</v>
      </c>
      <c r="T784" s="60"/>
    </row>
    <row r="785" spans="1:20" x14ac:dyDescent="0.3">
      <c r="A785" s="62" t="s">
        <v>359</v>
      </c>
      <c r="B785" s="62" t="s">
        <v>360</v>
      </c>
      <c r="C785" s="62" t="s">
        <v>49</v>
      </c>
      <c r="D785" s="62" t="s">
        <v>150</v>
      </c>
      <c r="E785" s="46">
        <v>1301</v>
      </c>
      <c r="F785" s="46">
        <v>11</v>
      </c>
      <c r="G785" s="46">
        <v>701</v>
      </c>
      <c r="H785" s="46">
        <v>70133</v>
      </c>
      <c r="I785" s="46">
        <v>3000</v>
      </c>
      <c r="J785" s="46">
        <v>404206</v>
      </c>
      <c r="K785" s="28">
        <v>0</v>
      </c>
      <c r="L785" s="28">
        <v>0</v>
      </c>
      <c r="M785" s="32">
        <v>50000000</v>
      </c>
      <c r="N785" s="35">
        <v>15000000</v>
      </c>
      <c r="O785" s="62"/>
      <c r="P785" s="140">
        <f>IFERROR(VLOOKUP(A785,'[1]Detail CAPEX  (2)'!_xlnm.Print_Area,11,0),0)</f>
        <v>0</v>
      </c>
      <c r="Q785" s="32">
        <f t="shared" si="69"/>
        <v>0</v>
      </c>
      <c r="R785" s="32">
        <f t="shared" si="69"/>
        <v>0</v>
      </c>
      <c r="S785" s="216">
        <f t="shared" si="68"/>
        <v>0</v>
      </c>
      <c r="T785" s="60"/>
    </row>
    <row r="786" spans="1:20" x14ac:dyDescent="0.3">
      <c r="A786" s="62" t="s">
        <v>361</v>
      </c>
      <c r="B786" s="62" t="s">
        <v>362</v>
      </c>
      <c r="C786" s="62" t="s">
        <v>49</v>
      </c>
      <c r="D786" s="62" t="s">
        <v>150</v>
      </c>
      <c r="E786" s="46">
        <v>1301</v>
      </c>
      <c r="F786" s="46">
        <v>11</v>
      </c>
      <c r="G786" s="46">
        <v>701</v>
      </c>
      <c r="H786" s="46">
        <v>70133</v>
      </c>
      <c r="I786" s="46">
        <v>3000</v>
      </c>
      <c r="J786" s="46">
        <v>404206</v>
      </c>
      <c r="K786" s="28">
        <v>0</v>
      </c>
      <c r="L786" s="28">
        <v>0</v>
      </c>
      <c r="M786" s="32">
        <v>1000000</v>
      </c>
      <c r="N786" s="35">
        <v>651000000</v>
      </c>
      <c r="O786" s="32">
        <v>651000000</v>
      </c>
      <c r="P786" s="140">
        <f>IFERROR(VLOOKUP(A786,'[1]Detail CAPEX  (2)'!_xlnm.Print_Area,11,0),0)</f>
        <v>0</v>
      </c>
      <c r="Q786" s="32">
        <f t="shared" si="69"/>
        <v>0</v>
      </c>
      <c r="R786" s="32">
        <f t="shared" si="69"/>
        <v>0</v>
      </c>
      <c r="S786" s="216">
        <f t="shared" si="68"/>
        <v>0</v>
      </c>
      <c r="T786" s="60"/>
    </row>
    <row r="787" spans="1:20" x14ac:dyDescent="0.3">
      <c r="A787" s="62" t="s">
        <v>363</v>
      </c>
      <c r="B787" s="62" t="s">
        <v>364</v>
      </c>
      <c r="C787" s="62" t="s">
        <v>49</v>
      </c>
      <c r="D787" s="62" t="s">
        <v>150</v>
      </c>
      <c r="E787" s="46">
        <v>1301</v>
      </c>
      <c r="F787" s="46">
        <v>11</v>
      </c>
      <c r="G787" s="46">
        <v>701</v>
      </c>
      <c r="H787" s="46">
        <v>70133</v>
      </c>
      <c r="I787" s="46">
        <v>3000</v>
      </c>
      <c r="J787" s="46">
        <v>404206</v>
      </c>
      <c r="K787" s="32">
        <v>2750000</v>
      </c>
      <c r="L787" s="28">
        <v>0</v>
      </c>
      <c r="M787" s="32">
        <v>5000000</v>
      </c>
      <c r="N787" s="35">
        <v>5000000</v>
      </c>
      <c r="O787" s="62"/>
      <c r="P787" s="140">
        <f>IFERROR(VLOOKUP(A787,'[1]Detail CAPEX  (2)'!_xlnm.Print_Area,11,0),0)</f>
        <v>0</v>
      </c>
      <c r="Q787" s="32">
        <f t="shared" ref="Q787:R793" si="70">P787+5%*P787</f>
        <v>0</v>
      </c>
      <c r="R787" s="32">
        <f t="shared" si="70"/>
        <v>0</v>
      </c>
      <c r="S787" s="216">
        <f t="shared" si="68"/>
        <v>0</v>
      </c>
      <c r="T787" s="60"/>
    </row>
    <row r="788" spans="1:20" x14ac:dyDescent="0.3">
      <c r="A788" s="62" t="s">
        <v>365</v>
      </c>
      <c r="B788" s="62" t="s">
        <v>366</v>
      </c>
      <c r="C788" s="62" t="s">
        <v>49</v>
      </c>
      <c r="D788" s="62" t="s">
        <v>150</v>
      </c>
      <c r="E788" s="46">
        <v>1301</v>
      </c>
      <c r="F788" s="46">
        <v>11</v>
      </c>
      <c r="G788" s="46">
        <v>701</v>
      </c>
      <c r="H788" s="46">
        <v>70133</v>
      </c>
      <c r="I788" s="46">
        <v>3000</v>
      </c>
      <c r="J788" s="46">
        <v>404206</v>
      </c>
      <c r="K788" s="32">
        <v>8702000</v>
      </c>
      <c r="L788" s="28">
        <v>0</v>
      </c>
      <c r="M788" s="32">
        <v>10000000</v>
      </c>
      <c r="N788" s="35">
        <v>2000000</v>
      </c>
      <c r="O788" s="62"/>
      <c r="P788" s="140">
        <f>IFERROR(VLOOKUP(A788,'[1]Detail CAPEX  (2)'!_xlnm.Print_Area,11,0),0)</f>
        <v>0</v>
      </c>
      <c r="Q788" s="32">
        <f t="shared" si="70"/>
        <v>0</v>
      </c>
      <c r="R788" s="32">
        <f t="shared" si="70"/>
        <v>0</v>
      </c>
      <c r="S788" s="216">
        <f t="shared" si="68"/>
        <v>0</v>
      </c>
      <c r="T788" s="60"/>
    </row>
    <row r="789" spans="1:20" x14ac:dyDescent="0.3">
      <c r="A789" s="62" t="s">
        <v>367</v>
      </c>
      <c r="B789" s="62" t="s">
        <v>368</v>
      </c>
      <c r="C789" s="62" t="s">
        <v>49</v>
      </c>
      <c r="D789" s="62" t="s">
        <v>150</v>
      </c>
      <c r="E789" s="46">
        <v>1301</v>
      </c>
      <c r="F789" s="46">
        <v>11</v>
      </c>
      <c r="G789" s="46">
        <v>701</v>
      </c>
      <c r="H789" s="46">
        <v>70133</v>
      </c>
      <c r="I789" s="46">
        <v>3000</v>
      </c>
      <c r="J789" s="46">
        <v>404206</v>
      </c>
      <c r="K789" s="32">
        <v>1530000</v>
      </c>
      <c r="L789" s="28">
        <v>0</v>
      </c>
      <c r="M789" s="32">
        <v>79200000</v>
      </c>
      <c r="N789" s="35">
        <v>50000000</v>
      </c>
      <c r="O789" s="62"/>
      <c r="P789" s="140">
        <f>IFERROR(VLOOKUP(A789,'[1]Detail CAPEX  (2)'!_xlnm.Print_Area,11,0),0)</f>
        <v>0</v>
      </c>
      <c r="Q789" s="32">
        <f t="shared" si="70"/>
        <v>0</v>
      </c>
      <c r="R789" s="32">
        <f t="shared" si="70"/>
        <v>0</v>
      </c>
      <c r="S789" s="216">
        <f t="shared" si="68"/>
        <v>0</v>
      </c>
      <c r="T789" s="60"/>
    </row>
    <row r="790" spans="1:20" x14ac:dyDescent="0.3">
      <c r="A790" s="62" t="s">
        <v>369</v>
      </c>
      <c r="B790" s="62" t="s">
        <v>370</v>
      </c>
      <c r="C790" s="62" t="s">
        <v>49</v>
      </c>
      <c r="D790" s="62" t="s">
        <v>150</v>
      </c>
      <c r="E790" s="46">
        <v>1301</v>
      </c>
      <c r="F790" s="46">
        <v>11</v>
      </c>
      <c r="G790" s="46">
        <v>701</v>
      </c>
      <c r="H790" s="46">
        <v>70133</v>
      </c>
      <c r="I790" s="46">
        <v>3000</v>
      </c>
      <c r="J790" s="46">
        <v>404206</v>
      </c>
      <c r="K790" s="32">
        <v>2407950</v>
      </c>
      <c r="L790" s="28">
        <v>0</v>
      </c>
      <c r="M790" s="32">
        <v>10000000</v>
      </c>
      <c r="N790" s="35">
        <v>10000000</v>
      </c>
      <c r="O790" s="62"/>
      <c r="P790" s="140">
        <f>IFERROR(VLOOKUP(A790,'[1]Detail CAPEX  (2)'!_xlnm.Print_Area,11,0),0)</f>
        <v>0</v>
      </c>
      <c r="Q790" s="32">
        <f t="shared" si="70"/>
        <v>0</v>
      </c>
      <c r="R790" s="32">
        <f t="shared" si="70"/>
        <v>0</v>
      </c>
      <c r="S790" s="216">
        <f t="shared" si="68"/>
        <v>0</v>
      </c>
      <c r="T790" s="60"/>
    </row>
    <row r="791" spans="1:20" x14ac:dyDescent="0.3">
      <c r="A791" s="62" t="s">
        <v>371</v>
      </c>
      <c r="B791" s="62" t="s">
        <v>372</v>
      </c>
      <c r="C791" s="62" t="s">
        <v>49</v>
      </c>
      <c r="D791" s="62" t="s">
        <v>150</v>
      </c>
      <c r="E791" s="46">
        <v>1301</v>
      </c>
      <c r="F791" s="46">
        <v>11</v>
      </c>
      <c r="G791" s="46">
        <v>701</v>
      </c>
      <c r="H791" s="46">
        <v>70133</v>
      </c>
      <c r="I791" s="46">
        <v>3000</v>
      </c>
      <c r="J791" s="46">
        <v>404206</v>
      </c>
      <c r="K791" s="28">
        <v>0</v>
      </c>
      <c r="L791" s="28">
        <v>0</v>
      </c>
      <c r="M791" s="32">
        <v>10000000</v>
      </c>
      <c r="N791" s="35">
        <v>5000000</v>
      </c>
      <c r="O791" s="62"/>
      <c r="P791" s="140">
        <f>IFERROR(VLOOKUP(A791,'[1]Detail CAPEX  (2)'!_xlnm.Print_Area,11,0),0)</f>
        <v>0</v>
      </c>
      <c r="Q791" s="32">
        <f t="shared" si="70"/>
        <v>0</v>
      </c>
      <c r="R791" s="32">
        <f t="shared" si="70"/>
        <v>0</v>
      </c>
      <c r="S791" s="216">
        <f t="shared" ref="S791:S793" si="71">SUM(P791:R791)</f>
        <v>0</v>
      </c>
      <c r="T791" s="60"/>
    </row>
    <row r="792" spans="1:20" x14ac:dyDescent="0.3">
      <c r="A792" s="62" t="s">
        <v>373</v>
      </c>
      <c r="B792" s="62" t="s">
        <v>374</v>
      </c>
      <c r="C792" s="62" t="s">
        <v>49</v>
      </c>
      <c r="D792" s="62" t="s">
        <v>150</v>
      </c>
      <c r="E792" s="46">
        <v>1301</v>
      </c>
      <c r="F792" s="46">
        <v>11</v>
      </c>
      <c r="G792" s="46">
        <v>701</v>
      </c>
      <c r="H792" s="46">
        <v>70133</v>
      </c>
      <c r="I792" s="46">
        <v>3000</v>
      </c>
      <c r="J792" s="46">
        <v>404206</v>
      </c>
      <c r="K792" s="28">
        <v>0</v>
      </c>
      <c r="L792" s="28">
        <v>0</v>
      </c>
      <c r="M792" s="32">
        <v>2000000</v>
      </c>
      <c r="N792" s="35">
        <v>2000000</v>
      </c>
      <c r="O792" s="62"/>
      <c r="P792" s="140">
        <f>IFERROR(VLOOKUP(A792,'[1]Detail CAPEX  (2)'!_xlnm.Print_Area,11,0),0)</f>
        <v>0</v>
      </c>
      <c r="Q792" s="32">
        <f t="shared" si="70"/>
        <v>0</v>
      </c>
      <c r="R792" s="32">
        <f t="shared" si="70"/>
        <v>0</v>
      </c>
      <c r="S792" s="216">
        <f t="shared" si="71"/>
        <v>0</v>
      </c>
      <c r="T792" s="60"/>
    </row>
    <row r="793" spans="1:20" x14ac:dyDescent="0.3">
      <c r="A793" s="62" t="s">
        <v>375</v>
      </c>
      <c r="B793" s="62" t="s">
        <v>376</v>
      </c>
      <c r="C793" s="62" t="s">
        <v>49</v>
      </c>
      <c r="D793" s="62" t="s">
        <v>150</v>
      </c>
      <c r="E793" s="46">
        <v>1301</v>
      </c>
      <c r="F793" s="46">
        <v>11</v>
      </c>
      <c r="G793" s="46">
        <v>701</v>
      </c>
      <c r="H793" s="46">
        <v>70133</v>
      </c>
      <c r="I793" s="46">
        <v>3000</v>
      </c>
      <c r="J793" s="46">
        <v>404206</v>
      </c>
      <c r="K793" s="28">
        <v>0</v>
      </c>
      <c r="L793" s="28">
        <v>0</v>
      </c>
      <c r="M793" s="32">
        <v>3000000</v>
      </c>
      <c r="N793" s="35">
        <v>3000000</v>
      </c>
      <c r="O793" s="62"/>
      <c r="P793" s="140">
        <f>IFERROR(VLOOKUP(A793,'[1]Detail CAPEX  (2)'!_xlnm.Print_Area,11,0),0)</f>
        <v>0</v>
      </c>
      <c r="Q793" s="32">
        <f t="shared" si="70"/>
        <v>0</v>
      </c>
      <c r="R793" s="32">
        <f t="shared" si="70"/>
        <v>0</v>
      </c>
      <c r="S793" s="216">
        <f t="shared" si="71"/>
        <v>0</v>
      </c>
      <c r="T793" s="60"/>
    </row>
    <row r="794" spans="1:20" x14ac:dyDescent="0.3">
      <c r="A794" s="62" t="s">
        <v>2782</v>
      </c>
      <c r="B794" s="62" t="s">
        <v>2783</v>
      </c>
      <c r="C794" s="62" t="s">
        <v>49</v>
      </c>
      <c r="D794" s="62" t="s">
        <v>150</v>
      </c>
      <c r="E794" s="46"/>
      <c r="F794" s="46"/>
      <c r="G794" s="46"/>
      <c r="H794" s="46"/>
      <c r="I794" s="46"/>
      <c r="J794" s="46"/>
      <c r="K794" s="28"/>
      <c r="L794" s="28"/>
      <c r="M794" s="32"/>
      <c r="N794" s="35"/>
      <c r="O794" s="62"/>
      <c r="P794" s="140">
        <v>2000000</v>
      </c>
      <c r="Q794" s="32"/>
      <c r="R794" s="32"/>
      <c r="S794" s="216"/>
      <c r="T794" s="60"/>
    </row>
    <row r="795" spans="1:20" x14ac:dyDescent="0.3">
      <c r="A795" s="62" t="s">
        <v>377</v>
      </c>
      <c r="B795" s="62" t="s">
        <v>378</v>
      </c>
      <c r="C795" s="62" t="s">
        <v>49</v>
      </c>
      <c r="D795" s="62" t="s">
        <v>150</v>
      </c>
      <c r="E795" s="46">
        <v>1301</v>
      </c>
      <c r="F795" s="46">
        <v>11</v>
      </c>
      <c r="G795" s="46">
        <v>701</v>
      </c>
      <c r="H795" s="46">
        <v>70133</v>
      </c>
      <c r="I795" s="46">
        <v>3000</v>
      </c>
      <c r="J795" s="46">
        <v>404206</v>
      </c>
      <c r="K795" s="32">
        <v>27036170</v>
      </c>
      <c r="L795" s="28">
        <v>0</v>
      </c>
      <c r="M795" s="32">
        <v>60000000</v>
      </c>
      <c r="N795" s="35">
        <v>60000000</v>
      </c>
      <c r="O795" s="62"/>
      <c r="P795" s="140">
        <f>IFERROR(VLOOKUP(A795,'[1]Detail CAPEX  (2)'!_xlnm.Print_Area,11,0),0)</f>
        <v>0</v>
      </c>
      <c r="Q795" s="32">
        <f t="shared" ref="Q795:R814" si="72">P795+5%*P795</f>
        <v>0</v>
      </c>
      <c r="R795" s="32">
        <f t="shared" si="72"/>
        <v>0</v>
      </c>
      <c r="S795" s="216">
        <f t="shared" ref="S795:S826" si="73">SUM(P795:R795)</f>
        <v>0</v>
      </c>
      <c r="T795" s="60"/>
    </row>
    <row r="796" spans="1:20" x14ac:dyDescent="0.3">
      <c r="A796" s="62" t="s">
        <v>379</v>
      </c>
      <c r="B796" s="62" t="s">
        <v>380</v>
      </c>
      <c r="C796" s="62" t="s">
        <v>49</v>
      </c>
      <c r="D796" s="62" t="s">
        <v>150</v>
      </c>
      <c r="E796" s="46">
        <v>1301</v>
      </c>
      <c r="F796" s="46">
        <v>11</v>
      </c>
      <c r="G796" s="46">
        <v>701</v>
      </c>
      <c r="H796" s="46">
        <v>70133</v>
      </c>
      <c r="I796" s="46">
        <v>3000</v>
      </c>
      <c r="J796" s="46">
        <v>404206</v>
      </c>
      <c r="K796" s="28">
        <v>0</v>
      </c>
      <c r="L796" s="28">
        <v>0</v>
      </c>
      <c r="M796" s="32">
        <v>2000000</v>
      </c>
      <c r="N796" s="35">
        <v>2000000</v>
      </c>
      <c r="O796" s="62"/>
      <c r="P796" s="140">
        <f>IFERROR(VLOOKUP(A796,'[1]Detail CAPEX  (2)'!_xlnm.Print_Area,11,0),0)</f>
        <v>0</v>
      </c>
      <c r="Q796" s="32">
        <f t="shared" si="72"/>
        <v>0</v>
      </c>
      <c r="R796" s="32">
        <f t="shared" si="72"/>
        <v>0</v>
      </c>
      <c r="S796" s="216">
        <f t="shared" si="73"/>
        <v>0</v>
      </c>
      <c r="T796" s="60"/>
    </row>
    <row r="797" spans="1:20" x14ac:dyDescent="0.3">
      <c r="A797" s="62" t="s">
        <v>381</v>
      </c>
      <c r="B797" s="62" t="s">
        <v>382</v>
      </c>
      <c r="C797" s="62" t="s">
        <v>49</v>
      </c>
      <c r="D797" s="62" t="s">
        <v>150</v>
      </c>
      <c r="E797" s="46">
        <v>1302</v>
      </c>
      <c r="F797" s="46">
        <v>1</v>
      </c>
      <c r="G797" s="46">
        <v>704</v>
      </c>
      <c r="H797" s="46">
        <v>70411</v>
      </c>
      <c r="I797" s="46">
        <v>3000</v>
      </c>
      <c r="J797" s="46">
        <v>404206</v>
      </c>
      <c r="K797" s="32">
        <v>89170000</v>
      </c>
      <c r="L797" s="32">
        <v>4611500</v>
      </c>
      <c r="M797" s="32">
        <v>150000000</v>
      </c>
      <c r="N797" s="35">
        <v>120000000</v>
      </c>
      <c r="O797" s="62"/>
      <c r="P797" s="140">
        <f>IFERROR(VLOOKUP(A797,'[1]Detail CAPEX  (2)'!_xlnm.Print_Area,11,0),0)</f>
        <v>0</v>
      </c>
      <c r="Q797" s="32">
        <f t="shared" si="72"/>
        <v>0</v>
      </c>
      <c r="R797" s="32">
        <f t="shared" si="72"/>
        <v>0</v>
      </c>
      <c r="S797" s="216">
        <f t="shared" si="73"/>
        <v>0</v>
      </c>
      <c r="T797" s="60"/>
    </row>
    <row r="798" spans="1:20" x14ac:dyDescent="0.3">
      <c r="A798" s="62" t="s">
        <v>383</v>
      </c>
      <c r="B798" s="62" t="s">
        <v>384</v>
      </c>
      <c r="C798" s="62" t="s">
        <v>49</v>
      </c>
      <c r="D798" s="62" t="s">
        <v>150</v>
      </c>
      <c r="E798" s="46">
        <v>1303</v>
      </c>
      <c r="F798" s="46">
        <v>9</v>
      </c>
      <c r="G798" s="46">
        <v>701</v>
      </c>
      <c r="H798" s="46">
        <v>70133</v>
      </c>
      <c r="I798" s="46">
        <v>3000</v>
      </c>
      <c r="J798" s="46">
        <v>404206</v>
      </c>
      <c r="K798" s="32">
        <v>1170000</v>
      </c>
      <c r="L798" s="28">
        <v>0</v>
      </c>
      <c r="M798" s="32">
        <v>10000000</v>
      </c>
      <c r="N798" s="35">
        <v>10000000</v>
      </c>
      <c r="O798" s="62"/>
      <c r="P798" s="140">
        <f>IFERROR(VLOOKUP(A798,'[1]Detail CAPEX  (2)'!_xlnm.Print_Area,11,0),0)</f>
        <v>0</v>
      </c>
      <c r="Q798" s="32">
        <f t="shared" si="72"/>
        <v>0</v>
      </c>
      <c r="R798" s="32">
        <f t="shared" si="72"/>
        <v>0</v>
      </c>
      <c r="S798" s="216">
        <f t="shared" si="73"/>
        <v>0</v>
      </c>
      <c r="T798" s="60"/>
    </row>
    <row r="799" spans="1:20" x14ac:dyDescent="0.3">
      <c r="A799" s="62" t="s">
        <v>385</v>
      </c>
      <c r="B799" s="62" t="s">
        <v>386</v>
      </c>
      <c r="C799" s="62" t="s">
        <v>49</v>
      </c>
      <c r="D799" s="62" t="s">
        <v>150</v>
      </c>
      <c r="E799" s="46">
        <v>1303</v>
      </c>
      <c r="F799" s="46">
        <v>9</v>
      </c>
      <c r="G799" s="46">
        <v>704</v>
      </c>
      <c r="H799" s="46">
        <v>70443</v>
      </c>
      <c r="I799" s="46">
        <v>3000</v>
      </c>
      <c r="J799" s="46">
        <v>404206</v>
      </c>
      <c r="K799" s="28">
        <v>0</v>
      </c>
      <c r="L799" s="28">
        <v>0</v>
      </c>
      <c r="M799" s="32">
        <v>40000000</v>
      </c>
      <c r="N799" s="35">
        <v>10000000</v>
      </c>
      <c r="O799" s="62"/>
      <c r="P799" s="140">
        <f>IFERROR(VLOOKUP(A799,'[1]Detail CAPEX  (2)'!_xlnm.Print_Area,11,0),0)</f>
        <v>0</v>
      </c>
      <c r="Q799" s="32">
        <f t="shared" si="72"/>
        <v>0</v>
      </c>
      <c r="R799" s="32">
        <f t="shared" si="72"/>
        <v>0</v>
      </c>
      <c r="S799" s="216">
        <f t="shared" si="73"/>
        <v>0</v>
      </c>
      <c r="T799" s="60"/>
    </row>
    <row r="800" spans="1:20" x14ac:dyDescent="0.3">
      <c r="A800" s="62" t="s">
        <v>387</v>
      </c>
      <c r="B800" s="62" t="s">
        <v>388</v>
      </c>
      <c r="C800" s="62" t="s">
        <v>49</v>
      </c>
      <c r="D800" s="62" t="s">
        <v>150</v>
      </c>
      <c r="E800" s="46">
        <v>1302</v>
      </c>
      <c r="F800" s="46">
        <v>9</v>
      </c>
      <c r="G800" s="46">
        <v>701</v>
      </c>
      <c r="H800" s="46">
        <v>70160</v>
      </c>
      <c r="I800" s="46">
        <v>3000</v>
      </c>
      <c r="J800" s="46">
        <v>404206</v>
      </c>
      <c r="K800" s="28">
        <v>0</v>
      </c>
      <c r="L800" s="28">
        <v>0</v>
      </c>
      <c r="M800" s="32">
        <v>50000000</v>
      </c>
      <c r="N800" s="29">
        <v>0</v>
      </c>
      <c r="O800" s="62"/>
      <c r="P800" s="140">
        <f>IFERROR(VLOOKUP(A800,'[1]Detail CAPEX  (2)'!_xlnm.Print_Area,11,0),0)</f>
        <v>0</v>
      </c>
      <c r="Q800" s="32">
        <f t="shared" si="72"/>
        <v>0</v>
      </c>
      <c r="R800" s="32">
        <f t="shared" si="72"/>
        <v>0</v>
      </c>
      <c r="S800" s="216">
        <f t="shared" si="73"/>
        <v>0</v>
      </c>
      <c r="T800" s="60"/>
    </row>
    <row r="801" spans="1:20" x14ac:dyDescent="0.3">
      <c r="A801" s="62" t="s">
        <v>389</v>
      </c>
      <c r="B801" s="62" t="s">
        <v>390</v>
      </c>
      <c r="C801" s="62" t="s">
        <v>49</v>
      </c>
      <c r="D801" s="62" t="s">
        <v>150</v>
      </c>
      <c r="E801" s="46">
        <v>1301</v>
      </c>
      <c r="F801" s="46">
        <v>9</v>
      </c>
      <c r="G801" s="46">
        <v>701</v>
      </c>
      <c r="H801" s="46">
        <v>70160</v>
      </c>
      <c r="I801" s="46">
        <v>3000</v>
      </c>
      <c r="J801" s="46">
        <v>404206</v>
      </c>
      <c r="K801" s="28">
        <v>0</v>
      </c>
      <c r="L801" s="28">
        <v>0</v>
      </c>
      <c r="M801" s="32">
        <v>39500000</v>
      </c>
      <c r="N801" s="35">
        <v>10000000</v>
      </c>
      <c r="O801" s="62"/>
      <c r="P801" s="140">
        <f>IFERROR(VLOOKUP(A801,'[1]Detail CAPEX  (2)'!_xlnm.Print_Area,11,0),0)</f>
        <v>0</v>
      </c>
      <c r="Q801" s="32">
        <f t="shared" si="72"/>
        <v>0</v>
      </c>
      <c r="R801" s="32">
        <f t="shared" si="72"/>
        <v>0</v>
      </c>
      <c r="S801" s="216">
        <f t="shared" si="73"/>
        <v>0</v>
      </c>
      <c r="T801" s="60"/>
    </row>
    <row r="802" spans="1:20" x14ac:dyDescent="0.3">
      <c r="A802" s="62" t="s">
        <v>391</v>
      </c>
      <c r="B802" s="62" t="s">
        <v>392</v>
      </c>
      <c r="C802" s="62" t="s">
        <v>49</v>
      </c>
      <c r="D802" s="62" t="s">
        <v>150</v>
      </c>
      <c r="E802" s="46">
        <v>1304</v>
      </c>
      <c r="F802" s="46">
        <v>9</v>
      </c>
      <c r="G802" s="46">
        <v>701</v>
      </c>
      <c r="H802" s="46">
        <v>70160</v>
      </c>
      <c r="I802" s="46">
        <v>3000</v>
      </c>
      <c r="J802" s="46">
        <v>404206</v>
      </c>
      <c r="K802" s="28">
        <v>0</v>
      </c>
      <c r="L802" s="28">
        <v>0</v>
      </c>
      <c r="M802" s="32">
        <v>5000000</v>
      </c>
      <c r="N802" s="35">
        <v>5000000</v>
      </c>
      <c r="O802" s="62"/>
      <c r="P802" s="140">
        <f>IFERROR(VLOOKUP(A802,'[1]Detail CAPEX  (2)'!_xlnm.Print_Area,11,0),0)</f>
        <v>0</v>
      </c>
      <c r="Q802" s="32">
        <f t="shared" si="72"/>
        <v>0</v>
      </c>
      <c r="R802" s="32">
        <f t="shared" si="72"/>
        <v>0</v>
      </c>
      <c r="S802" s="216">
        <f t="shared" si="73"/>
        <v>0</v>
      </c>
      <c r="T802" s="60"/>
    </row>
    <row r="803" spans="1:20" x14ac:dyDescent="0.3">
      <c r="A803" s="62" t="s">
        <v>393</v>
      </c>
      <c r="B803" s="62" t="s">
        <v>394</v>
      </c>
      <c r="C803" s="62" t="s">
        <v>49</v>
      </c>
      <c r="D803" s="62" t="s">
        <v>150</v>
      </c>
      <c r="E803" s="46">
        <v>1305</v>
      </c>
      <c r="F803" s="46">
        <v>9</v>
      </c>
      <c r="G803" s="46">
        <v>701</v>
      </c>
      <c r="H803" s="46">
        <v>70160</v>
      </c>
      <c r="I803" s="46">
        <v>3000</v>
      </c>
      <c r="J803" s="46">
        <v>404206</v>
      </c>
      <c r="K803" s="28">
        <v>0</v>
      </c>
      <c r="L803" s="28">
        <v>0</v>
      </c>
      <c r="M803" s="32">
        <v>29000000</v>
      </c>
      <c r="N803" s="35">
        <v>10000000</v>
      </c>
      <c r="O803" s="62"/>
      <c r="P803" s="140">
        <f>IFERROR(VLOOKUP(A803,'[1]Detail CAPEX  (2)'!_xlnm.Print_Area,11,0),0)</f>
        <v>0</v>
      </c>
      <c r="Q803" s="32">
        <f t="shared" si="72"/>
        <v>0</v>
      </c>
      <c r="R803" s="32">
        <f t="shared" si="72"/>
        <v>0</v>
      </c>
      <c r="S803" s="216">
        <f t="shared" si="73"/>
        <v>0</v>
      </c>
      <c r="T803" s="60"/>
    </row>
    <row r="804" spans="1:20" x14ac:dyDescent="0.3">
      <c r="A804" s="62" t="s">
        <v>395</v>
      </c>
      <c r="B804" s="62" t="s">
        <v>396</v>
      </c>
      <c r="C804" s="62" t="s">
        <v>49</v>
      </c>
      <c r="D804" s="62" t="s">
        <v>150</v>
      </c>
      <c r="E804" s="46">
        <v>1303</v>
      </c>
      <c r="F804" s="46">
        <v>9</v>
      </c>
      <c r="G804" s="46">
        <v>701</v>
      </c>
      <c r="H804" s="46">
        <v>70160</v>
      </c>
      <c r="I804" s="46">
        <v>3000</v>
      </c>
      <c r="J804" s="46">
        <v>404206</v>
      </c>
      <c r="K804" s="28">
        <v>0</v>
      </c>
      <c r="L804" s="28">
        <v>0</v>
      </c>
      <c r="M804" s="32">
        <v>300000000</v>
      </c>
      <c r="N804" s="29">
        <v>0</v>
      </c>
      <c r="O804" s="62"/>
      <c r="P804" s="140">
        <f>IFERROR(VLOOKUP(A804,'[1]Detail CAPEX  (2)'!_xlnm.Print_Area,11,0),0)</f>
        <v>0</v>
      </c>
      <c r="Q804" s="32">
        <f t="shared" si="72"/>
        <v>0</v>
      </c>
      <c r="R804" s="32">
        <f t="shared" si="72"/>
        <v>0</v>
      </c>
      <c r="S804" s="216">
        <f t="shared" si="73"/>
        <v>0</v>
      </c>
      <c r="T804" s="60"/>
    </row>
    <row r="805" spans="1:20" x14ac:dyDescent="0.3">
      <c r="A805" s="62" t="s">
        <v>397</v>
      </c>
      <c r="B805" s="62" t="s">
        <v>398</v>
      </c>
      <c r="C805" s="62" t="s">
        <v>49</v>
      </c>
      <c r="D805" s="62" t="s">
        <v>150</v>
      </c>
      <c r="E805" s="46">
        <v>1303</v>
      </c>
      <c r="F805" s="46">
        <v>9</v>
      </c>
      <c r="G805" s="46">
        <v>701</v>
      </c>
      <c r="H805" s="46">
        <v>70121</v>
      </c>
      <c r="I805" s="46">
        <v>3000</v>
      </c>
      <c r="J805" s="46">
        <v>404206</v>
      </c>
      <c r="K805" s="32">
        <v>1052700</v>
      </c>
      <c r="L805" s="28">
        <v>0</v>
      </c>
      <c r="M805" s="32">
        <v>100000000</v>
      </c>
      <c r="N805" s="29">
        <v>0</v>
      </c>
      <c r="O805" s="62"/>
      <c r="P805" s="140">
        <v>100000000</v>
      </c>
      <c r="Q805" s="32">
        <f t="shared" si="72"/>
        <v>105000000</v>
      </c>
      <c r="R805" s="32">
        <f t="shared" si="72"/>
        <v>110250000</v>
      </c>
      <c r="S805" s="216">
        <f t="shared" si="73"/>
        <v>315250000</v>
      </c>
      <c r="T805" s="60"/>
    </row>
    <row r="806" spans="1:20" x14ac:dyDescent="0.3">
      <c r="A806" s="62" t="s">
        <v>2784</v>
      </c>
      <c r="B806" s="62" t="s">
        <v>2785</v>
      </c>
      <c r="C806" s="62" t="s">
        <v>49</v>
      </c>
      <c r="D806" s="62" t="s">
        <v>150</v>
      </c>
      <c r="E806" s="46"/>
      <c r="F806" s="46"/>
      <c r="G806" s="46"/>
      <c r="H806" s="46"/>
      <c r="I806" s="46"/>
      <c r="J806" s="46"/>
      <c r="K806" s="32"/>
      <c r="L806" s="28"/>
      <c r="M806" s="32"/>
      <c r="N806" s="29"/>
      <c r="O806" s="62"/>
      <c r="P806" s="140">
        <v>200000000</v>
      </c>
      <c r="Q806" s="32">
        <f t="shared" si="72"/>
        <v>210000000</v>
      </c>
      <c r="R806" s="32">
        <f t="shared" si="72"/>
        <v>220500000</v>
      </c>
      <c r="S806" s="216">
        <f t="shared" si="73"/>
        <v>630500000</v>
      </c>
      <c r="T806" s="60"/>
    </row>
    <row r="807" spans="1:20" x14ac:dyDescent="0.3">
      <c r="A807" s="62" t="s">
        <v>405</v>
      </c>
      <c r="B807" s="62" t="s">
        <v>406</v>
      </c>
      <c r="C807" s="62"/>
      <c r="D807" s="62" t="s">
        <v>150</v>
      </c>
      <c r="E807" s="46">
        <v>1303</v>
      </c>
      <c r="F807" s="46">
        <v>11</v>
      </c>
      <c r="G807" s="46">
        <v>701</v>
      </c>
      <c r="H807" s="46">
        <v>70133</v>
      </c>
      <c r="I807" s="46">
        <v>3000</v>
      </c>
      <c r="J807" s="46">
        <v>404206</v>
      </c>
      <c r="K807" s="28">
        <v>0</v>
      </c>
      <c r="L807" s="28">
        <v>0</v>
      </c>
      <c r="M807" s="32">
        <v>3000000</v>
      </c>
      <c r="N807" s="35">
        <v>3000000</v>
      </c>
      <c r="O807" s="62"/>
      <c r="P807" s="140">
        <f>IFERROR(VLOOKUP(A807,'[1]Detail CAPEX  (2)'!_xlnm.Print_Area,11,0),0)</f>
        <v>0</v>
      </c>
      <c r="Q807" s="32">
        <f t="shared" si="72"/>
        <v>0</v>
      </c>
      <c r="R807" s="32">
        <f t="shared" si="72"/>
        <v>0</v>
      </c>
      <c r="S807" s="216">
        <f t="shared" si="73"/>
        <v>0</v>
      </c>
      <c r="T807" s="60"/>
    </row>
    <row r="808" spans="1:20" x14ac:dyDescent="0.3">
      <c r="A808" s="62" t="s">
        <v>407</v>
      </c>
      <c r="B808" s="62" t="s">
        <v>408</v>
      </c>
      <c r="C808" s="62"/>
      <c r="D808" s="62" t="s">
        <v>150</v>
      </c>
      <c r="E808" s="46">
        <v>1303</v>
      </c>
      <c r="F808" s="46">
        <v>11</v>
      </c>
      <c r="G808" s="46">
        <v>701</v>
      </c>
      <c r="H808" s="46">
        <v>70133</v>
      </c>
      <c r="I808" s="46">
        <v>3000</v>
      </c>
      <c r="J808" s="46">
        <v>404206</v>
      </c>
      <c r="K808" s="28">
        <v>0</v>
      </c>
      <c r="L808" s="28">
        <v>0</v>
      </c>
      <c r="M808" s="32">
        <v>3300000</v>
      </c>
      <c r="N808" s="35">
        <v>3300000</v>
      </c>
      <c r="O808" s="62"/>
      <c r="P808" s="140">
        <f>IFERROR(VLOOKUP(A808,'[1]Detail CAPEX  (2)'!_xlnm.Print_Area,11,0),0)</f>
        <v>0</v>
      </c>
      <c r="Q808" s="32">
        <f t="shared" si="72"/>
        <v>0</v>
      </c>
      <c r="R808" s="32">
        <f t="shared" si="72"/>
        <v>0</v>
      </c>
      <c r="S808" s="216">
        <f t="shared" si="73"/>
        <v>0</v>
      </c>
      <c r="T808" s="60"/>
    </row>
    <row r="809" spans="1:20" x14ac:dyDescent="0.3">
      <c r="A809" s="62" t="s">
        <v>409</v>
      </c>
      <c r="B809" s="62" t="s">
        <v>410</v>
      </c>
      <c r="C809" s="62"/>
      <c r="D809" s="62" t="s">
        <v>150</v>
      </c>
      <c r="E809" s="46">
        <v>1305</v>
      </c>
      <c r="F809" s="46">
        <v>11</v>
      </c>
      <c r="G809" s="46">
        <v>701</v>
      </c>
      <c r="H809" s="46">
        <v>70133</v>
      </c>
      <c r="I809" s="46">
        <v>3000</v>
      </c>
      <c r="J809" s="46">
        <v>404206</v>
      </c>
      <c r="K809" s="28">
        <v>0</v>
      </c>
      <c r="L809" s="28">
        <v>0</v>
      </c>
      <c r="M809" s="32">
        <v>120000000</v>
      </c>
      <c r="N809" s="35">
        <v>20000000</v>
      </c>
      <c r="O809" s="62"/>
      <c r="P809" s="140">
        <f>IFERROR(VLOOKUP(A809,'[1]Detail CAPEX  (2)'!_xlnm.Print_Area,11,0),0)</f>
        <v>0</v>
      </c>
      <c r="Q809" s="32">
        <f t="shared" si="72"/>
        <v>0</v>
      </c>
      <c r="R809" s="32">
        <f t="shared" si="72"/>
        <v>0</v>
      </c>
      <c r="S809" s="216">
        <f t="shared" si="73"/>
        <v>0</v>
      </c>
      <c r="T809" s="60"/>
    </row>
    <row r="810" spans="1:20" x14ac:dyDescent="0.3">
      <c r="A810" s="62" t="s">
        <v>411</v>
      </c>
      <c r="B810" s="62" t="s">
        <v>412</v>
      </c>
      <c r="C810" s="62"/>
      <c r="D810" s="62" t="s">
        <v>150</v>
      </c>
      <c r="E810" s="46">
        <v>1303</v>
      </c>
      <c r="F810" s="46">
        <v>11</v>
      </c>
      <c r="G810" s="46">
        <v>701</v>
      </c>
      <c r="H810" s="46">
        <v>70133</v>
      </c>
      <c r="I810" s="46">
        <v>3000</v>
      </c>
      <c r="J810" s="46">
        <v>404206</v>
      </c>
      <c r="K810" s="28">
        <v>0</v>
      </c>
      <c r="L810" s="28">
        <v>0</v>
      </c>
      <c r="M810" s="32">
        <v>9600000</v>
      </c>
      <c r="N810" s="35">
        <v>9600000</v>
      </c>
      <c r="O810" s="62"/>
      <c r="P810" s="140">
        <f>IFERROR(VLOOKUP(A810,'[1]Detail CAPEX  (2)'!_xlnm.Print_Area,11,0),0)</f>
        <v>0</v>
      </c>
      <c r="Q810" s="32">
        <f t="shared" si="72"/>
        <v>0</v>
      </c>
      <c r="R810" s="32">
        <f t="shared" si="72"/>
        <v>0</v>
      </c>
      <c r="S810" s="216">
        <f t="shared" si="73"/>
        <v>0</v>
      </c>
      <c r="T810" s="60"/>
    </row>
    <row r="811" spans="1:20" x14ac:dyDescent="0.3">
      <c r="A811" s="62" t="s">
        <v>413</v>
      </c>
      <c r="B811" s="62" t="s">
        <v>414</v>
      </c>
      <c r="C811" s="62"/>
      <c r="D811" s="62" t="s">
        <v>150</v>
      </c>
      <c r="E811" s="46">
        <v>1302</v>
      </c>
      <c r="F811" s="46">
        <v>11</v>
      </c>
      <c r="G811" s="46">
        <v>701</v>
      </c>
      <c r="H811" s="46">
        <v>70111</v>
      </c>
      <c r="I811" s="46">
        <v>3000</v>
      </c>
      <c r="J811" s="46">
        <v>404206</v>
      </c>
      <c r="K811" s="28">
        <v>0</v>
      </c>
      <c r="L811" s="28">
        <v>0</v>
      </c>
      <c r="M811" s="32">
        <v>27000000</v>
      </c>
      <c r="N811" s="35">
        <v>27000000</v>
      </c>
      <c r="O811" s="62"/>
      <c r="P811" s="140">
        <f>IFERROR(VLOOKUP(A811,'[1]Detail CAPEX  (2)'!_xlnm.Print_Area,11,0),0)</f>
        <v>0</v>
      </c>
      <c r="Q811" s="32">
        <f t="shared" si="72"/>
        <v>0</v>
      </c>
      <c r="R811" s="32">
        <f t="shared" si="72"/>
        <v>0</v>
      </c>
      <c r="S811" s="216">
        <f t="shared" si="73"/>
        <v>0</v>
      </c>
      <c r="T811" s="60"/>
    </row>
    <row r="812" spans="1:20" x14ac:dyDescent="0.3">
      <c r="A812" s="62" t="s">
        <v>415</v>
      </c>
      <c r="B812" s="62" t="s">
        <v>416</v>
      </c>
      <c r="C812" s="62"/>
      <c r="D812" s="62" t="s">
        <v>150</v>
      </c>
      <c r="E812" s="46">
        <v>1305</v>
      </c>
      <c r="F812" s="46">
        <v>11</v>
      </c>
      <c r="G812" s="46">
        <v>701</v>
      </c>
      <c r="H812" s="46">
        <v>70133</v>
      </c>
      <c r="I812" s="46">
        <v>3000</v>
      </c>
      <c r="J812" s="46">
        <v>404206</v>
      </c>
      <c r="K812" s="32">
        <v>1605000</v>
      </c>
      <c r="L812" s="28">
        <v>0</v>
      </c>
      <c r="M812" s="32">
        <v>6000000</v>
      </c>
      <c r="N812" s="35">
        <v>6000000</v>
      </c>
      <c r="O812" s="62"/>
      <c r="P812" s="140">
        <f>IFERROR(VLOOKUP(A812,'[1]Detail CAPEX  (2)'!_xlnm.Print_Area,11,0),0)</f>
        <v>0</v>
      </c>
      <c r="Q812" s="32">
        <f t="shared" si="72"/>
        <v>0</v>
      </c>
      <c r="R812" s="32">
        <f t="shared" si="72"/>
        <v>0</v>
      </c>
      <c r="S812" s="216">
        <f t="shared" si="73"/>
        <v>0</v>
      </c>
      <c r="T812" s="60"/>
    </row>
    <row r="813" spans="1:20" x14ac:dyDescent="0.3">
      <c r="A813" s="62" t="s">
        <v>417</v>
      </c>
      <c r="B813" s="62" t="s">
        <v>418</v>
      </c>
      <c r="C813" s="62"/>
      <c r="D813" s="62" t="s">
        <v>150</v>
      </c>
      <c r="E813" s="46">
        <v>1302</v>
      </c>
      <c r="F813" s="46">
        <v>11</v>
      </c>
      <c r="G813" s="46">
        <v>701</v>
      </c>
      <c r="H813" s="46">
        <v>70133</v>
      </c>
      <c r="I813" s="46">
        <v>3000</v>
      </c>
      <c r="J813" s="46">
        <v>404206</v>
      </c>
      <c r="K813" s="28">
        <v>0</v>
      </c>
      <c r="L813" s="28">
        <v>0</v>
      </c>
      <c r="M813" s="32">
        <v>25000000</v>
      </c>
      <c r="N813" s="35">
        <v>25000000</v>
      </c>
      <c r="O813" s="62"/>
      <c r="P813" s="140">
        <f>IFERROR(VLOOKUP(A813,'[1]Detail CAPEX  (2)'!_xlnm.Print_Area,11,0),0)</f>
        <v>0</v>
      </c>
      <c r="Q813" s="32">
        <f t="shared" si="72"/>
        <v>0</v>
      </c>
      <c r="R813" s="32">
        <f t="shared" si="72"/>
        <v>0</v>
      </c>
      <c r="S813" s="216">
        <f t="shared" si="73"/>
        <v>0</v>
      </c>
      <c r="T813" s="60"/>
    </row>
    <row r="814" spans="1:20" x14ac:dyDescent="0.3">
      <c r="A814" s="62" t="s">
        <v>419</v>
      </c>
      <c r="B814" s="62" t="s">
        <v>420</v>
      </c>
      <c r="C814" s="62"/>
      <c r="D814" s="62" t="s">
        <v>150</v>
      </c>
      <c r="E814" s="46">
        <v>1301</v>
      </c>
      <c r="F814" s="46">
        <v>11</v>
      </c>
      <c r="G814" s="46">
        <v>701</v>
      </c>
      <c r="H814" s="46">
        <v>70133</v>
      </c>
      <c r="I814" s="46">
        <v>3000</v>
      </c>
      <c r="J814" s="46">
        <v>404206</v>
      </c>
      <c r="K814" s="32">
        <v>326043000</v>
      </c>
      <c r="L814" s="32">
        <v>176470586</v>
      </c>
      <c r="M814" s="32">
        <v>171500000</v>
      </c>
      <c r="N814" s="35">
        <v>171500000</v>
      </c>
      <c r="O814" s="62"/>
      <c r="P814" s="140">
        <f>IFERROR(VLOOKUP(A814,'[1]Detail CAPEX  (2)'!_xlnm.Print_Area,11,0),0)</f>
        <v>0</v>
      </c>
      <c r="Q814" s="32">
        <f t="shared" si="72"/>
        <v>0</v>
      </c>
      <c r="R814" s="32">
        <f t="shared" si="72"/>
        <v>0</v>
      </c>
      <c r="S814" s="216">
        <f t="shared" si="73"/>
        <v>0</v>
      </c>
      <c r="T814" s="60"/>
    </row>
    <row r="815" spans="1:20" x14ac:dyDescent="0.3">
      <c r="A815" s="62" t="s">
        <v>421</v>
      </c>
      <c r="B815" s="62" t="s">
        <v>422</v>
      </c>
      <c r="C815" s="62"/>
      <c r="D815" s="62" t="s">
        <v>150</v>
      </c>
      <c r="E815" s="46">
        <v>1303</v>
      </c>
      <c r="F815" s="46">
        <v>11</v>
      </c>
      <c r="G815" s="46">
        <v>701</v>
      </c>
      <c r="H815" s="46">
        <v>70133</v>
      </c>
      <c r="I815" s="46">
        <v>3000</v>
      </c>
      <c r="J815" s="46">
        <v>404206</v>
      </c>
      <c r="K815" s="28">
        <v>0</v>
      </c>
      <c r="L815" s="28">
        <v>0</v>
      </c>
      <c r="M815" s="32">
        <v>20000000</v>
      </c>
      <c r="N815" s="29">
        <v>0</v>
      </c>
      <c r="O815" s="62"/>
      <c r="P815" s="140">
        <f>IFERROR(VLOOKUP(A815,'[1]Detail CAPEX  (2)'!_xlnm.Print_Area,11,0),0)</f>
        <v>0</v>
      </c>
      <c r="Q815" s="32">
        <f t="shared" ref="Q815:R834" si="74">P815+5%*P815</f>
        <v>0</v>
      </c>
      <c r="R815" s="32">
        <f t="shared" si="74"/>
        <v>0</v>
      </c>
      <c r="S815" s="216">
        <f t="shared" si="73"/>
        <v>0</v>
      </c>
      <c r="T815" s="60"/>
    </row>
    <row r="816" spans="1:20" x14ac:dyDescent="0.3">
      <c r="A816" s="62" t="s">
        <v>423</v>
      </c>
      <c r="B816" s="62" t="s">
        <v>424</v>
      </c>
      <c r="C816" s="62"/>
      <c r="D816" s="62" t="s">
        <v>150</v>
      </c>
      <c r="E816" s="46">
        <v>1302</v>
      </c>
      <c r="F816" s="46">
        <v>11</v>
      </c>
      <c r="G816" s="46">
        <v>701</v>
      </c>
      <c r="H816" s="46">
        <v>70133</v>
      </c>
      <c r="I816" s="46">
        <v>3000</v>
      </c>
      <c r="J816" s="46">
        <v>404206</v>
      </c>
      <c r="K816" s="32">
        <v>228168945</v>
      </c>
      <c r="L816" s="28">
        <v>0</v>
      </c>
      <c r="M816" s="32">
        <v>150000000</v>
      </c>
      <c r="N816" s="35">
        <v>150000000</v>
      </c>
      <c r="O816" s="62"/>
      <c r="P816" s="140">
        <f>IFERROR(VLOOKUP(A816,'[1]Detail CAPEX  (2)'!_xlnm.Print_Area,11,0),0)</f>
        <v>0</v>
      </c>
      <c r="Q816" s="32">
        <f t="shared" si="74"/>
        <v>0</v>
      </c>
      <c r="R816" s="32">
        <f t="shared" si="74"/>
        <v>0</v>
      </c>
      <c r="S816" s="216">
        <f t="shared" si="73"/>
        <v>0</v>
      </c>
      <c r="T816" s="60"/>
    </row>
    <row r="817" spans="1:20" x14ac:dyDescent="0.3">
      <c r="A817" s="62" t="s">
        <v>425</v>
      </c>
      <c r="B817" s="62" t="s">
        <v>426</v>
      </c>
      <c r="C817" s="62"/>
      <c r="D817" s="62" t="s">
        <v>150</v>
      </c>
      <c r="E817" s="46">
        <v>1303</v>
      </c>
      <c r="F817" s="46">
        <v>11</v>
      </c>
      <c r="G817" s="46">
        <v>701</v>
      </c>
      <c r="H817" s="46">
        <v>70133</v>
      </c>
      <c r="I817" s="46">
        <v>3000</v>
      </c>
      <c r="J817" s="46">
        <v>404206</v>
      </c>
      <c r="K817" s="28">
        <v>0</v>
      </c>
      <c r="L817" s="28">
        <v>0</v>
      </c>
      <c r="M817" s="32">
        <v>8000000</v>
      </c>
      <c r="N817" s="35">
        <v>8000000</v>
      </c>
      <c r="O817" s="62"/>
      <c r="P817" s="140">
        <f>IFERROR(VLOOKUP(A817,'[1]Detail CAPEX  (2)'!_xlnm.Print_Area,11,0),0)</f>
        <v>0</v>
      </c>
      <c r="Q817" s="32">
        <f t="shared" si="74"/>
        <v>0</v>
      </c>
      <c r="R817" s="32">
        <f t="shared" si="74"/>
        <v>0</v>
      </c>
      <c r="S817" s="216">
        <f t="shared" si="73"/>
        <v>0</v>
      </c>
      <c r="T817" s="60"/>
    </row>
    <row r="818" spans="1:20" s="156" customFormat="1" x14ac:dyDescent="0.3">
      <c r="A818" s="62" t="s">
        <v>427</v>
      </c>
      <c r="B818" s="62" t="s">
        <v>428</v>
      </c>
      <c r="C818" s="62"/>
      <c r="D818" s="62" t="s">
        <v>150</v>
      </c>
      <c r="E818" s="46">
        <v>1305</v>
      </c>
      <c r="F818" s="46">
        <v>11</v>
      </c>
      <c r="G818" s="46">
        <v>701</v>
      </c>
      <c r="H818" s="46">
        <v>70111</v>
      </c>
      <c r="I818" s="46">
        <v>3000</v>
      </c>
      <c r="J818" s="46">
        <v>404206</v>
      </c>
      <c r="K818" s="32">
        <v>750000000</v>
      </c>
      <c r="L818" s="32">
        <v>425000000</v>
      </c>
      <c r="M818" s="32">
        <v>1200000000</v>
      </c>
      <c r="N818" s="35">
        <v>1200000000</v>
      </c>
      <c r="O818" s="62"/>
      <c r="P818" s="140">
        <f>IFERROR(VLOOKUP(A818,'[1]Detail CAPEX  (2)'!_xlnm.Print_Area,11,0),0)</f>
        <v>0</v>
      </c>
      <c r="Q818" s="32">
        <f t="shared" si="74"/>
        <v>0</v>
      </c>
      <c r="R818" s="32">
        <f t="shared" si="74"/>
        <v>0</v>
      </c>
      <c r="S818" s="216">
        <f t="shared" si="73"/>
        <v>0</v>
      </c>
      <c r="T818" s="227"/>
    </row>
    <row r="819" spans="1:20" x14ac:dyDescent="0.3">
      <c r="A819" s="62" t="s">
        <v>429</v>
      </c>
      <c r="B819" s="62" t="s">
        <v>430</v>
      </c>
      <c r="C819" s="62"/>
      <c r="D819" s="62" t="s">
        <v>150</v>
      </c>
      <c r="E819" s="46">
        <v>1301</v>
      </c>
      <c r="F819" s="46">
        <v>11</v>
      </c>
      <c r="G819" s="46">
        <v>701</v>
      </c>
      <c r="H819" s="46">
        <v>70133</v>
      </c>
      <c r="I819" s="46">
        <v>3000</v>
      </c>
      <c r="J819" s="46">
        <v>404206</v>
      </c>
      <c r="K819" s="28">
        <v>0</v>
      </c>
      <c r="L819" s="28">
        <v>0</v>
      </c>
      <c r="M819" s="32">
        <v>2000000</v>
      </c>
      <c r="N819" s="29">
        <v>0</v>
      </c>
      <c r="O819" s="62"/>
      <c r="P819" s="140">
        <f>IFERROR(VLOOKUP(A819,'[1]Detail CAPEX  (2)'!_xlnm.Print_Area,11,0),0)</f>
        <v>0</v>
      </c>
      <c r="Q819" s="32">
        <f t="shared" si="74"/>
        <v>0</v>
      </c>
      <c r="R819" s="32">
        <f t="shared" si="74"/>
        <v>0</v>
      </c>
      <c r="S819" s="216">
        <f t="shared" si="73"/>
        <v>0</v>
      </c>
      <c r="T819" s="60"/>
    </row>
    <row r="820" spans="1:20" x14ac:dyDescent="0.3">
      <c r="A820" s="62" t="s">
        <v>431</v>
      </c>
      <c r="B820" s="189" t="s">
        <v>432</v>
      </c>
      <c r="C820" s="187"/>
      <c r="D820" s="62" t="s">
        <v>150</v>
      </c>
      <c r="E820" s="46">
        <v>1303</v>
      </c>
      <c r="F820" s="46">
        <v>11</v>
      </c>
      <c r="G820" s="46">
        <v>701</v>
      </c>
      <c r="H820" s="46">
        <v>70133</v>
      </c>
      <c r="I820" s="46">
        <v>3000</v>
      </c>
      <c r="J820" s="46">
        <v>404206</v>
      </c>
      <c r="K820" s="32">
        <v>60000000</v>
      </c>
      <c r="L820" s="28">
        <v>0</v>
      </c>
      <c r="M820" s="28">
        <v>0</v>
      </c>
      <c r="N820" s="29">
        <v>0</v>
      </c>
      <c r="O820" s="62"/>
      <c r="P820" s="140">
        <f>IFERROR(VLOOKUP(A820,'[1]Detail CAPEX  (2)'!_xlnm.Print_Area,11,0),0)</f>
        <v>0</v>
      </c>
      <c r="Q820" s="32">
        <f t="shared" si="74"/>
        <v>0</v>
      </c>
      <c r="R820" s="32">
        <f t="shared" si="74"/>
        <v>0</v>
      </c>
      <c r="S820" s="216">
        <f t="shared" si="73"/>
        <v>0</v>
      </c>
      <c r="T820" s="60"/>
    </row>
    <row r="821" spans="1:20" x14ac:dyDescent="0.3">
      <c r="A821" s="62" t="s">
        <v>433</v>
      </c>
      <c r="B821" s="189" t="s">
        <v>434</v>
      </c>
      <c r="C821" s="62"/>
      <c r="D821" s="62" t="s">
        <v>150</v>
      </c>
      <c r="E821" s="46">
        <v>1304</v>
      </c>
      <c r="F821" s="46">
        <v>11</v>
      </c>
      <c r="G821" s="46">
        <v>701</v>
      </c>
      <c r="H821" s="46">
        <v>70133</v>
      </c>
      <c r="I821" s="46">
        <v>3000</v>
      </c>
      <c r="J821" s="46">
        <v>404206</v>
      </c>
      <c r="K821" s="28">
        <v>0</v>
      </c>
      <c r="L821" s="28">
        <v>0</v>
      </c>
      <c r="M821" s="32">
        <v>4000000</v>
      </c>
      <c r="N821" s="35">
        <v>4000000</v>
      </c>
      <c r="O821" s="62"/>
      <c r="P821" s="140">
        <f>IFERROR(VLOOKUP(A821,'[1]Detail CAPEX  (2)'!_xlnm.Print_Area,11,0),0)</f>
        <v>0</v>
      </c>
      <c r="Q821" s="32">
        <f t="shared" si="74"/>
        <v>0</v>
      </c>
      <c r="R821" s="32">
        <f t="shared" si="74"/>
        <v>0</v>
      </c>
      <c r="S821" s="216">
        <f t="shared" si="73"/>
        <v>0</v>
      </c>
      <c r="T821" s="60"/>
    </row>
    <row r="822" spans="1:20" x14ac:dyDescent="0.3">
      <c r="A822" s="62" t="s">
        <v>435</v>
      </c>
      <c r="B822" s="62" t="s">
        <v>436</v>
      </c>
      <c r="C822" s="62"/>
      <c r="D822" s="62" t="s">
        <v>150</v>
      </c>
      <c r="E822" s="46">
        <v>1303</v>
      </c>
      <c r="F822" s="46">
        <v>10</v>
      </c>
      <c r="G822" s="46">
        <v>701</v>
      </c>
      <c r="H822" s="46">
        <v>70131</v>
      </c>
      <c r="I822" s="46">
        <v>3000</v>
      </c>
      <c r="J822" s="46">
        <v>404206</v>
      </c>
      <c r="K822" s="28">
        <v>0</v>
      </c>
      <c r="L822" s="28">
        <v>0</v>
      </c>
      <c r="M822" s="32">
        <v>110000000</v>
      </c>
      <c r="N822" s="35">
        <v>130000000</v>
      </c>
      <c r="O822" s="62"/>
      <c r="P822" s="140">
        <f>IFERROR(VLOOKUP(A822,'[1]Detail CAPEX  (2)'!_xlnm.Print_Area,11,0),0)</f>
        <v>0</v>
      </c>
      <c r="Q822" s="32">
        <f t="shared" si="74"/>
        <v>0</v>
      </c>
      <c r="R822" s="32">
        <f t="shared" si="74"/>
        <v>0</v>
      </c>
      <c r="S822" s="216">
        <f t="shared" si="73"/>
        <v>0</v>
      </c>
      <c r="T822" s="60"/>
    </row>
    <row r="823" spans="1:20" x14ac:dyDescent="0.3">
      <c r="A823" s="62" t="s">
        <v>437</v>
      </c>
      <c r="B823" s="62" t="s">
        <v>438</v>
      </c>
      <c r="C823" s="62"/>
      <c r="D823" s="62" t="s">
        <v>150</v>
      </c>
      <c r="E823" s="46">
        <v>1303</v>
      </c>
      <c r="F823" s="46">
        <v>11</v>
      </c>
      <c r="G823" s="46">
        <v>701</v>
      </c>
      <c r="H823" s="46">
        <v>70111</v>
      </c>
      <c r="I823" s="46">
        <v>3000</v>
      </c>
      <c r="J823" s="46">
        <v>404206</v>
      </c>
      <c r="K823" s="28">
        <v>0</v>
      </c>
      <c r="L823" s="28">
        <v>0</v>
      </c>
      <c r="M823" s="32">
        <v>2220000</v>
      </c>
      <c r="N823" s="35">
        <v>2220000</v>
      </c>
      <c r="O823" s="62"/>
      <c r="P823" s="140">
        <v>2200000</v>
      </c>
      <c r="Q823" s="32">
        <f t="shared" si="74"/>
        <v>2310000</v>
      </c>
      <c r="R823" s="32">
        <f t="shared" si="74"/>
        <v>2425500</v>
      </c>
      <c r="S823" s="216">
        <f t="shared" si="73"/>
        <v>6935500</v>
      </c>
      <c r="T823" s="60"/>
    </row>
    <row r="824" spans="1:20" x14ac:dyDescent="0.3">
      <c r="A824" s="62" t="s">
        <v>439</v>
      </c>
      <c r="B824" s="62" t="s">
        <v>440</v>
      </c>
      <c r="C824" s="62"/>
      <c r="D824" s="62" t="s">
        <v>150</v>
      </c>
      <c r="E824" s="46">
        <v>1303</v>
      </c>
      <c r="F824" s="46">
        <v>9</v>
      </c>
      <c r="G824" s="46">
        <v>701</v>
      </c>
      <c r="H824" s="46">
        <v>70111</v>
      </c>
      <c r="I824" s="46">
        <v>3000</v>
      </c>
      <c r="J824" s="46">
        <v>404206</v>
      </c>
      <c r="K824" s="28">
        <v>0</v>
      </c>
      <c r="L824" s="28">
        <v>0</v>
      </c>
      <c r="M824" s="32">
        <v>500000</v>
      </c>
      <c r="N824" s="35">
        <v>500000</v>
      </c>
      <c r="O824" s="62"/>
      <c r="P824" s="140">
        <f>IFERROR(VLOOKUP(A824,'[1]Detail CAPEX  (2)'!_xlnm.Print_Area,11,0),0)</f>
        <v>0</v>
      </c>
      <c r="Q824" s="32">
        <f t="shared" si="74"/>
        <v>0</v>
      </c>
      <c r="R824" s="32">
        <f t="shared" si="74"/>
        <v>0</v>
      </c>
      <c r="S824" s="216">
        <f t="shared" si="73"/>
        <v>0</v>
      </c>
      <c r="T824" s="60"/>
    </row>
    <row r="825" spans="1:20" x14ac:dyDescent="0.3">
      <c r="A825" s="62" t="s">
        <v>441</v>
      </c>
      <c r="B825" s="62" t="s">
        <v>442</v>
      </c>
      <c r="C825" s="62"/>
      <c r="D825" s="62" t="s">
        <v>150</v>
      </c>
      <c r="E825" s="46">
        <v>1303</v>
      </c>
      <c r="F825" s="46">
        <v>9</v>
      </c>
      <c r="G825" s="46">
        <v>701</v>
      </c>
      <c r="H825" s="46">
        <v>70111</v>
      </c>
      <c r="I825" s="46">
        <v>3000</v>
      </c>
      <c r="J825" s="46">
        <v>404206</v>
      </c>
      <c r="K825" s="28">
        <v>0</v>
      </c>
      <c r="L825" s="28">
        <v>0</v>
      </c>
      <c r="M825" s="32">
        <v>10000000</v>
      </c>
      <c r="N825" s="35">
        <v>10000000</v>
      </c>
      <c r="O825" s="62"/>
      <c r="P825" s="140">
        <f>IFERROR(VLOOKUP(A825,'[1]Detail CAPEX  (2)'!_xlnm.Print_Area,11,0),0)</f>
        <v>0</v>
      </c>
      <c r="Q825" s="32">
        <f t="shared" si="74"/>
        <v>0</v>
      </c>
      <c r="R825" s="32">
        <f t="shared" si="74"/>
        <v>0</v>
      </c>
      <c r="S825" s="216">
        <f t="shared" si="73"/>
        <v>0</v>
      </c>
      <c r="T825" s="60"/>
    </row>
    <row r="826" spans="1:20" x14ac:dyDescent="0.3">
      <c r="A826" s="62" t="s">
        <v>443</v>
      </c>
      <c r="B826" s="62" t="s">
        <v>444</v>
      </c>
      <c r="C826" s="62"/>
      <c r="D826" s="62" t="s">
        <v>150</v>
      </c>
      <c r="E826" s="46">
        <v>1303</v>
      </c>
      <c r="F826" s="46">
        <v>9</v>
      </c>
      <c r="G826" s="46">
        <v>701</v>
      </c>
      <c r="H826" s="46">
        <v>70111</v>
      </c>
      <c r="I826" s="46">
        <v>3000</v>
      </c>
      <c r="J826" s="46">
        <v>404206</v>
      </c>
      <c r="K826" s="28">
        <v>0</v>
      </c>
      <c r="L826" s="28">
        <v>0</v>
      </c>
      <c r="M826" s="32">
        <v>5000000</v>
      </c>
      <c r="N826" s="29">
        <v>0</v>
      </c>
      <c r="O826" s="62"/>
      <c r="P826" s="140">
        <f>IFERROR(VLOOKUP(A826,'[1]Detail CAPEX  (2)'!_xlnm.Print_Area,11,0),0)</f>
        <v>0</v>
      </c>
      <c r="Q826" s="32">
        <f t="shared" si="74"/>
        <v>0</v>
      </c>
      <c r="R826" s="32">
        <f t="shared" si="74"/>
        <v>0</v>
      </c>
      <c r="S826" s="216">
        <f t="shared" si="73"/>
        <v>0</v>
      </c>
      <c r="T826" s="60"/>
    </row>
    <row r="827" spans="1:20" x14ac:dyDescent="0.3">
      <c r="A827" s="62" t="s">
        <v>445</v>
      </c>
      <c r="B827" s="62" t="s">
        <v>446</v>
      </c>
      <c r="C827" s="62"/>
      <c r="D827" s="62" t="s">
        <v>150</v>
      </c>
      <c r="E827" s="46">
        <v>1303</v>
      </c>
      <c r="F827" s="46">
        <v>9</v>
      </c>
      <c r="G827" s="46">
        <v>701</v>
      </c>
      <c r="H827" s="46">
        <v>70111</v>
      </c>
      <c r="I827" s="46">
        <v>3000</v>
      </c>
      <c r="J827" s="46">
        <v>404206</v>
      </c>
      <c r="K827" s="28">
        <v>0</v>
      </c>
      <c r="L827" s="28">
        <v>0</v>
      </c>
      <c r="M827" s="32">
        <v>10000000</v>
      </c>
      <c r="N827" s="35">
        <v>10000000</v>
      </c>
      <c r="O827" s="62"/>
      <c r="P827" s="140">
        <f>IFERROR(VLOOKUP(A827,'[1]Detail CAPEX  (2)'!_xlnm.Print_Area,11,0),0)</f>
        <v>0</v>
      </c>
      <c r="Q827" s="32">
        <f t="shared" si="74"/>
        <v>0</v>
      </c>
      <c r="R827" s="32">
        <f t="shared" si="74"/>
        <v>0</v>
      </c>
      <c r="S827" s="216">
        <f t="shared" ref="S827:S858" si="75">SUM(P827:R827)</f>
        <v>0</v>
      </c>
      <c r="T827" s="60"/>
    </row>
    <row r="828" spans="1:20" x14ac:dyDescent="0.3">
      <c r="A828" s="62" t="s">
        <v>447</v>
      </c>
      <c r="B828" s="62" t="s">
        <v>448</v>
      </c>
      <c r="C828" s="62"/>
      <c r="D828" s="62" t="s">
        <v>150</v>
      </c>
      <c r="E828" s="46">
        <v>1303</v>
      </c>
      <c r="F828" s="46">
        <v>9</v>
      </c>
      <c r="G828" s="46">
        <v>701</v>
      </c>
      <c r="H828" s="46">
        <v>70111</v>
      </c>
      <c r="I828" s="46">
        <v>3000</v>
      </c>
      <c r="J828" s="46">
        <v>404206</v>
      </c>
      <c r="K828" s="28">
        <v>0</v>
      </c>
      <c r="L828" s="28">
        <v>0</v>
      </c>
      <c r="M828" s="32">
        <v>25000000</v>
      </c>
      <c r="N828" s="35">
        <v>25000000</v>
      </c>
      <c r="O828" s="62"/>
      <c r="P828" s="140">
        <f>IFERROR(VLOOKUP(A828,'[1]Detail CAPEX  (2)'!_xlnm.Print_Area,11,0),0)</f>
        <v>0</v>
      </c>
      <c r="Q828" s="32">
        <f t="shared" si="74"/>
        <v>0</v>
      </c>
      <c r="R828" s="32">
        <f t="shared" si="74"/>
        <v>0</v>
      </c>
      <c r="S828" s="216">
        <f t="shared" si="75"/>
        <v>0</v>
      </c>
      <c r="T828" s="60"/>
    </row>
    <row r="829" spans="1:20" x14ac:dyDescent="0.3">
      <c r="A829" s="62" t="s">
        <v>449</v>
      </c>
      <c r="B829" s="62" t="s">
        <v>450</v>
      </c>
      <c r="C829" s="62"/>
      <c r="D829" s="62" t="s">
        <v>150</v>
      </c>
      <c r="E829" s="46">
        <v>1303</v>
      </c>
      <c r="F829" s="46">
        <v>9</v>
      </c>
      <c r="G829" s="46">
        <v>701</v>
      </c>
      <c r="H829" s="46">
        <v>70111</v>
      </c>
      <c r="I829" s="46">
        <v>3000</v>
      </c>
      <c r="J829" s="46">
        <v>404206</v>
      </c>
      <c r="K829" s="28">
        <v>0</v>
      </c>
      <c r="L829" s="28">
        <v>0</v>
      </c>
      <c r="M829" s="32">
        <v>136000000</v>
      </c>
      <c r="N829" s="35">
        <v>136000000</v>
      </c>
      <c r="O829" s="62"/>
      <c r="P829" s="140">
        <v>60000000</v>
      </c>
      <c r="Q829" s="32">
        <f t="shared" si="74"/>
        <v>63000000</v>
      </c>
      <c r="R829" s="32">
        <f t="shared" si="74"/>
        <v>66150000</v>
      </c>
      <c r="S829" s="216">
        <f t="shared" si="75"/>
        <v>189150000</v>
      </c>
      <c r="T829" s="60"/>
    </row>
    <row r="830" spans="1:20" x14ac:dyDescent="0.3">
      <c r="A830" s="147" t="s">
        <v>2787</v>
      </c>
      <c r="B830" s="147" t="s">
        <v>483</v>
      </c>
      <c r="C830" s="5" t="s">
        <v>2310</v>
      </c>
      <c r="D830" s="147" t="s">
        <v>150</v>
      </c>
      <c r="E830" s="60"/>
      <c r="F830" s="60"/>
      <c r="G830" s="60"/>
      <c r="H830" s="60"/>
      <c r="I830" s="60"/>
      <c r="J830" s="60"/>
      <c r="K830" s="69"/>
      <c r="L830" s="69"/>
      <c r="M830" s="69"/>
      <c r="N830" s="139"/>
      <c r="O830" s="69"/>
      <c r="P830" s="148">
        <v>5000000</v>
      </c>
      <c r="Q830" s="32">
        <f t="shared" si="74"/>
        <v>5250000</v>
      </c>
      <c r="R830" s="32">
        <f t="shared" si="74"/>
        <v>5512500</v>
      </c>
      <c r="S830" s="216">
        <f t="shared" si="75"/>
        <v>15762500</v>
      </c>
      <c r="T830" s="60"/>
    </row>
    <row r="831" spans="1:20" x14ac:dyDescent="0.3">
      <c r="A831" s="147" t="s">
        <v>2788</v>
      </c>
      <c r="B831" s="147" t="s">
        <v>2789</v>
      </c>
      <c r="C831" s="5" t="s">
        <v>2310</v>
      </c>
      <c r="D831" s="147" t="s">
        <v>150</v>
      </c>
      <c r="E831" s="60"/>
      <c r="F831" s="60"/>
      <c r="G831" s="60"/>
      <c r="H831" s="60"/>
      <c r="I831" s="60"/>
      <c r="J831" s="60"/>
      <c r="K831" s="69"/>
      <c r="L831" s="69"/>
      <c r="M831" s="69"/>
      <c r="N831" s="139"/>
      <c r="O831" s="69"/>
      <c r="P831" s="148">
        <v>25000000</v>
      </c>
      <c r="Q831" s="32">
        <f t="shared" si="74"/>
        <v>26250000</v>
      </c>
      <c r="R831" s="32">
        <f t="shared" si="74"/>
        <v>27562500</v>
      </c>
      <c r="S831" s="216">
        <f t="shared" si="75"/>
        <v>78812500</v>
      </c>
      <c r="T831" s="60"/>
    </row>
    <row r="832" spans="1:20" x14ac:dyDescent="0.3">
      <c r="A832" s="147" t="s">
        <v>2790</v>
      </c>
      <c r="B832" s="147" t="s">
        <v>485</v>
      </c>
      <c r="C832" s="5" t="s">
        <v>2310</v>
      </c>
      <c r="D832" s="147" t="s">
        <v>150</v>
      </c>
      <c r="E832" s="60"/>
      <c r="F832" s="60"/>
      <c r="G832" s="60"/>
      <c r="H832" s="60"/>
      <c r="I832" s="60"/>
      <c r="J832" s="60"/>
      <c r="K832" s="69"/>
      <c r="L832" s="69"/>
      <c r="M832" s="69"/>
      <c r="N832" s="139"/>
      <c r="O832" s="69"/>
      <c r="P832" s="148">
        <v>5000000</v>
      </c>
      <c r="Q832" s="32">
        <f t="shared" si="74"/>
        <v>5250000</v>
      </c>
      <c r="R832" s="32">
        <f t="shared" si="74"/>
        <v>5512500</v>
      </c>
      <c r="S832" s="216">
        <f t="shared" si="75"/>
        <v>15762500</v>
      </c>
      <c r="T832" s="60"/>
    </row>
    <row r="833" spans="1:20" x14ac:dyDescent="0.3">
      <c r="A833" s="147" t="s">
        <v>2791</v>
      </c>
      <c r="B833" s="149" t="s">
        <v>487</v>
      </c>
      <c r="C833" s="5" t="s">
        <v>2310</v>
      </c>
      <c r="D833" s="147" t="s">
        <v>150</v>
      </c>
      <c r="E833" s="60"/>
      <c r="F833" s="60"/>
      <c r="G833" s="60"/>
      <c r="H833" s="60"/>
      <c r="I833" s="60"/>
      <c r="J833" s="60"/>
      <c r="K833" s="69"/>
      <c r="L833" s="69"/>
      <c r="M833" s="69"/>
      <c r="N833" s="139"/>
      <c r="O833" s="69"/>
      <c r="P833" s="148">
        <v>4500000</v>
      </c>
      <c r="Q833" s="32">
        <f t="shared" si="74"/>
        <v>4725000</v>
      </c>
      <c r="R833" s="32">
        <f t="shared" si="74"/>
        <v>4961250</v>
      </c>
      <c r="S833" s="216">
        <f t="shared" si="75"/>
        <v>14186250</v>
      </c>
      <c r="T833" s="60"/>
    </row>
    <row r="834" spans="1:20" x14ac:dyDescent="0.3">
      <c r="A834" s="147" t="s">
        <v>2792</v>
      </c>
      <c r="B834" s="149" t="s">
        <v>743</v>
      </c>
      <c r="C834" s="5" t="s">
        <v>2310</v>
      </c>
      <c r="D834" s="147" t="s">
        <v>150</v>
      </c>
      <c r="E834" s="60"/>
      <c r="F834" s="60"/>
      <c r="G834" s="60"/>
      <c r="H834" s="60"/>
      <c r="I834" s="60"/>
      <c r="J834" s="60"/>
      <c r="K834" s="69"/>
      <c r="L834" s="69"/>
      <c r="M834" s="69"/>
      <c r="N834" s="139"/>
      <c r="O834" s="69"/>
      <c r="P834" s="148">
        <v>1000000</v>
      </c>
      <c r="Q834" s="32">
        <f t="shared" si="74"/>
        <v>1050000</v>
      </c>
      <c r="R834" s="32">
        <f t="shared" si="74"/>
        <v>1102500</v>
      </c>
      <c r="S834" s="216">
        <f t="shared" si="75"/>
        <v>3152500</v>
      </c>
      <c r="T834" s="60"/>
    </row>
    <row r="835" spans="1:20" x14ac:dyDescent="0.3">
      <c r="A835" s="147" t="s">
        <v>2793</v>
      </c>
      <c r="B835" s="149" t="s">
        <v>2794</v>
      </c>
      <c r="C835" s="5" t="s">
        <v>2310</v>
      </c>
      <c r="D835" s="147" t="s">
        <v>150</v>
      </c>
      <c r="E835" s="60"/>
      <c r="F835" s="60"/>
      <c r="G835" s="60"/>
      <c r="H835" s="60"/>
      <c r="I835" s="60"/>
      <c r="J835" s="60"/>
      <c r="K835" s="69"/>
      <c r="L835" s="69"/>
      <c r="M835" s="69"/>
      <c r="N835" s="139"/>
      <c r="O835" s="69"/>
      <c r="P835" s="148">
        <v>15000000</v>
      </c>
      <c r="Q835" s="32">
        <f t="shared" ref="Q835:R854" si="76">P835+5%*P835</f>
        <v>15750000</v>
      </c>
      <c r="R835" s="32">
        <f t="shared" si="76"/>
        <v>16537500</v>
      </c>
      <c r="S835" s="216">
        <f t="shared" si="75"/>
        <v>47287500</v>
      </c>
      <c r="T835" s="60"/>
    </row>
    <row r="836" spans="1:20" s="153" customFormat="1" x14ac:dyDescent="0.3">
      <c r="A836" s="147" t="s">
        <v>2795</v>
      </c>
      <c r="B836" s="149" t="s">
        <v>343</v>
      </c>
      <c r="C836" s="5" t="s">
        <v>2310</v>
      </c>
      <c r="D836" s="147" t="s">
        <v>150</v>
      </c>
      <c r="E836" s="60"/>
      <c r="F836" s="60"/>
      <c r="G836" s="60"/>
      <c r="H836" s="60"/>
      <c r="I836" s="60"/>
      <c r="J836" s="60"/>
      <c r="K836" s="69"/>
      <c r="L836" s="69"/>
      <c r="M836" s="69"/>
      <c r="N836" s="139"/>
      <c r="O836" s="69"/>
      <c r="P836" s="148">
        <v>5000000</v>
      </c>
      <c r="Q836" s="32">
        <f t="shared" si="76"/>
        <v>5250000</v>
      </c>
      <c r="R836" s="32">
        <f t="shared" si="76"/>
        <v>5512500</v>
      </c>
      <c r="S836" s="216">
        <f t="shared" si="75"/>
        <v>15762500</v>
      </c>
      <c r="T836" s="226"/>
    </row>
    <row r="837" spans="1:20" x14ac:dyDescent="0.3">
      <c r="A837" s="147" t="s">
        <v>2796</v>
      </c>
      <c r="B837" s="149" t="s">
        <v>2797</v>
      </c>
      <c r="C837" s="5" t="s">
        <v>2310</v>
      </c>
      <c r="D837" s="147" t="s">
        <v>150</v>
      </c>
      <c r="E837" s="60"/>
      <c r="F837" s="60"/>
      <c r="G837" s="60"/>
      <c r="H837" s="60"/>
      <c r="I837" s="60"/>
      <c r="J837" s="60"/>
      <c r="K837" s="69"/>
      <c r="L837" s="69"/>
      <c r="M837" s="69"/>
      <c r="N837" s="139"/>
      <c r="O837" s="69"/>
      <c r="P837" s="148">
        <v>5000000</v>
      </c>
      <c r="Q837" s="32">
        <f t="shared" si="76"/>
        <v>5250000</v>
      </c>
      <c r="R837" s="32">
        <f t="shared" si="76"/>
        <v>5512500</v>
      </c>
      <c r="S837" s="216">
        <f t="shared" si="75"/>
        <v>15762500</v>
      </c>
      <c r="T837" s="60"/>
    </row>
    <row r="838" spans="1:20" x14ac:dyDescent="0.3">
      <c r="A838" s="147" t="s">
        <v>2798</v>
      </c>
      <c r="B838" s="197" t="s">
        <v>2799</v>
      </c>
      <c r="C838" s="79" t="s">
        <v>2310</v>
      </c>
      <c r="D838" s="147" t="s">
        <v>150</v>
      </c>
      <c r="E838" s="60"/>
      <c r="F838" s="60"/>
      <c r="G838" s="60"/>
      <c r="H838" s="60"/>
      <c r="I838" s="60"/>
      <c r="J838" s="60"/>
      <c r="K838" s="69"/>
      <c r="L838" s="69"/>
      <c r="M838" s="69"/>
      <c r="N838" s="139"/>
      <c r="O838" s="69"/>
      <c r="P838" s="148">
        <v>5000000</v>
      </c>
      <c r="Q838" s="32">
        <f t="shared" si="76"/>
        <v>5250000</v>
      </c>
      <c r="R838" s="32">
        <f t="shared" si="76"/>
        <v>5512500</v>
      </c>
      <c r="S838" s="216">
        <f t="shared" si="75"/>
        <v>15762500</v>
      </c>
      <c r="T838" s="60"/>
    </row>
    <row r="839" spans="1:20" x14ac:dyDescent="0.3">
      <c r="A839" s="62" t="s">
        <v>498</v>
      </c>
      <c r="B839" s="187" t="s">
        <v>499</v>
      </c>
      <c r="C839" s="62" t="s">
        <v>55</v>
      </c>
      <c r="D839" s="62" t="s">
        <v>150</v>
      </c>
      <c r="E839" s="46">
        <v>1303</v>
      </c>
      <c r="F839" s="46">
        <v>9</v>
      </c>
      <c r="G839" s="46">
        <v>701</v>
      </c>
      <c r="H839" s="46">
        <v>70131</v>
      </c>
      <c r="I839" s="46">
        <v>3000</v>
      </c>
      <c r="J839" s="46">
        <v>404206</v>
      </c>
      <c r="K839" s="28">
        <v>0</v>
      </c>
      <c r="L839" s="28">
        <v>0</v>
      </c>
      <c r="M839" s="32">
        <v>104382672</v>
      </c>
      <c r="N839" s="35">
        <v>70000000</v>
      </c>
      <c r="O839" s="62"/>
      <c r="P839" s="140">
        <f>IFERROR(VLOOKUP(A839,'[1]Detail CAPEX  (2)'!_xlnm.Print_Area,11,0),0)</f>
        <v>0</v>
      </c>
      <c r="Q839" s="32">
        <f t="shared" si="76"/>
        <v>0</v>
      </c>
      <c r="R839" s="32">
        <f t="shared" si="76"/>
        <v>0</v>
      </c>
      <c r="S839" s="216">
        <f t="shared" si="75"/>
        <v>0</v>
      </c>
      <c r="T839" s="60"/>
    </row>
    <row r="840" spans="1:20" x14ac:dyDescent="0.3">
      <c r="A840" s="62" t="s">
        <v>500</v>
      </c>
      <c r="B840" s="62" t="s">
        <v>501</v>
      </c>
      <c r="C840" s="62" t="s">
        <v>55</v>
      </c>
      <c r="D840" s="62" t="s">
        <v>150</v>
      </c>
      <c r="E840" s="46">
        <v>1301</v>
      </c>
      <c r="F840" s="46">
        <v>9</v>
      </c>
      <c r="G840" s="46">
        <v>701</v>
      </c>
      <c r="H840" s="46">
        <v>70133</v>
      </c>
      <c r="I840" s="46">
        <v>3000</v>
      </c>
      <c r="J840" s="46">
        <v>404206</v>
      </c>
      <c r="K840" s="28">
        <v>0</v>
      </c>
      <c r="L840" s="28">
        <v>0</v>
      </c>
      <c r="M840" s="32">
        <v>10000000</v>
      </c>
      <c r="N840" s="35">
        <v>1000000</v>
      </c>
      <c r="O840" s="62"/>
      <c r="P840" s="140">
        <f>IFERROR(VLOOKUP(A840,'[1]Detail CAPEX  (2)'!_xlnm.Print_Area,11,0),0)</f>
        <v>0</v>
      </c>
      <c r="Q840" s="32">
        <f t="shared" si="76"/>
        <v>0</v>
      </c>
      <c r="R840" s="32">
        <f t="shared" si="76"/>
        <v>0</v>
      </c>
      <c r="S840" s="216">
        <f t="shared" si="75"/>
        <v>0</v>
      </c>
      <c r="T840" s="60"/>
    </row>
    <row r="841" spans="1:20" x14ac:dyDescent="0.3">
      <c r="A841" s="62" t="s">
        <v>502</v>
      </c>
      <c r="B841" s="62" t="s">
        <v>503</v>
      </c>
      <c r="C841" s="62" t="s">
        <v>55</v>
      </c>
      <c r="D841" s="62" t="s">
        <v>150</v>
      </c>
      <c r="E841" s="46">
        <v>1301</v>
      </c>
      <c r="F841" s="46">
        <v>9</v>
      </c>
      <c r="G841" s="46">
        <v>701</v>
      </c>
      <c r="H841" s="46">
        <v>70133</v>
      </c>
      <c r="I841" s="46">
        <v>3000</v>
      </c>
      <c r="J841" s="46">
        <v>404206</v>
      </c>
      <c r="K841" s="32">
        <v>10740000</v>
      </c>
      <c r="L841" s="28">
        <v>0</v>
      </c>
      <c r="M841" s="32">
        <v>70000000</v>
      </c>
      <c r="N841" s="35">
        <v>50000000</v>
      </c>
      <c r="O841" s="62"/>
      <c r="P841" s="140">
        <f>IFERROR(VLOOKUP(A841,'[1]Detail CAPEX  (2)'!_xlnm.Print_Area,11,0),0)</f>
        <v>0</v>
      </c>
      <c r="Q841" s="32">
        <f t="shared" si="76"/>
        <v>0</v>
      </c>
      <c r="R841" s="32">
        <f t="shared" si="76"/>
        <v>0</v>
      </c>
      <c r="S841" s="216">
        <f t="shared" si="75"/>
        <v>0</v>
      </c>
      <c r="T841" s="60"/>
    </row>
    <row r="842" spans="1:20" x14ac:dyDescent="0.3">
      <c r="A842" s="62" t="s">
        <v>504</v>
      </c>
      <c r="B842" s="62" t="s">
        <v>505</v>
      </c>
      <c r="C842" s="62" t="s">
        <v>55</v>
      </c>
      <c r="D842" s="62" t="s">
        <v>150</v>
      </c>
      <c r="E842" s="46">
        <v>1301</v>
      </c>
      <c r="F842" s="46">
        <v>9</v>
      </c>
      <c r="G842" s="46">
        <v>701</v>
      </c>
      <c r="H842" s="46">
        <v>70133</v>
      </c>
      <c r="I842" s="46">
        <v>3000</v>
      </c>
      <c r="J842" s="46">
        <v>404206</v>
      </c>
      <c r="K842" s="28">
        <v>0</v>
      </c>
      <c r="L842" s="28">
        <v>0</v>
      </c>
      <c r="M842" s="32">
        <v>8000000</v>
      </c>
      <c r="N842" s="35">
        <v>2000000</v>
      </c>
      <c r="O842" s="62"/>
      <c r="P842" s="140">
        <f>IFERROR(VLOOKUP(A842,'[1]Detail CAPEX  (2)'!_xlnm.Print_Area,11,0),0)</f>
        <v>0</v>
      </c>
      <c r="Q842" s="32">
        <f t="shared" si="76"/>
        <v>0</v>
      </c>
      <c r="R842" s="32">
        <f t="shared" si="76"/>
        <v>0</v>
      </c>
      <c r="S842" s="216">
        <f t="shared" si="75"/>
        <v>0</v>
      </c>
      <c r="T842" s="60"/>
    </row>
    <row r="843" spans="1:20" x14ac:dyDescent="0.3">
      <c r="A843" s="62" t="s">
        <v>506</v>
      </c>
      <c r="B843" s="62" t="s">
        <v>507</v>
      </c>
      <c r="C843" s="62" t="s">
        <v>55</v>
      </c>
      <c r="D843" s="62" t="s">
        <v>150</v>
      </c>
      <c r="E843" s="46">
        <v>1301</v>
      </c>
      <c r="F843" s="46">
        <v>9</v>
      </c>
      <c r="G843" s="46">
        <v>701</v>
      </c>
      <c r="H843" s="46">
        <v>70133</v>
      </c>
      <c r="I843" s="46">
        <v>3000</v>
      </c>
      <c r="J843" s="46">
        <v>404206</v>
      </c>
      <c r="K843" s="28">
        <v>0</v>
      </c>
      <c r="L843" s="28">
        <v>0</v>
      </c>
      <c r="M843" s="32">
        <v>5000000</v>
      </c>
      <c r="N843" s="35">
        <v>5000000</v>
      </c>
      <c r="O843" s="62"/>
      <c r="P843" s="140">
        <f>IFERROR(VLOOKUP(A843,'[1]Detail CAPEX  (2)'!_xlnm.Print_Area,11,0),0)</f>
        <v>0</v>
      </c>
      <c r="Q843" s="32">
        <f t="shared" si="76"/>
        <v>0</v>
      </c>
      <c r="R843" s="32">
        <f t="shared" si="76"/>
        <v>0</v>
      </c>
      <c r="S843" s="216">
        <f t="shared" si="75"/>
        <v>0</v>
      </c>
      <c r="T843" s="60"/>
    </row>
    <row r="844" spans="1:20" x14ac:dyDescent="0.3">
      <c r="A844" s="62" t="s">
        <v>508</v>
      </c>
      <c r="B844" s="62" t="s">
        <v>509</v>
      </c>
      <c r="C844" s="62" t="s">
        <v>55</v>
      </c>
      <c r="D844" s="62" t="s">
        <v>150</v>
      </c>
      <c r="E844" s="46">
        <v>1301</v>
      </c>
      <c r="F844" s="46">
        <v>9</v>
      </c>
      <c r="G844" s="46">
        <v>701</v>
      </c>
      <c r="H844" s="46">
        <v>70133</v>
      </c>
      <c r="I844" s="46">
        <v>3000</v>
      </c>
      <c r="J844" s="46">
        <v>404206</v>
      </c>
      <c r="K844" s="28">
        <v>0</v>
      </c>
      <c r="L844" s="28">
        <v>0</v>
      </c>
      <c r="M844" s="32">
        <v>10000000</v>
      </c>
      <c r="N844" s="35">
        <v>10000000</v>
      </c>
      <c r="O844" s="62"/>
      <c r="P844" s="140">
        <f>IFERROR(VLOOKUP(A844,'[1]Detail CAPEX  (2)'!_xlnm.Print_Area,11,0),0)</f>
        <v>0</v>
      </c>
      <c r="Q844" s="32">
        <f t="shared" si="76"/>
        <v>0</v>
      </c>
      <c r="R844" s="32">
        <f t="shared" si="76"/>
        <v>0</v>
      </c>
      <c r="S844" s="216">
        <f t="shared" si="75"/>
        <v>0</v>
      </c>
      <c r="T844" s="60"/>
    </row>
    <row r="845" spans="1:20" x14ac:dyDescent="0.3">
      <c r="A845" s="62" t="s">
        <v>510</v>
      </c>
      <c r="B845" s="62" t="s">
        <v>511</v>
      </c>
      <c r="C845" s="62" t="s">
        <v>55</v>
      </c>
      <c r="D845" s="62" t="s">
        <v>150</v>
      </c>
      <c r="E845" s="46">
        <v>1301</v>
      </c>
      <c r="F845" s="46">
        <v>9</v>
      </c>
      <c r="G845" s="46">
        <v>701</v>
      </c>
      <c r="H845" s="46">
        <v>70133</v>
      </c>
      <c r="I845" s="46">
        <v>3000</v>
      </c>
      <c r="J845" s="46">
        <v>404206</v>
      </c>
      <c r="K845" s="28">
        <v>0</v>
      </c>
      <c r="L845" s="28">
        <v>0</v>
      </c>
      <c r="M845" s="32">
        <v>20000000</v>
      </c>
      <c r="N845" s="35">
        <v>20000000</v>
      </c>
      <c r="O845" s="62"/>
      <c r="P845" s="140">
        <f>IFERROR(VLOOKUP(A845,'[1]Detail CAPEX  (2)'!_xlnm.Print_Area,11,0),0)</f>
        <v>0</v>
      </c>
      <c r="Q845" s="32">
        <f t="shared" si="76"/>
        <v>0</v>
      </c>
      <c r="R845" s="32">
        <f t="shared" si="76"/>
        <v>0</v>
      </c>
      <c r="S845" s="216">
        <f t="shared" si="75"/>
        <v>0</v>
      </c>
      <c r="T845" s="60"/>
    </row>
    <row r="846" spans="1:20" x14ac:dyDescent="0.3">
      <c r="A846" s="62" t="s">
        <v>512</v>
      </c>
      <c r="B846" s="62" t="s">
        <v>513</v>
      </c>
      <c r="C846" s="62" t="s">
        <v>55</v>
      </c>
      <c r="D846" s="62" t="s">
        <v>150</v>
      </c>
      <c r="E846" s="46">
        <v>1301</v>
      </c>
      <c r="F846" s="46">
        <v>9</v>
      </c>
      <c r="G846" s="46">
        <v>701</v>
      </c>
      <c r="H846" s="46">
        <v>70133</v>
      </c>
      <c r="I846" s="46">
        <v>3000</v>
      </c>
      <c r="J846" s="46">
        <v>404206</v>
      </c>
      <c r="K846" s="32">
        <v>9082000</v>
      </c>
      <c r="L846" s="28">
        <v>0</v>
      </c>
      <c r="M846" s="32">
        <v>80000000</v>
      </c>
      <c r="N846" s="35">
        <v>50000000</v>
      </c>
      <c r="O846" s="62"/>
      <c r="P846" s="140">
        <f>IFERROR(VLOOKUP(A846,'[1]Detail CAPEX  (2)'!_xlnm.Print_Area,11,0),0)</f>
        <v>0</v>
      </c>
      <c r="Q846" s="32">
        <f t="shared" si="76"/>
        <v>0</v>
      </c>
      <c r="R846" s="32">
        <f t="shared" si="76"/>
        <v>0</v>
      </c>
      <c r="S846" s="216">
        <f t="shared" si="75"/>
        <v>0</v>
      </c>
      <c r="T846" s="60"/>
    </row>
    <row r="847" spans="1:20" x14ac:dyDescent="0.3">
      <c r="A847" s="62" t="s">
        <v>514</v>
      </c>
      <c r="B847" s="62" t="s">
        <v>515</v>
      </c>
      <c r="C847" s="62" t="s">
        <v>55</v>
      </c>
      <c r="D847" s="62" t="s">
        <v>150</v>
      </c>
      <c r="E847" s="46">
        <v>1301</v>
      </c>
      <c r="F847" s="46">
        <v>9</v>
      </c>
      <c r="G847" s="46">
        <v>701</v>
      </c>
      <c r="H847" s="46">
        <v>70133</v>
      </c>
      <c r="I847" s="46">
        <v>3000</v>
      </c>
      <c r="J847" s="46">
        <v>404206</v>
      </c>
      <c r="K847" s="28">
        <v>0</v>
      </c>
      <c r="L847" s="28">
        <v>0</v>
      </c>
      <c r="M847" s="32">
        <v>10000000</v>
      </c>
      <c r="N847" s="35">
        <v>2000000</v>
      </c>
      <c r="O847" s="62"/>
      <c r="P847" s="140">
        <f>IFERROR(VLOOKUP(A847,'[1]Detail CAPEX  (2)'!_xlnm.Print_Area,11,0),0)</f>
        <v>0</v>
      </c>
      <c r="Q847" s="32">
        <f t="shared" si="76"/>
        <v>0</v>
      </c>
      <c r="R847" s="32">
        <f t="shared" si="76"/>
        <v>0</v>
      </c>
      <c r="S847" s="216">
        <f t="shared" si="75"/>
        <v>0</v>
      </c>
      <c r="T847" s="60"/>
    </row>
    <row r="848" spans="1:20" x14ac:dyDescent="0.3">
      <c r="A848" s="62" t="s">
        <v>516</v>
      </c>
      <c r="B848" s="62" t="s">
        <v>517</v>
      </c>
      <c r="C848" s="62" t="s">
        <v>55</v>
      </c>
      <c r="D848" s="62" t="s">
        <v>150</v>
      </c>
      <c r="E848" s="46">
        <v>1301</v>
      </c>
      <c r="F848" s="46">
        <v>9</v>
      </c>
      <c r="G848" s="46">
        <v>701</v>
      </c>
      <c r="H848" s="46">
        <v>70133</v>
      </c>
      <c r="I848" s="46">
        <v>3000</v>
      </c>
      <c r="J848" s="46">
        <v>404206</v>
      </c>
      <c r="K848" s="32">
        <v>460125</v>
      </c>
      <c r="L848" s="28">
        <v>0</v>
      </c>
      <c r="M848" s="32">
        <v>80000000</v>
      </c>
      <c r="N848" s="35">
        <v>100000000</v>
      </c>
      <c r="O848" s="32">
        <v>100000000</v>
      </c>
      <c r="P848" s="140">
        <f>IFERROR(VLOOKUP(A848,'[1]Detail CAPEX  (2)'!_xlnm.Print_Area,11,0),0)</f>
        <v>0</v>
      </c>
      <c r="Q848" s="32">
        <f t="shared" si="76"/>
        <v>0</v>
      </c>
      <c r="R848" s="32">
        <f t="shared" si="76"/>
        <v>0</v>
      </c>
      <c r="S848" s="216">
        <f t="shared" si="75"/>
        <v>0</v>
      </c>
      <c r="T848" s="60"/>
    </row>
    <row r="849" spans="1:20" x14ac:dyDescent="0.3">
      <c r="A849" s="62" t="s">
        <v>518</v>
      </c>
      <c r="B849" s="62" t="s">
        <v>519</v>
      </c>
      <c r="C849" s="62" t="s">
        <v>55</v>
      </c>
      <c r="D849" s="62" t="s">
        <v>150</v>
      </c>
      <c r="E849" s="46">
        <v>1301</v>
      </c>
      <c r="F849" s="46">
        <v>9</v>
      </c>
      <c r="G849" s="46">
        <v>701</v>
      </c>
      <c r="H849" s="46">
        <v>70133</v>
      </c>
      <c r="I849" s="46">
        <v>3000</v>
      </c>
      <c r="J849" s="46">
        <v>404206</v>
      </c>
      <c r="K849" s="28">
        <v>0</v>
      </c>
      <c r="L849" s="28">
        <v>0</v>
      </c>
      <c r="M849" s="32">
        <v>15000000</v>
      </c>
      <c r="N849" s="35">
        <v>15000000</v>
      </c>
      <c r="O849" s="62"/>
      <c r="P849" s="140">
        <f>IFERROR(VLOOKUP(A849,'[1]Detail CAPEX  (2)'!_xlnm.Print_Area,11,0),0)</f>
        <v>0</v>
      </c>
      <c r="Q849" s="32">
        <f t="shared" si="76"/>
        <v>0</v>
      </c>
      <c r="R849" s="32">
        <f t="shared" si="76"/>
        <v>0</v>
      </c>
      <c r="S849" s="216">
        <f t="shared" si="75"/>
        <v>0</v>
      </c>
      <c r="T849" s="60"/>
    </row>
    <row r="850" spans="1:20" x14ac:dyDescent="0.3">
      <c r="A850" s="62" t="s">
        <v>520</v>
      </c>
      <c r="B850" s="62" t="s">
        <v>521</v>
      </c>
      <c r="C850" s="62" t="s">
        <v>55</v>
      </c>
      <c r="D850" s="62" t="s">
        <v>150</v>
      </c>
      <c r="E850" s="46">
        <v>1301</v>
      </c>
      <c r="F850" s="46">
        <v>9</v>
      </c>
      <c r="G850" s="46">
        <v>701</v>
      </c>
      <c r="H850" s="46">
        <v>70133</v>
      </c>
      <c r="I850" s="46">
        <v>3000</v>
      </c>
      <c r="J850" s="46">
        <v>404206</v>
      </c>
      <c r="K850" s="28">
        <v>0</v>
      </c>
      <c r="L850" s="28">
        <v>0</v>
      </c>
      <c r="M850" s="32">
        <v>20000000</v>
      </c>
      <c r="N850" s="35">
        <v>10000000</v>
      </c>
      <c r="O850" s="62"/>
      <c r="P850" s="140">
        <f>IFERROR(VLOOKUP(A850,'[1]Detail CAPEX  (2)'!_xlnm.Print_Area,11,0),0)</f>
        <v>0</v>
      </c>
      <c r="Q850" s="32">
        <f t="shared" si="76"/>
        <v>0</v>
      </c>
      <c r="R850" s="32">
        <f t="shared" si="76"/>
        <v>0</v>
      </c>
      <c r="S850" s="216">
        <f t="shared" si="75"/>
        <v>0</v>
      </c>
      <c r="T850" s="60"/>
    </row>
    <row r="851" spans="1:20" x14ac:dyDescent="0.3">
      <c r="A851" s="62" t="s">
        <v>522</v>
      </c>
      <c r="B851" s="62" t="s">
        <v>523</v>
      </c>
      <c r="C851" s="62" t="s">
        <v>55</v>
      </c>
      <c r="D851" s="62" t="s">
        <v>150</v>
      </c>
      <c r="E851" s="46">
        <v>1301</v>
      </c>
      <c r="F851" s="46">
        <v>9</v>
      </c>
      <c r="G851" s="46">
        <v>701</v>
      </c>
      <c r="H851" s="46">
        <v>70133</v>
      </c>
      <c r="I851" s="46">
        <v>3000</v>
      </c>
      <c r="J851" s="46">
        <v>404206</v>
      </c>
      <c r="K851" s="28">
        <v>0</v>
      </c>
      <c r="L851" s="28">
        <v>0</v>
      </c>
      <c r="M851" s="32">
        <v>19000000</v>
      </c>
      <c r="N851" s="35">
        <v>10000000</v>
      </c>
      <c r="O851" s="62"/>
      <c r="P851" s="140">
        <f>IFERROR(VLOOKUP(A851,'[1]Detail CAPEX  (2)'!_xlnm.Print_Area,11,0),0)</f>
        <v>0</v>
      </c>
      <c r="Q851" s="32">
        <f t="shared" si="76"/>
        <v>0</v>
      </c>
      <c r="R851" s="32">
        <f t="shared" si="76"/>
        <v>0</v>
      </c>
      <c r="S851" s="216">
        <f t="shared" si="75"/>
        <v>0</v>
      </c>
      <c r="T851" s="60"/>
    </row>
    <row r="852" spans="1:20" x14ac:dyDescent="0.3">
      <c r="A852" s="62" t="s">
        <v>524</v>
      </c>
      <c r="B852" s="62" t="s">
        <v>525</v>
      </c>
      <c r="C852" s="62" t="s">
        <v>55</v>
      </c>
      <c r="D852" s="62" t="s">
        <v>150</v>
      </c>
      <c r="E852" s="46">
        <v>1301</v>
      </c>
      <c r="F852" s="46">
        <v>9</v>
      </c>
      <c r="G852" s="46">
        <v>701</v>
      </c>
      <c r="H852" s="46">
        <v>70133</v>
      </c>
      <c r="I852" s="46">
        <v>3000</v>
      </c>
      <c r="J852" s="46">
        <v>404206</v>
      </c>
      <c r="K852" s="28">
        <v>0</v>
      </c>
      <c r="L852" s="28">
        <v>0</v>
      </c>
      <c r="M852" s="32">
        <v>2000000</v>
      </c>
      <c r="N852" s="35">
        <v>2000000</v>
      </c>
      <c r="O852" s="62"/>
      <c r="P852" s="140">
        <f>IFERROR(VLOOKUP(A852,'[1]Detail CAPEX  (2)'!_xlnm.Print_Area,11,0),0)</f>
        <v>0</v>
      </c>
      <c r="Q852" s="32">
        <f t="shared" si="76"/>
        <v>0</v>
      </c>
      <c r="R852" s="32">
        <f t="shared" si="76"/>
        <v>0</v>
      </c>
      <c r="S852" s="216">
        <f t="shared" si="75"/>
        <v>0</v>
      </c>
      <c r="T852" s="60"/>
    </row>
    <row r="853" spans="1:20" x14ac:dyDescent="0.3">
      <c r="A853" s="62" t="s">
        <v>526</v>
      </c>
      <c r="B853" s="62" t="s">
        <v>527</v>
      </c>
      <c r="C853" s="62" t="s">
        <v>55</v>
      </c>
      <c r="D853" s="62" t="s">
        <v>150</v>
      </c>
      <c r="E853" s="46">
        <v>1301</v>
      </c>
      <c r="F853" s="46">
        <v>9</v>
      </c>
      <c r="G853" s="46">
        <v>701</v>
      </c>
      <c r="H853" s="46">
        <v>70133</v>
      </c>
      <c r="I853" s="46">
        <v>3000</v>
      </c>
      <c r="J853" s="46">
        <v>404205</v>
      </c>
      <c r="K853" s="28">
        <v>0</v>
      </c>
      <c r="L853" s="28">
        <v>0</v>
      </c>
      <c r="M853" s="32">
        <v>10000000</v>
      </c>
      <c r="N853" s="35">
        <v>10000000</v>
      </c>
      <c r="O853" s="62"/>
      <c r="P853" s="140">
        <f>IFERROR(VLOOKUP(A853,'[1]Detail CAPEX  (2)'!_xlnm.Print_Area,11,0),0)</f>
        <v>0</v>
      </c>
      <c r="Q853" s="32">
        <f t="shared" si="76"/>
        <v>0</v>
      </c>
      <c r="R853" s="32">
        <f t="shared" si="76"/>
        <v>0</v>
      </c>
      <c r="S853" s="216">
        <f t="shared" si="75"/>
        <v>0</v>
      </c>
      <c r="T853" s="60"/>
    </row>
    <row r="854" spans="1:20" x14ac:dyDescent="0.3">
      <c r="A854" s="62" t="s">
        <v>528</v>
      </c>
      <c r="B854" s="62" t="s">
        <v>529</v>
      </c>
      <c r="C854" s="62" t="s">
        <v>55</v>
      </c>
      <c r="D854" s="62" t="s">
        <v>150</v>
      </c>
      <c r="E854" s="46">
        <v>1301</v>
      </c>
      <c r="F854" s="46">
        <v>9</v>
      </c>
      <c r="G854" s="46">
        <v>701</v>
      </c>
      <c r="H854" s="46">
        <v>70133</v>
      </c>
      <c r="I854" s="46">
        <v>3000</v>
      </c>
      <c r="J854" s="46">
        <v>404206</v>
      </c>
      <c r="K854" s="28">
        <v>0</v>
      </c>
      <c r="L854" s="28">
        <v>0</v>
      </c>
      <c r="M854" s="32">
        <v>10000000</v>
      </c>
      <c r="N854" s="35">
        <v>5000000</v>
      </c>
      <c r="O854" s="62"/>
      <c r="P854" s="140">
        <f>IFERROR(VLOOKUP(A854,'[1]Detail CAPEX  (2)'!_xlnm.Print_Area,11,0),0)</f>
        <v>0</v>
      </c>
      <c r="Q854" s="32">
        <f t="shared" si="76"/>
        <v>0</v>
      </c>
      <c r="R854" s="32">
        <f t="shared" si="76"/>
        <v>0</v>
      </c>
      <c r="S854" s="216">
        <f t="shared" si="75"/>
        <v>0</v>
      </c>
      <c r="T854" s="60"/>
    </row>
    <row r="855" spans="1:20" x14ac:dyDescent="0.3">
      <c r="A855" s="62" t="s">
        <v>530</v>
      </c>
      <c r="B855" s="62" t="s">
        <v>531</v>
      </c>
      <c r="C855" s="62" t="s">
        <v>55</v>
      </c>
      <c r="D855" s="62" t="s">
        <v>150</v>
      </c>
      <c r="E855" s="46">
        <v>1301</v>
      </c>
      <c r="F855" s="46">
        <v>9</v>
      </c>
      <c r="G855" s="46">
        <v>701</v>
      </c>
      <c r="H855" s="46">
        <v>70133</v>
      </c>
      <c r="I855" s="46">
        <v>3000</v>
      </c>
      <c r="J855" s="46">
        <v>404206</v>
      </c>
      <c r="K855" s="28">
        <v>0</v>
      </c>
      <c r="L855" s="28">
        <v>0</v>
      </c>
      <c r="M855" s="32">
        <v>4000000</v>
      </c>
      <c r="N855" s="35">
        <v>2000000</v>
      </c>
      <c r="O855" s="62"/>
      <c r="P855" s="140">
        <f>IFERROR(VLOOKUP(A855,'[1]Detail CAPEX  (2)'!_xlnm.Print_Area,11,0),0)</f>
        <v>0</v>
      </c>
      <c r="Q855" s="32">
        <f t="shared" ref="Q855:R869" si="77">P855+5%*P855</f>
        <v>0</v>
      </c>
      <c r="R855" s="32">
        <f t="shared" si="77"/>
        <v>0</v>
      </c>
      <c r="S855" s="216">
        <f t="shared" si="75"/>
        <v>0</v>
      </c>
      <c r="T855" s="60"/>
    </row>
    <row r="856" spans="1:20" x14ac:dyDescent="0.3">
      <c r="A856" s="62" t="s">
        <v>532</v>
      </c>
      <c r="B856" s="62" t="s">
        <v>533</v>
      </c>
      <c r="C856" s="62" t="s">
        <v>55</v>
      </c>
      <c r="D856" s="62" t="s">
        <v>150</v>
      </c>
      <c r="E856" s="46">
        <v>1301</v>
      </c>
      <c r="F856" s="46">
        <v>9</v>
      </c>
      <c r="G856" s="46">
        <v>701</v>
      </c>
      <c r="H856" s="46">
        <v>70133</v>
      </c>
      <c r="I856" s="46">
        <v>3000</v>
      </c>
      <c r="J856" s="46">
        <v>404206</v>
      </c>
      <c r="K856" s="28">
        <v>0</v>
      </c>
      <c r="L856" s="28">
        <v>0</v>
      </c>
      <c r="M856" s="32">
        <v>2000000</v>
      </c>
      <c r="N856" s="35">
        <v>2000000</v>
      </c>
      <c r="O856" s="62"/>
      <c r="P856" s="140">
        <f>IFERROR(VLOOKUP(A856,'[1]Detail CAPEX  (2)'!_xlnm.Print_Area,11,0),0)</f>
        <v>0</v>
      </c>
      <c r="Q856" s="32">
        <f t="shared" si="77"/>
        <v>0</v>
      </c>
      <c r="R856" s="32">
        <f t="shared" si="77"/>
        <v>0</v>
      </c>
      <c r="S856" s="216">
        <f t="shared" si="75"/>
        <v>0</v>
      </c>
      <c r="T856" s="60"/>
    </row>
    <row r="857" spans="1:20" x14ac:dyDescent="0.3">
      <c r="A857" s="62" t="s">
        <v>534</v>
      </c>
      <c r="B857" s="62" t="s">
        <v>535</v>
      </c>
      <c r="C857" s="62" t="s">
        <v>55</v>
      </c>
      <c r="D857" s="62" t="s">
        <v>150</v>
      </c>
      <c r="E857" s="46">
        <v>1301</v>
      </c>
      <c r="F857" s="46">
        <v>9</v>
      </c>
      <c r="G857" s="46">
        <v>701</v>
      </c>
      <c r="H857" s="46">
        <v>70133</v>
      </c>
      <c r="I857" s="46">
        <v>3000</v>
      </c>
      <c r="J857" s="46">
        <v>404206</v>
      </c>
      <c r="K857" s="28">
        <v>0</v>
      </c>
      <c r="L857" s="28">
        <v>0</v>
      </c>
      <c r="M857" s="32">
        <v>2000000</v>
      </c>
      <c r="N857" s="35">
        <v>2000000</v>
      </c>
      <c r="O857" s="62"/>
      <c r="P857" s="140">
        <f>IFERROR(VLOOKUP(A857,'[1]Detail CAPEX  (2)'!_xlnm.Print_Area,11,0),0)</f>
        <v>0</v>
      </c>
      <c r="Q857" s="32">
        <f t="shared" si="77"/>
        <v>0</v>
      </c>
      <c r="R857" s="32">
        <f t="shared" si="77"/>
        <v>0</v>
      </c>
      <c r="S857" s="216">
        <f t="shared" si="75"/>
        <v>0</v>
      </c>
      <c r="T857" s="60"/>
    </row>
    <row r="858" spans="1:20" x14ac:dyDescent="0.3">
      <c r="A858" s="62" t="s">
        <v>536</v>
      </c>
      <c r="B858" s="62" t="s">
        <v>537</v>
      </c>
      <c r="C858" s="62" t="s">
        <v>55</v>
      </c>
      <c r="D858" s="62" t="s">
        <v>150</v>
      </c>
      <c r="E858" s="46">
        <v>1301</v>
      </c>
      <c r="F858" s="46">
        <v>9</v>
      </c>
      <c r="G858" s="46">
        <v>701</v>
      </c>
      <c r="H858" s="46">
        <v>70133</v>
      </c>
      <c r="I858" s="46">
        <v>3000</v>
      </c>
      <c r="J858" s="46">
        <v>404206</v>
      </c>
      <c r="K858" s="32">
        <v>2800000</v>
      </c>
      <c r="L858" s="32">
        <v>1400000</v>
      </c>
      <c r="M858" s="32">
        <v>15000000</v>
      </c>
      <c r="N858" s="35">
        <v>10000000</v>
      </c>
      <c r="O858" s="62"/>
      <c r="P858" s="140">
        <f>IFERROR(VLOOKUP(A858,'[1]Detail CAPEX  (2)'!_xlnm.Print_Area,11,0),0)</f>
        <v>0</v>
      </c>
      <c r="Q858" s="32">
        <f t="shared" si="77"/>
        <v>0</v>
      </c>
      <c r="R858" s="32">
        <f t="shared" si="77"/>
        <v>0</v>
      </c>
      <c r="S858" s="216">
        <f t="shared" si="75"/>
        <v>0</v>
      </c>
      <c r="T858" s="60"/>
    </row>
    <row r="859" spans="1:20" x14ac:dyDescent="0.3">
      <c r="A859" s="62" t="s">
        <v>538</v>
      </c>
      <c r="B859" s="62" t="s">
        <v>539</v>
      </c>
      <c r="C859" s="62" t="s">
        <v>55</v>
      </c>
      <c r="D859" s="62" t="s">
        <v>150</v>
      </c>
      <c r="E859" s="46">
        <v>1301</v>
      </c>
      <c r="F859" s="46">
        <v>9</v>
      </c>
      <c r="G859" s="46">
        <v>701</v>
      </c>
      <c r="H859" s="46">
        <v>70133</v>
      </c>
      <c r="I859" s="46">
        <v>3000</v>
      </c>
      <c r="J859" s="46">
        <v>404206</v>
      </c>
      <c r="K859" s="28">
        <v>0</v>
      </c>
      <c r="L859" s="28">
        <v>0</v>
      </c>
      <c r="M859" s="32">
        <v>4500000</v>
      </c>
      <c r="N859" s="35">
        <v>4500000</v>
      </c>
      <c r="O859" s="62"/>
      <c r="P859" s="140">
        <f>IFERROR(VLOOKUP(A859,'[1]Detail CAPEX  (2)'!_xlnm.Print_Area,11,0),0)</f>
        <v>0</v>
      </c>
      <c r="Q859" s="32">
        <f t="shared" si="77"/>
        <v>0</v>
      </c>
      <c r="R859" s="32">
        <f t="shared" si="77"/>
        <v>0</v>
      </c>
      <c r="S859" s="216">
        <f t="shared" ref="S859:S869" si="78">SUM(P859:R859)</f>
        <v>0</v>
      </c>
      <c r="T859" s="60"/>
    </row>
    <row r="860" spans="1:20" x14ac:dyDescent="0.3">
      <c r="A860" s="62" t="s">
        <v>540</v>
      </c>
      <c r="B860" s="62" t="s">
        <v>541</v>
      </c>
      <c r="C860" s="62" t="s">
        <v>55</v>
      </c>
      <c r="D860" s="62" t="s">
        <v>150</v>
      </c>
      <c r="E860" s="46">
        <v>1301</v>
      </c>
      <c r="F860" s="46">
        <v>9</v>
      </c>
      <c r="G860" s="46">
        <v>701</v>
      </c>
      <c r="H860" s="46">
        <v>70133</v>
      </c>
      <c r="I860" s="46">
        <v>3000</v>
      </c>
      <c r="J860" s="46">
        <v>404206</v>
      </c>
      <c r="K860" s="28">
        <v>0</v>
      </c>
      <c r="L860" s="32">
        <v>1360000</v>
      </c>
      <c r="M860" s="32">
        <v>2000000</v>
      </c>
      <c r="N860" s="35">
        <v>2000000</v>
      </c>
      <c r="O860" s="62"/>
      <c r="P860" s="140">
        <f>IFERROR(VLOOKUP(A860,'[1]Detail CAPEX  (2)'!_xlnm.Print_Area,11,0),0)</f>
        <v>0</v>
      </c>
      <c r="Q860" s="32">
        <f t="shared" si="77"/>
        <v>0</v>
      </c>
      <c r="R860" s="32">
        <f t="shared" si="77"/>
        <v>0</v>
      </c>
      <c r="S860" s="216">
        <f t="shared" si="78"/>
        <v>0</v>
      </c>
      <c r="T860" s="60"/>
    </row>
    <row r="861" spans="1:20" x14ac:dyDescent="0.3">
      <c r="A861" s="62" t="s">
        <v>542</v>
      </c>
      <c r="B861" s="62" t="s">
        <v>543</v>
      </c>
      <c r="C861" s="62" t="s">
        <v>55</v>
      </c>
      <c r="D861" s="62" t="s">
        <v>150</v>
      </c>
      <c r="E861" s="46">
        <v>1301</v>
      </c>
      <c r="F861" s="46">
        <v>9</v>
      </c>
      <c r="G861" s="46">
        <v>701</v>
      </c>
      <c r="H861" s="46">
        <v>70133</v>
      </c>
      <c r="I861" s="46">
        <v>3000</v>
      </c>
      <c r="J861" s="46">
        <v>404206</v>
      </c>
      <c r="K861" s="28">
        <v>0</v>
      </c>
      <c r="L861" s="28">
        <v>0</v>
      </c>
      <c r="M861" s="32">
        <v>2000000</v>
      </c>
      <c r="N861" s="35">
        <v>2000000</v>
      </c>
      <c r="O861" s="62"/>
      <c r="P861" s="140">
        <f>IFERROR(VLOOKUP(A861,'[1]Detail CAPEX  (2)'!_xlnm.Print_Area,11,0),0)</f>
        <v>0</v>
      </c>
      <c r="Q861" s="32">
        <f t="shared" si="77"/>
        <v>0</v>
      </c>
      <c r="R861" s="32">
        <f t="shared" si="77"/>
        <v>0</v>
      </c>
      <c r="S861" s="216">
        <f t="shared" si="78"/>
        <v>0</v>
      </c>
      <c r="T861" s="60"/>
    </row>
    <row r="862" spans="1:20" x14ac:dyDescent="0.3">
      <c r="A862" s="62" t="s">
        <v>544</v>
      </c>
      <c r="B862" s="62" t="s">
        <v>545</v>
      </c>
      <c r="C862" s="62" t="s">
        <v>55</v>
      </c>
      <c r="D862" s="62" t="s">
        <v>150</v>
      </c>
      <c r="E862" s="46">
        <v>1303</v>
      </c>
      <c r="F862" s="46">
        <v>9</v>
      </c>
      <c r="G862" s="46">
        <v>701</v>
      </c>
      <c r="H862" s="46">
        <v>70131</v>
      </c>
      <c r="I862" s="46">
        <v>3000</v>
      </c>
      <c r="J862" s="46">
        <v>404206</v>
      </c>
      <c r="K862" s="28">
        <v>0</v>
      </c>
      <c r="L862" s="32">
        <v>1400000</v>
      </c>
      <c r="M862" s="32">
        <v>5000000</v>
      </c>
      <c r="N862" s="35">
        <v>5000000</v>
      </c>
      <c r="O862" s="62"/>
      <c r="P862" s="140">
        <f>IFERROR(VLOOKUP(A862,'[1]Detail CAPEX  (2)'!_xlnm.Print_Area,11,0),0)</f>
        <v>0</v>
      </c>
      <c r="Q862" s="32">
        <f t="shared" si="77"/>
        <v>0</v>
      </c>
      <c r="R862" s="32">
        <f t="shared" si="77"/>
        <v>0</v>
      </c>
      <c r="S862" s="216">
        <f t="shared" si="78"/>
        <v>0</v>
      </c>
      <c r="T862" s="60"/>
    </row>
    <row r="863" spans="1:20" x14ac:dyDescent="0.3">
      <c r="A863" s="62" t="s">
        <v>546</v>
      </c>
      <c r="B863" s="62" t="s">
        <v>547</v>
      </c>
      <c r="C863" s="62" t="s">
        <v>55</v>
      </c>
      <c r="D863" s="62" t="s">
        <v>150</v>
      </c>
      <c r="E863" s="46">
        <v>1303</v>
      </c>
      <c r="F863" s="46">
        <v>9</v>
      </c>
      <c r="G863" s="46">
        <v>701</v>
      </c>
      <c r="H863" s="46">
        <v>70111</v>
      </c>
      <c r="I863" s="46">
        <v>3000</v>
      </c>
      <c r="J863" s="46">
        <v>404206</v>
      </c>
      <c r="K863" s="28">
        <v>0</v>
      </c>
      <c r="L863" s="28">
        <v>0</v>
      </c>
      <c r="M863" s="32">
        <v>1000000</v>
      </c>
      <c r="N863" s="35">
        <v>1000000</v>
      </c>
      <c r="O863" s="62"/>
      <c r="P863" s="140">
        <f>IFERROR(VLOOKUP(A863,'[1]Detail CAPEX  (2)'!_xlnm.Print_Area,11,0),0)</f>
        <v>0</v>
      </c>
      <c r="Q863" s="32">
        <f t="shared" si="77"/>
        <v>0</v>
      </c>
      <c r="R863" s="32">
        <f t="shared" si="77"/>
        <v>0</v>
      </c>
      <c r="S863" s="216">
        <f t="shared" si="78"/>
        <v>0</v>
      </c>
      <c r="T863" s="60"/>
    </row>
    <row r="864" spans="1:20" s="153" customFormat="1" x14ac:dyDescent="0.3">
      <c r="A864" s="62" t="s">
        <v>548</v>
      </c>
      <c r="B864" s="62" t="s">
        <v>549</v>
      </c>
      <c r="C864" s="62" t="s">
        <v>55</v>
      </c>
      <c r="D864" s="62" t="s">
        <v>150</v>
      </c>
      <c r="E864" s="46">
        <v>1303</v>
      </c>
      <c r="F864" s="46">
        <v>9</v>
      </c>
      <c r="G864" s="46">
        <v>701</v>
      </c>
      <c r="H864" s="46">
        <v>70111</v>
      </c>
      <c r="I864" s="46">
        <v>3000</v>
      </c>
      <c r="J864" s="46">
        <v>404206</v>
      </c>
      <c r="K864" s="28">
        <v>0</v>
      </c>
      <c r="L864" s="28">
        <v>0</v>
      </c>
      <c r="M864" s="32">
        <v>500000</v>
      </c>
      <c r="N864" s="35">
        <v>500000</v>
      </c>
      <c r="O864" s="62"/>
      <c r="P864" s="140">
        <f>IFERROR(VLOOKUP(A864,'[1]Detail CAPEX  (2)'!_xlnm.Print_Area,11,0),0)</f>
        <v>0</v>
      </c>
      <c r="Q864" s="32">
        <f t="shared" si="77"/>
        <v>0</v>
      </c>
      <c r="R864" s="32">
        <f t="shared" si="77"/>
        <v>0</v>
      </c>
      <c r="S864" s="216">
        <f t="shared" si="78"/>
        <v>0</v>
      </c>
      <c r="T864" s="226"/>
    </row>
    <row r="865" spans="1:20" x14ac:dyDescent="0.3">
      <c r="A865" s="62" t="s">
        <v>550</v>
      </c>
      <c r="B865" s="62" t="s">
        <v>551</v>
      </c>
      <c r="C865" s="62" t="s">
        <v>55</v>
      </c>
      <c r="D865" s="62" t="s">
        <v>150</v>
      </c>
      <c r="E865" s="46">
        <v>1303</v>
      </c>
      <c r="F865" s="46">
        <v>11</v>
      </c>
      <c r="G865" s="46">
        <v>701</v>
      </c>
      <c r="H865" s="46">
        <v>70111</v>
      </c>
      <c r="I865" s="46">
        <v>3000</v>
      </c>
      <c r="J865" s="46">
        <v>404206</v>
      </c>
      <c r="K865" s="28">
        <v>0</v>
      </c>
      <c r="L865" s="28">
        <v>0</v>
      </c>
      <c r="M865" s="32">
        <v>5000000</v>
      </c>
      <c r="N865" s="35">
        <v>5000000</v>
      </c>
      <c r="O865" s="62"/>
      <c r="P865" s="140">
        <f>IFERROR(VLOOKUP(A865,'[1]Detail CAPEX  (2)'!_xlnm.Print_Area,11,0),0)</f>
        <v>0</v>
      </c>
      <c r="Q865" s="32">
        <f t="shared" si="77"/>
        <v>0</v>
      </c>
      <c r="R865" s="32">
        <f t="shared" si="77"/>
        <v>0</v>
      </c>
      <c r="S865" s="216">
        <f t="shared" si="78"/>
        <v>0</v>
      </c>
      <c r="T865" s="60"/>
    </row>
    <row r="866" spans="1:20" x14ac:dyDescent="0.3">
      <c r="A866" s="62" t="s">
        <v>552</v>
      </c>
      <c r="B866" s="187" t="s">
        <v>553</v>
      </c>
      <c r="C866" s="62" t="s">
        <v>55</v>
      </c>
      <c r="D866" s="62" t="s">
        <v>150</v>
      </c>
      <c r="E866" s="46">
        <v>1303</v>
      </c>
      <c r="F866" s="46">
        <v>11</v>
      </c>
      <c r="G866" s="46">
        <v>701</v>
      </c>
      <c r="H866" s="46">
        <v>70111</v>
      </c>
      <c r="I866" s="46">
        <v>3000</v>
      </c>
      <c r="J866" s="46">
        <v>404206</v>
      </c>
      <c r="K866" s="28">
        <v>0</v>
      </c>
      <c r="L866" s="28">
        <v>0</v>
      </c>
      <c r="M866" s="32">
        <v>15000000</v>
      </c>
      <c r="N866" s="35">
        <v>10000000</v>
      </c>
      <c r="O866" s="62"/>
      <c r="P866" s="140">
        <f>IFERROR(VLOOKUP(A866,'[1]Detail CAPEX  (2)'!_xlnm.Print_Area,11,0),0)</f>
        <v>0</v>
      </c>
      <c r="Q866" s="32">
        <f t="shared" si="77"/>
        <v>0</v>
      </c>
      <c r="R866" s="32">
        <f t="shared" si="77"/>
        <v>0</v>
      </c>
      <c r="S866" s="216">
        <f t="shared" si="78"/>
        <v>0</v>
      </c>
      <c r="T866" s="60"/>
    </row>
    <row r="867" spans="1:20" x14ac:dyDescent="0.3">
      <c r="A867" s="62" t="s">
        <v>554</v>
      </c>
      <c r="B867" s="189" t="s">
        <v>555</v>
      </c>
      <c r="C867" s="62" t="s">
        <v>55</v>
      </c>
      <c r="D867" s="62" t="s">
        <v>150</v>
      </c>
      <c r="E867" s="46">
        <v>1303</v>
      </c>
      <c r="F867" s="46">
        <v>11</v>
      </c>
      <c r="G867" s="46">
        <v>701</v>
      </c>
      <c r="H867" s="46">
        <v>70111</v>
      </c>
      <c r="I867" s="46">
        <v>3000</v>
      </c>
      <c r="J867" s="46">
        <v>404206</v>
      </c>
      <c r="K867" s="32">
        <v>2000000</v>
      </c>
      <c r="L867" s="28">
        <v>0</v>
      </c>
      <c r="M867" s="32">
        <v>5000000</v>
      </c>
      <c r="N867" s="35">
        <v>2000000</v>
      </c>
      <c r="O867" s="62"/>
      <c r="P867" s="140">
        <v>3000000</v>
      </c>
      <c r="Q867" s="32">
        <f t="shared" si="77"/>
        <v>3150000</v>
      </c>
      <c r="R867" s="32">
        <f t="shared" si="77"/>
        <v>3307500</v>
      </c>
      <c r="S867" s="216">
        <f t="shared" si="78"/>
        <v>9457500</v>
      </c>
      <c r="T867" s="60"/>
    </row>
    <row r="868" spans="1:20" x14ac:dyDescent="0.3">
      <c r="A868" s="62" t="s">
        <v>556</v>
      </c>
      <c r="B868" s="62" t="s">
        <v>557</v>
      </c>
      <c r="C868" s="62" t="s">
        <v>55</v>
      </c>
      <c r="D868" s="62" t="s">
        <v>150</v>
      </c>
      <c r="E868" s="46">
        <v>1303</v>
      </c>
      <c r="F868" s="46">
        <v>9</v>
      </c>
      <c r="G868" s="46">
        <v>701</v>
      </c>
      <c r="H868" s="46">
        <v>70111</v>
      </c>
      <c r="I868" s="46">
        <v>3000</v>
      </c>
      <c r="J868" s="46">
        <v>404206</v>
      </c>
      <c r="K868" s="28">
        <v>0</v>
      </c>
      <c r="L868" s="28">
        <v>0</v>
      </c>
      <c r="M868" s="32">
        <v>20000000</v>
      </c>
      <c r="N868" s="35">
        <v>20000000</v>
      </c>
      <c r="O868" s="62"/>
      <c r="P868" s="140">
        <f>IFERROR(VLOOKUP(A868,'[1]Detail CAPEX  (2)'!_xlnm.Print_Area,11,0),0)</f>
        <v>0</v>
      </c>
      <c r="Q868" s="32">
        <f t="shared" si="77"/>
        <v>0</v>
      </c>
      <c r="R868" s="32">
        <f t="shared" si="77"/>
        <v>0</v>
      </c>
      <c r="S868" s="216">
        <f t="shared" si="78"/>
        <v>0</v>
      </c>
      <c r="T868" s="60"/>
    </row>
    <row r="869" spans="1:20" x14ac:dyDescent="0.3">
      <c r="A869" s="62" t="s">
        <v>558</v>
      </c>
      <c r="B869" s="62" t="s">
        <v>473</v>
      </c>
      <c r="C869" s="62" t="s">
        <v>55</v>
      </c>
      <c r="D869" s="62" t="s">
        <v>150</v>
      </c>
      <c r="E869" s="46">
        <v>1305</v>
      </c>
      <c r="F869" s="46">
        <v>9</v>
      </c>
      <c r="G869" s="46">
        <v>704</v>
      </c>
      <c r="H869" s="46">
        <v>70411</v>
      </c>
      <c r="I869" s="46">
        <v>3000</v>
      </c>
      <c r="J869" s="46">
        <v>404206</v>
      </c>
      <c r="K869" s="28">
        <v>0</v>
      </c>
      <c r="L869" s="28">
        <v>0</v>
      </c>
      <c r="M869" s="32">
        <v>1244089</v>
      </c>
      <c r="N869" s="35">
        <v>1244089</v>
      </c>
      <c r="O869" s="62"/>
      <c r="P869" s="140">
        <f>IFERROR(VLOOKUP(A869,'[1]Detail CAPEX  (2)'!_xlnm.Print_Area,11,0),0)</f>
        <v>0</v>
      </c>
      <c r="Q869" s="32">
        <f t="shared" si="77"/>
        <v>0</v>
      </c>
      <c r="R869" s="32">
        <f t="shared" si="77"/>
        <v>0</v>
      </c>
      <c r="S869" s="216">
        <f t="shared" si="78"/>
        <v>0</v>
      </c>
      <c r="T869" s="60"/>
    </row>
    <row r="870" spans="1:20" x14ac:dyDescent="0.3">
      <c r="A870" s="62" t="s">
        <v>2801</v>
      </c>
      <c r="B870" s="62" t="s">
        <v>2802</v>
      </c>
      <c r="C870" s="62" t="s">
        <v>57</v>
      </c>
      <c r="D870" s="62" t="s">
        <v>150</v>
      </c>
      <c r="E870" s="60"/>
      <c r="F870" s="60"/>
      <c r="G870" s="60"/>
      <c r="H870" s="60"/>
      <c r="I870" s="60"/>
      <c r="J870" s="60"/>
      <c r="K870" s="69"/>
      <c r="L870" s="69"/>
      <c r="M870" s="69"/>
      <c r="N870" s="139"/>
      <c r="O870" s="69"/>
      <c r="P870" s="140">
        <v>25000000</v>
      </c>
      <c r="Q870" s="32"/>
      <c r="R870" s="32"/>
      <c r="S870" s="216"/>
      <c r="T870" s="60"/>
    </row>
    <row r="871" spans="1:20" x14ac:dyDescent="0.3">
      <c r="A871" s="62" t="s">
        <v>560</v>
      </c>
      <c r="B871" s="62" t="s">
        <v>561</v>
      </c>
      <c r="C871" s="62" t="s">
        <v>57</v>
      </c>
      <c r="D871" s="62" t="s">
        <v>150</v>
      </c>
      <c r="E871" s="46">
        <v>1305</v>
      </c>
      <c r="F871" s="46">
        <v>7</v>
      </c>
      <c r="G871" s="46">
        <v>701</v>
      </c>
      <c r="H871" s="46">
        <v>70111</v>
      </c>
      <c r="I871" s="46">
        <v>3000</v>
      </c>
      <c r="J871" s="46">
        <v>404206</v>
      </c>
      <c r="K871" s="28">
        <v>0</v>
      </c>
      <c r="L871" s="28">
        <v>0</v>
      </c>
      <c r="M871" s="32">
        <v>3500000</v>
      </c>
      <c r="N871" s="35">
        <v>3500000</v>
      </c>
      <c r="O871" s="62"/>
      <c r="P871" s="140">
        <f>IFERROR(VLOOKUP(A871,'[1]Detail CAPEX  (2)'!_xlnm.Print_Area,11,0),0)</f>
        <v>0</v>
      </c>
      <c r="Q871" s="32">
        <f t="shared" ref="Q871:R878" si="79">P871+5%*P871</f>
        <v>0</v>
      </c>
      <c r="R871" s="32">
        <f t="shared" si="79"/>
        <v>0</v>
      </c>
      <c r="S871" s="216">
        <f t="shared" ref="S871:S878" si="80">SUM(P871:R871)</f>
        <v>0</v>
      </c>
      <c r="T871" s="60"/>
    </row>
    <row r="872" spans="1:20" x14ac:dyDescent="0.3">
      <c r="A872" s="62" t="s">
        <v>562</v>
      </c>
      <c r="B872" s="62" t="s">
        <v>563</v>
      </c>
      <c r="C872" s="62" t="s">
        <v>57</v>
      </c>
      <c r="D872" s="62" t="s">
        <v>150</v>
      </c>
      <c r="E872" s="46">
        <v>1301</v>
      </c>
      <c r="F872" s="46">
        <v>9</v>
      </c>
      <c r="G872" s="46">
        <v>701</v>
      </c>
      <c r="H872" s="46">
        <v>70111</v>
      </c>
      <c r="I872" s="46">
        <v>3000</v>
      </c>
      <c r="J872" s="46">
        <v>404206</v>
      </c>
      <c r="K872" s="28">
        <v>0</v>
      </c>
      <c r="L872" s="28">
        <v>0</v>
      </c>
      <c r="M872" s="32">
        <v>2000000</v>
      </c>
      <c r="N872" s="35">
        <v>2000000</v>
      </c>
      <c r="O872" s="62"/>
      <c r="P872" s="140">
        <f>IFERROR(VLOOKUP(A872,'[1]Detail CAPEX  (2)'!_xlnm.Print_Area,11,0),0)</f>
        <v>0</v>
      </c>
      <c r="Q872" s="32">
        <f t="shared" si="79"/>
        <v>0</v>
      </c>
      <c r="R872" s="32">
        <f t="shared" si="79"/>
        <v>0</v>
      </c>
      <c r="S872" s="216">
        <f t="shared" si="80"/>
        <v>0</v>
      </c>
      <c r="T872" s="60"/>
    </row>
    <row r="873" spans="1:20" x14ac:dyDescent="0.3">
      <c r="A873" s="62" t="s">
        <v>564</v>
      </c>
      <c r="B873" s="62" t="s">
        <v>565</v>
      </c>
      <c r="C873" s="62" t="s">
        <v>57</v>
      </c>
      <c r="D873" s="62" t="s">
        <v>150</v>
      </c>
      <c r="E873" s="46">
        <v>1303</v>
      </c>
      <c r="F873" s="46">
        <v>9</v>
      </c>
      <c r="G873" s="46">
        <v>701</v>
      </c>
      <c r="H873" s="46">
        <v>70111</v>
      </c>
      <c r="I873" s="46">
        <v>3000</v>
      </c>
      <c r="J873" s="46">
        <v>404206</v>
      </c>
      <c r="K873" s="28">
        <v>0</v>
      </c>
      <c r="L873" s="28">
        <v>0</v>
      </c>
      <c r="M873" s="32">
        <v>3000000</v>
      </c>
      <c r="N873" s="35">
        <v>3000000</v>
      </c>
      <c r="O873" s="62"/>
      <c r="P873" s="140">
        <f>IFERROR(VLOOKUP(A873,'[1]Detail CAPEX  (2)'!_xlnm.Print_Area,11,0),0)</f>
        <v>0</v>
      </c>
      <c r="Q873" s="32">
        <f t="shared" si="79"/>
        <v>0</v>
      </c>
      <c r="R873" s="32">
        <f t="shared" si="79"/>
        <v>0</v>
      </c>
      <c r="S873" s="216">
        <f t="shared" si="80"/>
        <v>0</v>
      </c>
      <c r="T873" s="60"/>
    </row>
    <row r="874" spans="1:20" x14ac:dyDescent="0.3">
      <c r="A874" s="62" t="s">
        <v>566</v>
      </c>
      <c r="B874" s="62" t="s">
        <v>567</v>
      </c>
      <c r="C874" s="62" t="s">
        <v>57</v>
      </c>
      <c r="D874" s="62" t="s">
        <v>150</v>
      </c>
      <c r="E874" s="46">
        <v>1303</v>
      </c>
      <c r="F874" s="46">
        <v>9</v>
      </c>
      <c r="G874" s="46">
        <v>701</v>
      </c>
      <c r="H874" s="46">
        <v>70111</v>
      </c>
      <c r="I874" s="46">
        <v>3000</v>
      </c>
      <c r="J874" s="46">
        <v>404117</v>
      </c>
      <c r="K874" s="28">
        <v>0</v>
      </c>
      <c r="L874" s="28">
        <v>0</v>
      </c>
      <c r="M874" s="32">
        <v>5000000</v>
      </c>
      <c r="N874" s="35">
        <v>5000000</v>
      </c>
      <c r="O874" s="62"/>
      <c r="P874" s="140">
        <f>IFERROR(VLOOKUP(A874,'[1]Detail CAPEX  (2)'!_xlnm.Print_Area,11,0),0)</f>
        <v>0</v>
      </c>
      <c r="Q874" s="32">
        <f t="shared" si="79"/>
        <v>0</v>
      </c>
      <c r="R874" s="32">
        <f t="shared" si="79"/>
        <v>0</v>
      </c>
      <c r="S874" s="216">
        <f t="shared" si="80"/>
        <v>0</v>
      </c>
      <c r="T874" s="60"/>
    </row>
    <row r="875" spans="1:20" x14ac:dyDescent="0.3">
      <c r="A875" s="62" t="s">
        <v>568</v>
      </c>
      <c r="B875" s="62" t="s">
        <v>569</v>
      </c>
      <c r="C875" s="62" t="s">
        <v>57</v>
      </c>
      <c r="D875" s="62" t="s">
        <v>150</v>
      </c>
      <c r="E875" s="46">
        <v>1303</v>
      </c>
      <c r="F875" s="46">
        <v>9</v>
      </c>
      <c r="G875" s="46">
        <v>701</v>
      </c>
      <c r="H875" s="46">
        <v>70111</v>
      </c>
      <c r="I875" s="46">
        <v>3000</v>
      </c>
      <c r="J875" s="46">
        <v>404206</v>
      </c>
      <c r="K875" s="28">
        <v>0</v>
      </c>
      <c r="L875" s="28">
        <v>0</v>
      </c>
      <c r="M875" s="32">
        <v>79648000</v>
      </c>
      <c r="N875" s="35">
        <v>79648000</v>
      </c>
      <c r="O875" s="62"/>
      <c r="P875" s="140">
        <f>IFERROR(VLOOKUP(A875,'[1]Detail CAPEX  (2)'!_xlnm.Print_Area,11,0),0)</f>
        <v>0</v>
      </c>
      <c r="Q875" s="32">
        <f t="shared" si="79"/>
        <v>0</v>
      </c>
      <c r="R875" s="32">
        <f t="shared" si="79"/>
        <v>0</v>
      </c>
      <c r="S875" s="216">
        <f t="shared" si="80"/>
        <v>0</v>
      </c>
      <c r="T875" s="60"/>
    </row>
    <row r="876" spans="1:20" x14ac:dyDescent="0.3">
      <c r="A876" s="62" t="s">
        <v>570</v>
      </c>
      <c r="B876" s="62" t="s">
        <v>323</v>
      </c>
      <c r="C876" s="62" t="s">
        <v>57</v>
      </c>
      <c r="D876" s="62" t="s">
        <v>150</v>
      </c>
      <c r="E876" s="46">
        <v>1303</v>
      </c>
      <c r="F876" s="46">
        <v>9</v>
      </c>
      <c r="G876" s="46">
        <v>701</v>
      </c>
      <c r="H876" s="46">
        <v>70111</v>
      </c>
      <c r="I876" s="46">
        <v>3000</v>
      </c>
      <c r="J876" s="46">
        <v>404206</v>
      </c>
      <c r="K876" s="32">
        <v>4636000</v>
      </c>
      <c r="L876" s="32">
        <v>219000</v>
      </c>
      <c r="M876" s="32">
        <v>10000000</v>
      </c>
      <c r="N876" s="35">
        <v>10000000</v>
      </c>
      <c r="O876" s="62"/>
      <c r="P876" s="140">
        <v>20000000</v>
      </c>
      <c r="Q876" s="32">
        <f t="shared" si="79"/>
        <v>21000000</v>
      </c>
      <c r="R876" s="32">
        <f t="shared" si="79"/>
        <v>22050000</v>
      </c>
      <c r="S876" s="216">
        <f t="shared" si="80"/>
        <v>63050000</v>
      </c>
      <c r="T876" s="60"/>
    </row>
    <row r="877" spans="1:20" x14ac:dyDescent="0.3">
      <c r="A877" s="62" t="s">
        <v>571</v>
      </c>
      <c r="B877" s="62" t="s">
        <v>572</v>
      </c>
      <c r="C877" s="62" t="s">
        <v>57</v>
      </c>
      <c r="D877" s="62" t="s">
        <v>150</v>
      </c>
      <c r="E877" s="46">
        <v>1303</v>
      </c>
      <c r="F877" s="46">
        <v>9</v>
      </c>
      <c r="G877" s="46">
        <v>701</v>
      </c>
      <c r="H877" s="46">
        <v>70111</v>
      </c>
      <c r="I877" s="46">
        <v>3000</v>
      </c>
      <c r="J877" s="46">
        <v>404206</v>
      </c>
      <c r="K877" s="32">
        <v>3282080</v>
      </c>
      <c r="L877" s="32">
        <v>1500000</v>
      </c>
      <c r="M877" s="32">
        <v>4000000</v>
      </c>
      <c r="N877" s="35">
        <v>4000000</v>
      </c>
      <c r="O877" s="62"/>
      <c r="P877" s="140">
        <v>4000000</v>
      </c>
      <c r="Q877" s="32">
        <f t="shared" si="79"/>
        <v>4200000</v>
      </c>
      <c r="R877" s="32">
        <f t="shared" si="79"/>
        <v>4410000</v>
      </c>
      <c r="S877" s="216">
        <f t="shared" si="80"/>
        <v>12610000</v>
      </c>
      <c r="T877" s="60"/>
    </row>
    <row r="878" spans="1:20" x14ac:dyDescent="0.3">
      <c r="A878" s="62" t="s">
        <v>574</v>
      </c>
      <c r="B878" s="62" t="s">
        <v>575</v>
      </c>
      <c r="C878" s="62" t="s">
        <v>59</v>
      </c>
      <c r="D878" s="62" t="s">
        <v>150</v>
      </c>
      <c r="E878" s="46">
        <v>1303</v>
      </c>
      <c r="F878" s="46">
        <v>9</v>
      </c>
      <c r="G878" s="46">
        <v>701</v>
      </c>
      <c r="H878" s="46">
        <v>70111</v>
      </c>
      <c r="I878" s="46">
        <v>3000</v>
      </c>
      <c r="J878" s="46">
        <v>404206</v>
      </c>
      <c r="K878" s="32">
        <v>4000000</v>
      </c>
      <c r="L878" s="28">
        <v>0</v>
      </c>
      <c r="M878" s="32">
        <v>16000000</v>
      </c>
      <c r="N878" s="35">
        <v>5000000</v>
      </c>
      <c r="O878" s="62"/>
      <c r="P878" s="140">
        <f>IFERROR(VLOOKUP(A878,'[1]Detail CAPEX  (2)'!_xlnm.Print_Area,11,0),0)</f>
        <v>0</v>
      </c>
      <c r="Q878" s="32">
        <f t="shared" si="79"/>
        <v>0</v>
      </c>
      <c r="R878" s="32">
        <f t="shared" si="79"/>
        <v>0</v>
      </c>
      <c r="S878" s="216">
        <f t="shared" si="80"/>
        <v>0</v>
      </c>
      <c r="T878" s="60"/>
    </row>
    <row r="879" spans="1:20" x14ac:dyDescent="0.3">
      <c r="A879" s="62" t="s">
        <v>2803</v>
      </c>
      <c r="B879" s="62" t="s">
        <v>2804</v>
      </c>
      <c r="C879" s="62" t="s">
        <v>59</v>
      </c>
      <c r="D879" s="62" t="s">
        <v>150</v>
      </c>
      <c r="E879" s="46"/>
      <c r="F879" s="46"/>
      <c r="G879" s="46"/>
      <c r="H879" s="46"/>
      <c r="I879" s="46"/>
      <c r="J879" s="46"/>
      <c r="K879" s="32"/>
      <c r="L879" s="28"/>
      <c r="M879" s="32"/>
      <c r="N879" s="35"/>
      <c r="O879" s="62"/>
      <c r="P879" s="140">
        <v>21000000</v>
      </c>
      <c r="Q879" s="32"/>
      <c r="R879" s="32"/>
      <c r="S879" s="216"/>
      <c r="T879" s="60"/>
    </row>
    <row r="880" spans="1:20" x14ac:dyDescent="0.3">
      <c r="A880" s="62" t="s">
        <v>576</v>
      </c>
      <c r="B880" s="62" t="s">
        <v>577</v>
      </c>
      <c r="C880" s="62" t="s">
        <v>59</v>
      </c>
      <c r="D880" s="62" t="s">
        <v>150</v>
      </c>
      <c r="E880" s="46">
        <v>1303</v>
      </c>
      <c r="F880" s="46">
        <v>11</v>
      </c>
      <c r="G880" s="46">
        <v>701</v>
      </c>
      <c r="H880" s="46">
        <v>70111</v>
      </c>
      <c r="I880" s="46">
        <v>3000</v>
      </c>
      <c r="J880" s="46">
        <v>404206</v>
      </c>
      <c r="K880" s="28">
        <v>0</v>
      </c>
      <c r="L880" s="32">
        <v>2000000</v>
      </c>
      <c r="M880" s="32">
        <v>10000000</v>
      </c>
      <c r="N880" s="29">
        <v>0</v>
      </c>
      <c r="O880" s="62"/>
      <c r="P880" s="140">
        <f>IFERROR(VLOOKUP(A880,'[1]Detail CAPEX  (2)'!_xlnm.Print_Area,11,0),0)</f>
        <v>0</v>
      </c>
      <c r="Q880" s="32">
        <f>P880+5%*P880</f>
        <v>0</v>
      </c>
      <c r="R880" s="32">
        <f>Q880+5%*Q880</f>
        <v>0</v>
      </c>
      <c r="S880" s="216">
        <f>SUM(P880:R880)</f>
        <v>0</v>
      </c>
      <c r="T880" s="60"/>
    </row>
    <row r="881" spans="1:20" x14ac:dyDescent="0.3">
      <c r="A881" s="62" t="s">
        <v>2805</v>
      </c>
      <c r="B881" s="62" t="s">
        <v>2806</v>
      </c>
      <c r="C881" s="62" t="s">
        <v>59</v>
      </c>
      <c r="D881" s="62" t="s">
        <v>150</v>
      </c>
      <c r="E881" s="46"/>
      <c r="F881" s="46"/>
      <c r="G881" s="46"/>
      <c r="H881" s="46"/>
      <c r="I881" s="46"/>
      <c r="J881" s="46"/>
      <c r="K881" s="28"/>
      <c r="L881" s="32"/>
      <c r="M881" s="32"/>
      <c r="N881" s="29"/>
      <c r="O881" s="62"/>
      <c r="P881" s="140">
        <v>1120000</v>
      </c>
      <c r="Q881" s="32"/>
      <c r="R881" s="32"/>
      <c r="S881" s="216"/>
      <c r="T881" s="60"/>
    </row>
    <row r="882" spans="1:20" x14ac:dyDescent="0.3">
      <c r="A882" s="62" t="s">
        <v>578</v>
      </c>
      <c r="B882" s="62" t="s">
        <v>579</v>
      </c>
      <c r="C882" s="62" t="s">
        <v>59</v>
      </c>
      <c r="D882" s="62" t="s">
        <v>150</v>
      </c>
      <c r="E882" s="46">
        <v>1303</v>
      </c>
      <c r="F882" s="46">
        <v>9</v>
      </c>
      <c r="G882" s="46">
        <v>701</v>
      </c>
      <c r="H882" s="46">
        <v>70111</v>
      </c>
      <c r="I882" s="46">
        <v>3000</v>
      </c>
      <c r="J882" s="46">
        <v>404206</v>
      </c>
      <c r="K882" s="28">
        <v>0</v>
      </c>
      <c r="L882" s="28">
        <v>0</v>
      </c>
      <c r="M882" s="32">
        <v>1500000</v>
      </c>
      <c r="N882" s="35">
        <v>1500000</v>
      </c>
      <c r="O882" s="62"/>
      <c r="P882" s="140">
        <f>IFERROR(VLOOKUP(A882,'[1]Detail CAPEX  (2)'!_xlnm.Print_Area,11,0),0)</f>
        <v>0</v>
      </c>
      <c r="Q882" s="32">
        <f>P882+5%*P882</f>
        <v>0</v>
      </c>
      <c r="R882" s="32">
        <f>Q882+5%*Q882</f>
        <v>0</v>
      </c>
      <c r="S882" s="216">
        <f>SUM(P882:R882)</f>
        <v>0</v>
      </c>
      <c r="T882" s="60"/>
    </row>
    <row r="883" spans="1:20" x14ac:dyDescent="0.3">
      <c r="A883" s="62" t="s">
        <v>2807</v>
      </c>
      <c r="B883" s="62" t="s">
        <v>2808</v>
      </c>
      <c r="C883" s="62" t="s">
        <v>59</v>
      </c>
      <c r="D883" s="62" t="s">
        <v>150</v>
      </c>
      <c r="E883" s="46"/>
      <c r="F883" s="46"/>
      <c r="G883" s="46"/>
      <c r="H883" s="46"/>
      <c r="I883" s="46"/>
      <c r="J883" s="46"/>
      <c r="K883" s="28"/>
      <c r="L883" s="28"/>
      <c r="M883" s="32"/>
      <c r="N883" s="35"/>
      <c r="O883" s="62"/>
      <c r="P883" s="140">
        <v>300000</v>
      </c>
      <c r="Q883" s="32"/>
      <c r="R883" s="32"/>
      <c r="S883" s="216"/>
      <c r="T883" s="60"/>
    </row>
    <row r="884" spans="1:20" x14ac:dyDescent="0.3">
      <c r="A884" s="62" t="s">
        <v>580</v>
      </c>
      <c r="B884" s="62" t="s">
        <v>581</v>
      </c>
      <c r="C884" s="62" t="s">
        <v>59</v>
      </c>
      <c r="D884" s="62" t="s">
        <v>150</v>
      </c>
      <c r="E884" s="46">
        <v>1303</v>
      </c>
      <c r="F884" s="46">
        <v>9</v>
      </c>
      <c r="G884" s="46">
        <v>701</v>
      </c>
      <c r="H884" s="46">
        <v>70111</v>
      </c>
      <c r="I884" s="46">
        <v>3000</v>
      </c>
      <c r="J884" s="46">
        <v>404206</v>
      </c>
      <c r="K884" s="28">
        <v>0</v>
      </c>
      <c r="L884" s="28">
        <v>0</v>
      </c>
      <c r="M884" s="32">
        <v>2000000</v>
      </c>
      <c r="N884" s="35">
        <v>2000000</v>
      </c>
      <c r="O884" s="62"/>
      <c r="P884" s="140">
        <f>IFERROR(VLOOKUP(A884,'[1]Detail CAPEX  (2)'!_xlnm.Print_Area,11,0),0)</f>
        <v>0</v>
      </c>
      <c r="Q884" s="32">
        <f t="shared" ref="Q884:R892" si="81">P884+5%*P884</f>
        <v>0</v>
      </c>
      <c r="R884" s="32">
        <f t="shared" si="81"/>
        <v>0</v>
      </c>
      <c r="S884" s="216">
        <f t="shared" ref="S884:S892" si="82">SUM(P884:R884)</f>
        <v>0</v>
      </c>
      <c r="T884" s="60"/>
    </row>
    <row r="885" spans="1:20" x14ac:dyDescent="0.3">
      <c r="A885" s="62" t="s">
        <v>582</v>
      </c>
      <c r="B885" s="62" t="s">
        <v>583</v>
      </c>
      <c r="C885" s="62" t="s">
        <v>59</v>
      </c>
      <c r="D885" s="62" t="s">
        <v>150</v>
      </c>
      <c r="E885" s="46">
        <v>1303</v>
      </c>
      <c r="F885" s="46">
        <v>9</v>
      </c>
      <c r="G885" s="46">
        <v>701</v>
      </c>
      <c r="H885" s="46">
        <v>70111</v>
      </c>
      <c r="I885" s="46">
        <v>3000</v>
      </c>
      <c r="J885" s="46">
        <v>404206</v>
      </c>
      <c r="K885" s="28">
        <v>0</v>
      </c>
      <c r="L885" s="28">
        <v>0</v>
      </c>
      <c r="M885" s="32">
        <v>3000000</v>
      </c>
      <c r="N885" s="35">
        <v>3000000</v>
      </c>
      <c r="O885" s="62"/>
      <c r="P885" s="140">
        <v>5000000</v>
      </c>
      <c r="Q885" s="32">
        <f t="shared" si="81"/>
        <v>5250000</v>
      </c>
      <c r="R885" s="32">
        <f t="shared" si="81"/>
        <v>5512500</v>
      </c>
      <c r="S885" s="216">
        <f t="shared" si="82"/>
        <v>15762500</v>
      </c>
      <c r="T885" s="60"/>
    </row>
    <row r="886" spans="1:20" x14ac:dyDescent="0.3">
      <c r="A886" s="62" t="s">
        <v>584</v>
      </c>
      <c r="B886" s="62" t="s">
        <v>585</v>
      </c>
      <c r="C886" s="62" t="s">
        <v>59</v>
      </c>
      <c r="D886" s="62" t="s">
        <v>150</v>
      </c>
      <c r="E886" s="46">
        <v>1302</v>
      </c>
      <c r="F886" s="46">
        <v>11</v>
      </c>
      <c r="G886" s="46">
        <v>704</v>
      </c>
      <c r="H886" s="46">
        <v>70411</v>
      </c>
      <c r="I886" s="46">
        <v>3000</v>
      </c>
      <c r="J886" s="46">
        <v>404206</v>
      </c>
      <c r="K886" s="28">
        <v>0</v>
      </c>
      <c r="L886" s="28">
        <v>0</v>
      </c>
      <c r="M886" s="32">
        <v>4000000</v>
      </c>
      <c r="N886" s="35">
        <v>4000000</v>
      </c>
      <c r="O886" s="62"/>
      <c r="P886" s="140">
        <f>IFERROR(VLOOKUP(A886,'[1]Detail CAPEX  (2)'!_xlnm.Print_Area,11,0),0)</f>
        <v>0</v>
      </c>
      <c r="Q886" s="32">
        <f t="shared" si="81"/>
        <v>0</v>
      </c>
      <c r="R886" s="32">
        <f t="shared" si="81"/>
        <v>0</v>
      </c>
      <c r="S886" s="216">
        <f t="shared" si="82"/>
        <v>0</v>
      </c>
      <c r="T886" s="60"/>
    </row>
    <row r="887" spans="1:20" x14ac:dyDescent="0.3">
      <c r="A887" s="62" t="s">
        <v>586</v>
      </c>
      <c r="B887" s="62" t="s">
        <v>323</v>
      </c>
      <c r="C887" s="62" t="s">
        <v>59</v>
      </c>
      <c r="D887" s="62" t="s">
        <v>150</v>
      </c>
      <c r="E887" s="46">
        <v>1301</v>
      </c>
      <c r="F887" s="46">
        <v>9</v>
      </c>
      <c r="G887" s="46">
        <v>704</v>
      </c>
      <c r="H887" s="46">
        <v>70411</v>
      </c>
      <c r="I887" s="46">
        <v>3000</v>
      </c>
      <c r="J887" s="46">
        <v>404205</v>
      </c>
      <c r="K887" s="32">
        <v>1500000</v>
      </c>
      <c r="L887" s="32">
        <v>2000000</v>
      </c>
      <c r="M887" s="32">
        <v>4000000</v>
      </c>
      <c r="N887" s="35">
        <v>4000000</v>
      </c>
      <c r="O887" s="62"/>
      <c r="P887" s="140">
        <f>IFERROR(VLOOKUP(A887,'[1]Detail CAPEX  (2)'!_xlnm.Print_Area,11,0),0)</f>
        <v>0</v>
      </c>
      <c r="Q887" s="32">
        <f t="shared" si="81"/>
        <v>0</v>
      </c>
      <c r="R887" s="32">
        <f t="shared" si="81"/>
        <v>0</v>
      </c>
      <c r="S887" s="216">
        <f t="shared" si="82"/>
        <v>0</v>
      </c>
      <c r="T887" s="60"/>
    </row>
    <row r="888" spans="1:20" x14ac:dyDescent="0.3">
      <c r="A888" s="62" t="s">
        <v>587</v>
      </c>
      <c r="B888" s="62" t="s">
        <v>588</v>
      </c>
      <c r="C888" s="62" t="s">
        <v>59</v>
      </c>
      <c r="D888" s="62" t="s">
        <v>150</v>
      </c>
      <c r="E888" s="46">
        <v>1303</v>
      </c>
      <c r="F888" s="46">
        <v>9</v>
      </c>
      <c r="G888" s="46">
        <v>704</v>
      </c>
      <c r="H888" s="46">
        <v>70411</v>
      </c>
      <c r="I888" s="46">
        <v>3000</v>
      </c>
      <c r="J888" s="46">
        <v>404206</v>
      </c>
      <c r="K888" s="28">
        <v>0</v>
      </c>
      <c r="L888" s="28">
        <v>0</v>
      </c>
      <c r="M888" s="28">
        <v>0</v>
      </c>
      <c r="N888" s="35">
        <v>21000000</v>
      </c>
      <c r="O888" s="62"/>
      <c r="P888" s="140">
        <f>IFERROR(VLOOKUP(A888,'[1]Detail CAPEX  (2)'!_xlnm.Print_Area,11,0),0)</f>
        <v>0</v>
      </c>
      <c r="Q888" s="32">
        <f t="shared" si="81"/>
        <v>0</v>
      </c>
      <c r="R888" s="32">
        <f t="shared" si="81"/>
        <v>0</v>
      </c>
      <c r="S888" s="216">
        <f t="shared" si="82"/>
        <v>0</v>
      </c>
      <c r="T888" s="60"/>
    </row>
    <row r="889" spans="1:20" x14ac:dyDescent="0.3">
      <c r="A889" s="62" t="s">
        <v>590</v>
      </c>
      <c r="B889" s="62" t="s">
        <v>591</v>
      </c>
      <c r="C889" s="62" t="s">
        <v>58</v>
      </c>
      <c r="D889" s="62" t="s">
        <v>150</v>
      </c>
      <c r="E889" s="46">
        <v>1303</v>
      </c>
      <c r="F889" s="46">
        <v>9</v>
      </c>
      <c r="G889" s="46">
        <v>701</v>
      </c>
      <c r="H889" s="46">
        <v>70111</v>
      </c>
      <c r="I889" s="46">
        <v>3000</v>
      </c>
      <c r="J889" s="46">
        <v>404206</v>
      </c>
      <c r="K889" s="28">
        <v>0</v>
      </c>
      <c r="L889" s="28">
        <v>0</v>
      </c>
      <c r="M889" s="32">
        <v>9000000</v>
      </c>
      <c r="N889" s="35">
        <v>5000000</v>
      </c>
      <c r="O889" s="62"/>
      <c r="P889" s="140">
        <f>IFERROR(VLOOKUP(A889,'[1]Detail CAPEX  (2)'!_xlnm.Print_Area,11,0),0)</f>
        <v>0</v>
      </c>
      <c r="Q889" s="32">
        <f t="shared" si="81"/>
        <v>0</v>
      </c>
      <c r="R889" s="32">
        <f t="shared" si="81"/>
        <v>0</v>
      </c>
      <c r="S889" s="216">
        <f t="shared" si="82"/>
        <v>0</v>
      </c>
      <c r="T889" s="60"/>
    </row>
    <row r="890" spans="1:20" x14ac:dyDescent="0.3">
      <c r="A890" s="62" t="s">
        <v>592</v>
      </c>
      <c r="B890" s="62" t="s">
        <v>475</v>
      </c>
      <c r="C890" s="62" t="s">
        <v>58</v>
      </c>
      <c r="D890" s="62" t="s">
        <v>150</v>
      </c>
      <c r="E890" s="46">
        <v>1303</v>
      </c>
      <c r="F890" s="46">
        <v>11</v>
      </c>
      <c r="G890" s="46">
        <v>701</v>
      </c>
      <c r="H890" s="46">
        <v>70111</v>
      </c>
      <c r="I890" s="46">
        <v>3000</v>
      </c>
      <c r="J890" s="46">
        <v>404206</v>
      </c>
      <c r="K890" s="32">
        <v>8700000</v>
      </c>
      <c r="L890" s="28">
        <v>0</v>
      </c>
      <c r="M890" s="32">
        <v>3000000</v>
      </c>
      <c r="N890" s="35">
        <v>1000000</v>
      </c>
      <c r="O890" s="62"/>
      <c r="P890" s="140">
        <f>IFERROR(VLOOKUP(A890,'[1]Detail CAPEX  (2)'!_xlnm.Print_Area,11,0),0)</f>
        <v>0</v>
      </c>
      <c r="Q890" s="32">
        <f t="shared" si="81"/>
        <v>0</v>
      </c>
      <c r="R890" s="32">
        <f t="shared" si="81"/>
        <v>0</v>
      </c>
      <c r="S890" s="216">
        <f t="shared" si="82"/>
        <v>0</v>
      </c>
      <c r="T890" s="60"/>
    </row>
    <row r="891" spans="1:20" x14ac:dyDescent="0.3">
      <c r="A891" s="62" t="s">
        <v>593</v>
      </c>
      <c r="B891" s="62" t="s">
        <v>594</v>
      </c>
      <c r="C891" s="62" t="s">
        <v>58</v>
      </c>
      <c r="D891" s="62" t="s">
        <v>150</v>
      </c>
      <c r="E891" s="46">
        <v>1303</v>
      </c>
      <c r="F891" s="46">
        <v>9</v>
      </c>
      <c r="G891" s="46">
        <v>701</v>
      </c>
      <c r="H891" s="46">
        <v>70131</v>
      </c>
      <c r="I891" s="46">
        <v>3000</v>
      </c>
      <c r="J891" s="46">
        <v>404206</v>
      </c>
      <c r="K891" s="28">
        <v>0</v>
      </c>
      <c r="L891" s="28">
        <v>0</v>
      </c>
      <c r="M891" s="32">
        <v>1500000</v>
      </c>
      <c r="N891" s="35">
        <v>1500000</v>
      </c>
      <c r="O891" s="62"/>
      <c r="P891" s="140">
        <f>IFERROR(VLOOKUP(A891,'[1]Detail CAPEX  (2)'!_xlnm.Print_Area,11,0),0)</f>
        <v>0</v>
      </c>
      <c r="Q891" s="32">
        <f t="shared" si="81"/>
        <v>0</v>
      </c>
      <c r="R891" s="32">
        <f t="shared" si="81"/>
        <v>0</v>
      </c>
      <c r="S891" s="216">
        <f t="shared" si="82"/>
        <v>0</v>
      </c>
      <c r="T891" s="60"/>
    </row>
    <row r="892" spans="1:20" x14ac:dyDescent="0.3">
      <c r="A892" s="62" t="s">
        <v>595</v>
      </c>
      <c r="B892" s="62" t="s">
        <v>596</v>
      </c>
      <c r="C892" s="62" t="s">
        <v>58</v>
      </c>
      <c r="D892" s="62" t="s">
        <v>150</v>
      </c>
      <c r="E892" s="46">
        <v>1303</v>
      </c>
      <c r="F892" s="46">
        <v>9</v>
      </c>
      <c r="G892" s="46">
        <v>701</v>
      </c>
      <c r="H892" s="46">
        <v>70131</v>
      </c>
      <c r="I892" s="46">
        <v>3000</v>
      </c>
      <c r="J892" s="46">
        <v>404206</v>
      </c>
      <c r="K892" s="28">
        <v>0</v>
      </c>
      <c r="L892" s="28">
        <v>0</v>
      </c>
      <c r="M892" s="32">
        <v>1000000</v>
      </c>
      <c r="N892" s="35">
        <v>1000000</v>
      </c>
      <c r="O892" s="62"/>
      <c r="P892" s="140">
        <f>IFERROR(VLOOKUP(A892,'[1]Detail CAPEX  (2)'!_xlnm.Print_Area,11,0),0)</f>
        <v>0</v>
      </c>
      <c r="Q892" s="32">
        <f t="shared" si="81"/>
        <v>0</v>
      </c>
      <c r="R892" s="32">
        <f t="shared" si="81"/>
        <v>0</v>
      </c>
      <c r="S892" s="216">
        <f t="shared" si="82"/>
        <v>0</v>
      </c>
      <c r="T892" s="60"/>
    </row>
    <row r="893" spans="1:20" x14ac:dyDescent="0.3">
      <c r="A893" s="62" t="s">
        <v>2809</v>
      </c>
      <c r="B893" s="62" t="s">
        <v>2810</v>
      </c>
      <c r="C893" s="62" t="s">
        <v>58</v>
      </c>
      <c r="D893" s="62" t="s">
        <v>150</v>
      </c>
      <c r="E893" s="46"/>
      <c r="F893" s="46"/>
      <c r="G893" s="46"/>
      <c r="H893" s="46"/>
      <c r="I893" s="46"/>
      <c r="J893" s="46"/>
      <c r="K893" s="28"/>
      <c r="L893" s="28"/>
      <c r="M893" s="32"/>
      <c r="N893" s="35"/>
      <c r="O893" s="62"/>
      <c r="P893" s="140">
        <v>3000000</v>
      </c>
      <c r="Q893" s="32"/>
      <c r="R893" s="32"/>
      <c r="S893" s="216"/>
      <c r="T893" s="60"/>
    </row>
    <row r="894" spans="1:20" x14ac:dyDescent="0.3">
      <c r="A894" s="62" t="s">
        <v>597</v>
      </c>
      <c r="B894" s="62" t="s">
        <v>598</v>
      </c>
      <c r="C894" s="62" t="s">
        <v>58</v>
      </c>
      <c r="D894" s="62" t="s">
        <v>150</v>
      </c>
      <c r="E894" s="46">
        <v>1305</v>
      </c>
      <c r="F894" s="46">
        <v>9</v>
      </c>
      <c r="G894" s="46">
        <v>701</v>
      </c>
      <c r="H894" s="46">
        <v>70111</v>
      </c>
      <c r="I894" s="46">
        <v>3000</v>
      </c>
      <c r="J894" s="46">
        <v>404206</v>
      </c>
      <c r="K894" s="28">
        <v>0</v>
      </c>
      <c r="L894" s="28">
        <v>0</v>
      </c>
      <c r="M894" s="32">
        <v>1500000</v>
      </c>
      <c r="N894" s="35">
        <v>1500000</v>
      </c>
      <c r="O894" s="62"/>
      <c r="P894" s="140">
        <f>IFERROR(VLOOKUP(A894,'[1]Detail CAPEX  (2)'!_xlnm.Print_Area,11,0),0)</f>
        <v>0</v>
      </c>
      <c r="Q894" s="32">
        <f t="shared" ref="Q894:R917" si="83">P894+5%*P894</f>
        <v>0</v>
      </c>
      <c r="R894" s="32">
        <f t="shared" si="83"/>
        <v>0</v>
      </c>
      <c r="S894" s="216">
        <f t="shared" ref="S894:S917" si="84">SUM(P894:R894)</f>
        <v>0</v>
      </c>
      <c r="T894" s="60"/>
    </row>
    <row r="895" spans="1:20" x14ac:dyDescent="0.3">
      <c r="A895" s="62" t="s">
        <v>599</v>
      </c>
      <c r="B895" s="62" t="s">
        <v>600</v>
      </c>
      <c r="C895" s="62" t="s">
        <v>58</v>
      </c>
      <c r="D895" s="62" t="s">
        <v>150</v>
      </c>
      <c r="E895" s="46">
        <v>1305</v>
      </c>
      <c r="F895" s="46">
        <v>11</v>
      </c>
      <c r="G895" s="46">
        <v>701</v>
      </c>
      <c r="H895" s="46">
        <v>70111</v>
      </c>
      <c r="I895" s="46">
        <v>3000</v>
      </c>
      <c r="J895" s="46">
        <v>404206</v>
      </c>
      <c r="K895" s="28">
        <v>0</v>
      </c>
      <c r="L895" s="28">
        <v>0</v>
      </c>
      <c r="M895" s="32">
        <v>30000000</v>
      </c>
      <c r="N895" s="35">
        <v>30000000</v>
      </c>
      <c r="O895" s="62"/>
      <c r="P895" s="140">
        <f>IFERROR(VLOOKUP(A895,'[1]Detail CAPEX  (2)'!_xlnm.Print_Area,11,0),0)</f>
        <v>0</v>
      </c>
      <c r="Q895" s="32">
        <f t="shared" si="83"/>
        <v>0</v>
      </c>
      <c r="R895" s="32">
        <f t="shared" si="83"/>
        <v>0</v>
      </c>
      <c r="S895" s="216">
        <f t="shared" si="84"/>
        <v>0</v>
      </c>
      <c r="T895" s="60"/>
    </row>
    <row r="896" spans="1:20" x14ac:dyDescent="0.3">
      <c r="A896" s="62" t="s">
        <v>601</v>
      </c>
      <c r="B896" s="62" t="s">
        <v>602</v>
      </c>
      <c r="C896" s="62" t="s">
        <v>58</v>
      </c>
      <c r="D896" s="62" t="s">
        <v>150</v>
      </c>
      <c r="E896" s="46">
        <v>1303</v>
      </c>
      <c r="F896" s="46">
        <v>1</v>
      </c>
      <c r="G896" s="46">
        <v>701</v>
      </c>
      <c r="H896" s="46">
        <v>70112</v>
      </c>
      <c r="I896" s="46">
        <v>3000</v>
      </c>
      <c r="J896" s="46">
        <v>404206</v>
      </c>
      <c r="K896" s="32">
        <v>3905200</v>
      </c>
      <c r="L896" s="28">
        <v>0</v>
      </c>
      <c r="M896" s="32">
        <v>2500000</v>
      </c>
      <c r="N896" s="35">
        <v>2500000</v>
      </c>
      <c r="O896" s="62"/>
      <c r="P896" s="140">
        <f>IFERROR(VLOOKUP(A896,'[1]Detail CAPEX  (2)'!_xlnm.Print_Area,11,0),0)</f>
        <v>0</v>
      </c>
      <c r="Q896" s="32">
        <f t="shared" si="83"/>
        <v>0</v>
      </c>
      <c r="R896" s="32">
        <f t="shared" si="83"/>
        <v>0</v>
      </c>
      <c r="S896" s="216">
        <f t="shared" si="84"/>
        <v>0</v>
      </c>
      <c r="T896" s="60"/>
    </row>
    <row r="897" spans="1:20" x14ac:dyDescent="0.3">
      <c r="A897" s="62" t="s">
        <v>603</v>
      </c>
      <c r="B897" s="62" t="s">
        <v>604</v>
      </c>
      <c r="C897" s="62" t="s">
        <v>58</v>
      </c>
      <c r="D897" s="62" t="s">
        <v>150</v>
      </c>
      <c r="E897" s="46">
        <v>1301</v>
      </c>
      <c r="F897" s="46">
        <v>9</v>
      </c>
      <c r="G897" s="46">
        <v>704</v>
      </c>
      <c r="H897" s="46">
        <v>70411</v>
      </c>
      <c r="I897" s="46">
        <v>3000</v>
      </c>
      <c r="J897" s="46">
        <v>404206</v>
      </c>
      <c r="K897" s="32">
        <v>5165800</v>
      </c>
      <c r="L897" s="28">
        <v>0</v>
      </c>
      <c r="M897" s="32">
        <v>4000000</v>
      </c>
      <c r="N897" s="35">
        <v>4000000</v>
      </c>
      <c r="O897" s="62"/>
      <c r="P897" s="140">
        <f>IFERROR(VLOOKUP(A897,'[1]Detail CAPEX  (2)'!_xlnm.Print_Area,11,0),0)</f>
        <v>0</v>
      </c>
      <c r="Q897" s="32">
        <f t="shared" si="83"/>
        <v>0</v>
      </c>
      <c r="R897" s="32">
        <f t="shared" si="83"/>
        <v>0</v>
      </c>
      <c r="S897" s="216">
        <f t="shared" si="84"/>
        <v>0</v>
      </c>
      <c r="T897" s="60"/>
    </row>
    <row r="898" spans="1:20" s="153" customFormat="1" x14ac:dyDescent="0.3">
      <c r="A898" s="62" t="s">
        <v>605</v>
      </c>
      <c r="B898" s="62" t="s">
        <v>323</v>
      </c>
      <c r="C898" s="62" t="s">
        <v>58</v>
      </c>
      <c r="D898" s="62" t="s">
        <v>150</v>
      </c>
      <c r="E898" s="46">
        <v>1303</v>
      </c>
      <c r="F898" s="46">
        <v>9</v>
      </c>
      <c r="G898" s="46">
        <v>704</v>
      </c>
      <c r="H898" s="46">
        <v>70411</v>
      </c>
      <c r="I898" s="46">
        <v>3000</v>
      </c>
      <c r="J898" s="46">
        <v>404206</v>
      </c>
      <c r="K898" s="28">
        <v>0</v>
      </c>
      <c r="L898" s="28">
        <v>0</v>
      </c>
      <c r="M898" s="32">
        <v>6000000</v>
      </c>
      <c r="N898" s="35">
        <v>2000000</v>
      </c>
      <c r="O898" s="62"/>
      <c r="P898" s="140">
        <f>IFERROR(VLOOKUP(A898,'[1]Detail CAPEX  (2)'!_xlnm.Print_Area,11,0),0)</f>
        <v>0</v>
      </c>
      <c r="Q898" s="32">
        <f t="shared" si="83"/>
        <v>0</v>
      </c>
      <c r="R898" s="32">
        <f t="shared" si="83"/>
        <v>0</v>
      </c>
      <c r="S898" s="216">
        <f t="shared" si="84"/>
        <v>0</v>
      </c>
      <c r="T898" s="226"/>
    </row>
    <row r="899" spans="1:20" x14ac:dyDescent="0.3">
      <c r="A899" s="62" t="s">
        <v>606</v>
      </c>
      <c r="B899" s="62" t="s">
        <v>607</v>
      </c>
      <c r="C899" s="62" t="s">
        <v>58</v>
      </c>
      <c r="D899" s="62" t="s">
        <v>150</v>
      </c>
      <c r="E899" s="46">
        <v>1303</v>
      </c>
      <c r="F899" s="46">
        <v>9</v>
      </c>
      <c r="G899" s="46">
        <v>704</v>
      </c>
      <c r="H899" s="46">
        <v>70411</v>
      </c>
      <c r="I899" s="46">
        <v>3000</v>
      </c>
      <c r="J899" s="46">
        <v>404206</v>
      </c>
      <c r="K899" s="28">
        <v>0</v>
      </c>
      <c r="L899" s="28">
        <v>0</v>
      </c>
      <c r="M899" s="28">
        <v>0</v>
      </c>
      <c r="N899" s="35">
        <v>4000000</v>
      </c>
      <c r="O899" s="62"/>
      <c r="P899" s="140">
        <f>IFERROR(VLOOKUP(A899,'[1]Detail CAPEX  (2)'!_xlnm.Print_Area,11,0),0)</f>
        <v>0</v>
      </c>
      <c r="Q899" s="32">
        <f t="shared" si="83"/>
        <v>0</v>
      </c>
      <c r="R899" s="32">
        <f t="shared" si="83"/>
        <v>0</v>
      </c>
      <c r="S899" s="216">
        <f t="shared" si="84"/>
        <v>0</v>
      </c>
      <c r="T899" s="60"/>
    </row>
    <row r="900" spans="1:20" x14ac:dyDescent="0.3">
      <c r="A900" s="62" t="s">
        <v>610</v>
      </c>
      <c r="B900" s="189" t="s">
        <v>611</v>
      </c>
      <c r="C900" s="62" t="s">
        <v>609</v>
      </c>
      <c r="D900" s="62" t="s">
        <v>150</v>
      </c>
      <c r="E900" s="46">
        <v>1303</v>
      </c>
      <c r="F900" s="46">
        <v>11</v>
      </c>
      <c r="G900" s="46">
        <v>701</v>
      </c>
      <c r="H900" s="46">
        <v>70111</v>
      </c>
      <c r="I900" s="46">
        <v>3000</v>
      </c>
      <c r="J900" s="46">
        <v>404206</v>
      </c>
      <c r="K900" s="28">
        <v>0</v>
      </c>
      <c r="L900" s="28">
        <v>0</v>
      </c>
      <c r="M900" s="32">
        <v>20000000</v>
      </c>
      <c r="N900" s="35">
        <v>1000000</v>
      </c>
      <c r="O900" s="62"/>
      <c r="P900" s="140">
        <f>IFERROR(VLOOKUP(A900,'[1]Detail CAPEX  (2)'!_xlnm.Print_Area,11,0),0)</f>
        <v>0</v>
      </c>
      <c r="Q900" s="32">
        <f t="shared" si="83"/>
        <v>0</v>
      </c>
      <c r="R900" s="32">
        <f t="shared" si="83"/>
        <v>0</v>
      </c>
      <c r="S900" s="216">
        <f t="shared" si="84"/>
        <v>0</v>
      </c>
      <c r="T900" s="60"/>
    </row>
    <row r="901" spans="1:20" x14ac:dyDescent="0.3">
      <c r="A901" s="62" t="s">
        <v>612</v>
      </c>
      <c r="B901" s="189" t="s">
        <v>613</v>
      </c>
      <c r="C901" s="62" t="s">
        <v>609</v>
      </c>
      <c r="D901" s="62" t="s">
        <v>150</v>
      </c>
      <c r="E901" s="46">
        <v>1303</v>
      </c>
      <c r="F901" s="46">
        <v>9</v>
      </c>
      <c r="G901" s="46">
        <v>701</v>
      </c>
      <c r="H901" s="46">
        <v>70111</v>
      </c>
      <c r="I901" s="46">
        <v>3000</v>
      </c>
      <c r="J901" s="46">
        <v>404206</v>
      </c>
      <c r="K901" s="28">
        <v>0</v>
      </c>
      <c r="L901" s="28">
        <v>0</v>
      </c>
      <c r="M901" s="32">
        <v>18000000</v>
      </c>
      <c r="N901" s="35">
        <v>10000000</v>
      </c>
      <c r="O901" s="62"/>
      <c r="P901" s="140">
        <f>IFERROR(VLOOKUP(A901,'[1]Detail CAPEX  (2)'!_xlnm.Print_Area,11,0),0)</f>
        <v>0</v>
      </c>
      <c r="Q901" s="32">
        <f t="shared" si="83"/>
        <v>0</v>
      </c>
      <c r="R901" s="32">
        <f t="shared" si="83"/>
        <v>0</v>
      </c>
      <c r="S901" s="216">
        <f t="shared" si="84"/>
        <v>0</v>
      </c>
      <c r="T901" s="60"/>
    </row>
    <row r="902" spans="1:20" x14ac:dyDescent="0.3">
      <c r="A902" s="62" t="s">
        <v>614</v>
      </c>
      <c r="B902" s="62" t="s">
        <v>615</v>
      </c>
      <c r="C902" s="62" t="s">
        <v>609</v>
      </c>
      <c r="D902" s="62" t="s">
        <v>150</v>
      </c>
      <c r="E902" s="46">
        <v>1303</v>
      </c>
      <c r="F902" s="46">
        <v>11</v>
      </c>
      <c r="G902" s="46">
        <v>701</v>
      </c>
      <c r="H902" s="46">
        <v>70111</v>
      </c>
      <c r="I902" s="46">
        <v>3000</v>
      </c>
      <c r="J902" s="46">
        <v>404206</v>
      </c>
      <c r="K902" s="28">
        <v>0</v>
      </c>
      <c r="L902" s="28">
        <v>0</v>
      </c>
      <c r="M902" s="32">
        <v>28000000</v>
      </c>
      <c r="N902" s="35">
        <v>20000000</v>
      </c>
      <c r="O902" s="62"/>
      <c r="P902" s="140">
        <f>IFERROR(VLOOKUP(A902,'[1]Detail CAPEX  (2)'!_xlnm.Print_Area,11,0),0)</f>
        <v>0</v>
      </c>
      <c r="Q902" s="32">
        <f t="shared" si="83"/>
        <v>0</v>
      </c>
      <c r="R902" s="32">
        <f t="shared" si="83"/>
        <v>0</v>
      </c>
      <c r="S902" s="216">
        <f t="shared" si="84"/>
        <v>0</v>
      </c>
      <c r="T902" s="60"/>
    </row>
    <row r="903" spans="1:20" x14ac:dyDescent="0.3">
      <c r="A903" s="62" t="s">
        <v>616</v>
      </c>
      <c r="B903" s="62" t="s">
        <v>617</v>
      </c>
      <c r="C903" s="62" t="s">
        <v>609</v>
      </c>
      <c r="D903" s="62" t="s">
        <v>150</v>
      </c>
      <c r="E903" s="46">
        <v>1301</v>
      </c>
      <c r="F903" s="46">
        <v>11</v>
      </c>
      <c r="G903" s="46">
        <v>701</v>
      </c>
      <c r="H903" s="46">
        <v>70111</v>
      </c>
      <c r="I903" s="46">
        <v>3000</v>
      </c>
      <c r="J903" s="46">
        <v>404206</v>
      </c>
      <c r="K903" s="28">
        <v>0</v>
      </c>
      <c r="L903" s="28">
        <v>0</v>
      </c>
      <c r="M903" s="32">
        <v>5000000</v>
      </c>
      <c r="N903" s="35">
        <v>3000000</v>
      </c>
      <c r="O903" s="62"/>
      <c r="P903" s="140">
        <f>IFERROR(VLOOKUP(A903,'[1]Detail CAPEX  (2)'!_xlnm.Print_Area,11,0),0)</f>
        <v>0</v>
      </c>
      <c r="Q903" s="32">
        <f t="shared" si="83"/>
        <v>0</v>
      </c>
      <c r="R903" s="32">
        <f t="shared" si="83"/>
        <v>0</v>
      </c>
      <c r="S903" s="216">
        <f t="shared" si="84"/>
        <v>0</v>
      </c>
      <c r="T903" s="60"/>
    </row>
    <row r="904" spans="1:20" x14ac:dyDescent="0.3">
      <c r="A904" s="62" t="s">
        <v>618</v>
      </c>
      <c r="B904" s="62" t="s">
        <v>619</v>
      </c>
      <c r="C904" s="62" t="s">
        <v>609</v>
      </c>
      <c r="D904" s="62" t="s">
        <v>150</v>
      </c>
      <c r="E904" s="46">
        <v>1303</v>
      </c>
      <c r="F904" s="46">
        <v>11</v>
      </c>
      <c r="G904" s="46">
        <v>701</v>
      </c>
      <c r="H904" s="46">
        <v>70111</v>
      </c>
      <c r="I904" s="46">
        <v>3000</v>
      </c>
      <c r="J904" s="46">
        <v>404206</v>
      </c>
      <c r="K904" s="28">
        <v>0</v>
      </c>
      <c r="L904" s="28">
        <v>0</v>
      </c>
      <c r="M904" s="32">
        <v>1680000</v>
      </c>
      <c r="N904" s="35">
        <v>1680000</v>
      </c>
      <c r="O904" s="62"/>
      <c r="P904" s="140">
        <f>IFERROR(VLOOKUP(A904,'[1]Detail CAPEX  (2)'!_xlnm.Print_Area,11,0),0)</f>
        <v>0</v>
      </c>
      <c r="Q904" s="32">
        <f t="shared" si="83"/>
        <v>0</v>
      </c>
      <c r="R904" s="32">
        <f t="shared" si="83"/>
        <v>0</v>
      </c>
      <c r="S904" s="216">
        <f t="shared" si="84"/>
        <v>0</v>
      </c>
      <c r="T904" s="60"/>
    </row>
    <row r="905" spans="1:20" x14ac:dyDescent="0.3">
      <c r="A905" s="62" t="s">
        <v>620</v>
      </c>
      <c r="B905" s="62" t="s">
        <v>621</v>
      </c>
      <c r="C905" s="62" t="s">
        <v>609</v>
      </c>
      <c r="D905" s="62" t="s">
        <v>150</v>
      </c>
      <c r="E905" s="46">
        <v>1303</v>
      </c>
      <c r="F905" s="46">
        <v>9</v>
      </c>
      <c r="G905" s="46">
        <v>701</v>
      </c>
      <c r="H905" s="46">
        <v>70111</v>
      </c>
      <c r="I905" s="46">
        <v>3000</v>
      </c>
      <c r="J905" s="46">
        <v>404206</v>
      </c>
      <c r="K905" s="28">
        <v>0</v>
      </c>
      <c r="L905" s="28">
        <v>0</v>
      </c>
      <c r="M905" s="32">
        <v>5059490</v>
      </c>
      <c r="N905" s="35">
        <v>5059490</v>
      </c>
      <c r="O905" s="62"/>
      <c r="P905" s="140">
        <f>IFERROR(VLOOKUP(A905,'[1]Detail CAPEX  (2)'!_xlnm.Print_Area,11,0),0)</f>
        <v>0</v>
      </c>
      <c r="Q905" s="32">
        <f t="shared" si="83"/>
        <v>0</v>
      </c>
      <c r="R905" s="32">
        <f t="shared" si="83"/>
        <v>0</v>
      </c>
      <c r="S905" s="216">
        <f t="shared" si="84"/>
        <v>0</v>
      </c>
      <c r="T905" s="60"/>
    </row>
    <row r="906" spans="1:20" x14ac:dyDescent="0.3">
      <c r="A906" s="62" t="s">
        <v>622</v>
      </c>
      <c r="B906" s="62" t="s">
        <v>623</v>
      </c>
      <c r="C906" s="62" t="s">
        <v>609</v>
      </c>
      <c r="D906" s="62" t="s">
        <v>150</v>
      </c>
      <c r="E906" s="46">
        <v>1303</v>
      </c>
      <c r="F906" s="46">
        <v>9</v>
      </c>
      <c r="G906" s="46">
        <v>701</v>
      </c>
      <c r="H906" s="46">
        <v>70111</v>
      </c>
      <c r="I906" s="46">
        <v>3000</v>
      </c>
      <c r="J906" s="46">
        <v>404206</v>
      </c>
      <c r="K906" s="28">
        <v>0</v>
      </c>
      <c r="L906" s="28">
        <v>0</v>
      </c>
      <c r="M906" s="32">
        <v>2500000</v>
      </c>
      <c r="N906" s="35">
        <v>2500000</v>
      </c>
      <c r="O906" s="62"/>
      <c r="P906" s="140">
        <f>IFERROR(VLOOKUP(A906,'[1]Detail CAPEX  (2)'!_xlnm.Print_Area,11,0),0)</f>
        <v>0</v>
      </c>
      <c r="Q906" s="32">
        <f t="shared" si="83"/>
        <v>0</v>
      </c>
      <c r="R906" s="32">
        <f t="shared" si="83"/>
        <v>0</v>
      </c>
      <c r="S906" s="216">
        <f t="shared" si="84"/>
        <v>0</v>
      </c>
      <c r="T906" s="60"/>
    </row>
    <row r="907" spans="1:20" x14ac:dyDescent="0.3">
      <c r="A907" s="62" t="s">
        <v>624</v>
      </c>
      <c r="B907" s="62" t="s">
        <v>625</v>
      </c>
      <c r="C907" s="62" t="s">
        <v>609</v>
      </c>
      <c r="D907" s="62" t="s">
        <v>150</v>
      </c>
      <c r="E907" s="46">
        <v>1303</v>
      </c>
      <c r="F907" s="46">
        <v>9</v>
      </c>
      <c r="G907" s="46">
        <v>701</v>
      </c>
      <c r="H907" s="46">
        <v>70111</v>
      </c>
      <c r="I907" s="46">
        <v>3000</v>
      </c>
      <c r="J907" s="46">
        <v>404206</v>
      </c>
      <c r="K907" s="28">
        <v>0</v>
      </c>
      <c r="L907" s="28">
        <v>0</v>
      </c>
      <c r="M907" s="32">
        <v>2500000</v>
      </c>
      <c r="N907" s="35">
        <v>2500000</v>
      </c>
      <c r="O907" s="62"/>
      <c r="P907" s="140">
        <v>2500000</v>
      </c>
      <c r="Q907" s="32">
        <f t="shared" si="83"/>
        <v>2625000</v>
      </c>
      <c r="R907" s="32">
        <f t="shared" si="83"/>
        <v>2756250</v>
      </c>
      <c r="S907" s="216">
        <f t="shared" si="84"/>
        <v>7881250</v>
      </c>
      <c r="T907" s="60"/>
    </row>
    <row r="908" spans="1:20" x14ac:dyDescent="0.3">
      <c r="A908" s="62" t="s">
        <v>626</v>
      </c>
      <c r="B908" s="62" t="s">
        <v>323</v>
      </c>
      <c r="C908" s="62" t="s">
        <v>609</v>
      </c>
      <c r="D908" s="62" t="s">
        <v>150</v>
      </c>
      <c r="E908" s="46">
        <v>1305</v>
      </c>
      <c r="F908" s="46">
        <v>9</v>
      </c>
      <c r="G908" s="46">
        <v>704</v>
      </c>
      <c r="H908" s="46">
        <v>70411</v>
      </c>
      <c r="I908" s="46">
        <v>3000</v>
      </c>
      <c r="J908" s="46">
        <v>404206</v>
      </c>
      <c r="K908" s="28">
        <v>0</v>
      </c>
      <c r="L908" s="28">
        <v>0</v>
      </c>
      <c r="M908" s="32">
        <v>10000000</v>
      </c>
      <c r="N908" s="35">
        <v>10000000</v>
      </c>
      <c r="O908" s="62"/>
      <c r="P908" s="140">
        <f>IFERROR(VLOOKUP(A908,'[1]Detail CAPEX  (2)'!_xlnm.Print_Area,11,0),0)</f>
        <v>0</v>
      </c>
      <c r="Q908" s="32">
        <f t="shared" si="83"/>
        <v>0</v>
      </c>
      <c r="R908" s="32">
        <f t="shared" si="83"/>
        <v>0</v>
      </c>
      <c r="S908" s="216">
        <f t="shared" si="84"/>
        <v>0</v>
      </c>
      <c r="T908" s="60"/>
    </row>
    <row r="909" spans="1:20" x14ac:dyDescent="0.3">
      <c r="A909" s="62" t="s">
        <v>627</v>
      </c>
      <c r="B909" s="62" t="s">
        <v>628</v>
      </c>
      <c r="C909" s="62" t="s">
        <v>609</v>
      </c>
      <c r="D909" s="62" t="s">
        <v>150</v>
      </c>
      <c r="E909" s="46">
        <v>1303</v>
      </c>
      <c r="F909" s="46">
        <v>9</v>
      </c>
      <c r="G909" s="46">
        <v>701</v>
      </c>
      <c r="H909" s="46">
        <v>70111</v>
      </c>
      <c r="I909" s="46">
        <v>3000</v>
      </c>
      <c r="J909" s="46">
        <v>404206</v>
      </c>
      <c r="K909" s="28">
        <v>0</v>
      </c>
      <c r="L909" s="28">
        <v>0</v>
      </c>
      <c r="M909" s="32">
        <v>5000000</v>
      </c>
      <c r="N909" s="35">
        <v>5000000</v>
      </c>
      <c r="O909" s="62"/>
      <c r="P909" s="140">
        <f>IFERROR(VLOOKUP(A909,'[1]Detail CAPEX  (2)'!_xlnm.Print_Area,11,0),0)</f>
        <v>0</v>
      </c>
      <c r="Q909" s="32">
        <f t="shared" si="83"/>
        <v>0</v>
      </c>
      <c r="R909" s="32">
        <f t="shared" si="83"/>
        <v>0</v>
      </c>
      <c r="S909" s="216">
        <f t="shared" si="84"/>
        <v>0</v>
      </c>
      <c r="T909" s="60"/>
    </row>
    <row r="910" spans="1:20" x14ac:dyDescent="0.3">
      <c r="A910" s="62" t="s">
        <v>629</v>
      </c>
      <c r="B910" s="62" t="s">
        <v>630</v>
      </c>
      <c r="C910" s="62" t="s">
        <v>609</v>
      </c>
      <c r="D910" s="62" t="s">
        <v>150</v>
      </c>
      <c r="E910" s="46">
        <v>1305</v>
      </c>
      <c r="F910" s="46">
        <v>11</v>
      </c>
      <c r="G910" s="46">
        <v>701</v>
      </c>
      <c r="H910" s="46">
        <v>70111</v>
      </c>
      <c r="I910" s="46">
        <v>3000</v>
      </c>
      <c r="J910" s="46">
        <v>404206</v>
      </c>
      <c r="K910" s="28">
        <v>0</v>
      </c>
      <c r="L910" s="28">
        <v>0</v>
      </c>
      <c r="M910" s="32">
        <v>223000000</v>
      </c>
      <c r="N910" s="35">
        <v>50000000</v>
      </c>
      <c r="O910" s="62"/>
      <c r="P910" s="140">
        <f>IFERROR(VLOOKUP(A910,'[1]Detail CAPEX  (2)'!_xlnm.Print_Area,11,0),0)</f>
        <v>0</v>
      </c>
      <c r="Q910" s="32">
        <f t="shared" si="83"/>
        <v>0</v>
      </c>
      <c r="R910" s="32">
        <f t="shared" si="83"/>
        <v>0</v>
      </c>
      <c r="S910" s="216">
        <f t="shared" si="84"/>
        <v>0</v>
      </c>
      <c r="T910" s="60"/>
    </row>
    <row r="911" spans="1:20" x14ac:dyDescent="0.3">
      <c r="A911" s="62" t="s">
        <v>749</v>
      </c>
      <c r="B911" s="62" t="s">
        <v>750</v>
      </c>
      <c r="C911" s="62"/>
      <c r="D911" s="62" t="s">
        <v>150</v>
      </c>
      <c r="E911" s="46">
        <v>1303</v>
      </c>
      <c r="F911" s="46">
        <v>1</v>
      </c>
      <c r="G911" s="46">
        <v>704</v>
      </c>
      <c r="H911" s="46">
        <v>70421</v>
      </c>
      <c r="I911" s="46">
        <v>3000</v>
      </c>
      <c r="J911" s="46">
        <v>404206</v>
      </c>
      <c r="K911" s="32">
        <v>2000000</v>
      </c>
      <c r="L911" s="28">
        <v>0</v>
      </c>
      <c r="M911" s="32">
        <v>7800000</v>
      </c>
      <c r="N911" s="35">
        <v>7800000</v>
      </c>
      <c r="O911" s="62"/>
      <c r="P911" s="140">
        <v>2000000</v>
      </c>
      <c r="Q911" s="32">
        <f t="shared" si="83"/>
        <v>2100000</v>
      </c>
      <c r="R911" s="32">
        <f t="shared" si="83"/>
        <v>2205000</v>
      </c>
      <c r="S911" s="216">
        <f t="shared" si="84"/>
        <v>6305000</v>
      </c>
      <c r="T911" s="60"/>
    </row>
    <row r="912" spans="1:20" x14ac:dyDescent="0.3">
      <c r="A912" s="62" t="s">
        <v>751</v>
      </c>
      <c r="B912" s="62" t="s">
        <v>332</v>
      </c>
      <c r="C912" s="62"/>
      <c r="D912" s="62" t="s">
        <v>150</v>
      </c>
      <c r="E912" s="46">
        <v>1303</v>
      </c>
      <c r="F912" s="46">
        <v>1</v>
      </c>
      <c r="G912" s="46">
        <v>704</v>
      </c>
      <c r="H912" s="46">
        <v>70421</v>
      </c>
      <c r="I912" s="46">
        <v>3000</v>
      </c>
      <c r="J912" s="46">
        <v>404206</v>
      </c>
      <c r="K912" s="28">
        <v>0</v>
      </c>
      <c r="L912" s="28">
        <v>0</v>
      </c>
      <c r="M912" s="32">
        <v>20700000</v>
      </c>
      <c r="N912" s="35">
        <v>10700000</v>
      </c>
      <c r="O912" s="62"/>
      <c r="P912" s="140">
        <v>130000000</v>
      </c>
      <c r="Q912" s="32">
        <f t="shared" si="83"/>
        <v>136500000</v>
      </c>
      <c r="R912" s="32">
        <f t="shared" si="83"/>
        <v>143325000</v>
      </c>
      <c r="S912" s="216">
        <f t="shared" si="84"/>
        <v>409825000</v>
      </c>
      <c r="T912" s="60"/>
    </row>
    <row r="913" spans="1:20" s="153" customFormat="1" x14ac:dyDescent="0.3">
      <c r="A913" s="62" t="s">
        <v>779</v>
      </c>
      <c r="B913" s="62" t="s">
        <v>780</v>
      </c>
      <c r="C913" s="62" t="s">
        <v>64</v>
      </c>
      <c r="D913" s="62" t="s">
        <v>150</v>
      </c>
      <c r="E913" s="46">
        <v>1302</v>
      </c>
      <c r="F913" s="46">
        <v>9</v>
      </c>
      <c r="G913" s="46">
        <v>704</v>
      </c>
      <c r="H913" s="46">
        <v>70411</v>
      </c>
      <c r="I913" s="46">
        <v>3000</v>
      </c>
      <c r="J913" s="46">
        <v>404206</v>
      </c>
      <c r="K913" s="28">
        <v>0</v>
      </c>
      <c r="L913" s="28">
        <v>0</v>
      </c>
      <c r="M913" s="32">
        <v>40000000</v>
      </c>
      <c r="N913" s="35">
        <v>40000000</v>
      </c>
      <c r="O913" s="62"/>
      <c r="P913" s="140">
        <f>IFERROR(VLOOKUP(A913,'[1]Detail CAPEX  (2)'!_xlnm.Print_Area,11,0),0)</f>
        <v>0</v>
      </c>
      <c r="Q913" s="32">
        <f t="shared" si="83"/>
        <v>0</v>
      </c>
      <c r="R913" s="32">
        <f t="shared" si="83"/>
        <v>0</v>
      </c>
      <c r="S913" s="216">
        <f t="shared" si="84"/>
        <v>0</v>
      </c>
      <c r="T913" s="226"/>
    </row>
    <row r="914" spans="1:20" x14ac:dyDescent="0.3">
      <c r="A914" s="62" t="s">
        <v>781</v>
      </c>
      <c r="B914" s="62" t="s">
        <v>782</v>
      </c>
      <c r="C914" s="62" t="s">
        <v>64</v>
      </c>
      <c r="D914" s="62" t="s">
        <v>150</v>
      </c>
      <c r="E914" s="46">
        <v>1302</v>
      </c>
      <c r="F914" s="46">
        <v>9</v>
      </c>
      <c r="G914" s="46">
        <v>704</v>
      </c>
      <c r="H914" s="46">
        <v>70411</v>
      </c>
      <c r="I914" s="46">
        <v>3000</v>
      </c>
      <c r="J914" s="46">
        <v>404206</v>
      </c>
      <c r="K914" s="28">
        <v>0</v>
      </c>
      <c r="L914" s="28">
        <v>0</v>
      </c>
      <c r="M914" s="32">
        <v>10000000</v>
      </c>
      <c r="N914" s="35">
        <v>10000000</v>
      </c>
      <c r="O914" s="62"/>
      <c r="P914" s="140">
        <f>IFERROR(VLOOKUP(A914,'[1]Detail CAPEX  (2)'!_xlnm.Print_Area,11,0),0)</f>
        <v>0</v>
      </c>
      <c r="Q914" s="32">
        <f t="shared" si="83"/>
        <v>0</v>
      </c>
      <c r="R914" s="32">
        <f t="shared" si="83"/>
        <v>0</v>
      </c>
      <c r="S914" s="216">
        <f t="shared" si="84"/>
        <v>0</v>
      </c>
      <c r="T914" s="60"/>
    </row>
    <row r="915" spans="1:20" x14ac:dyDescent="0.3">
      <c r="A915" s="62" t="s">
        <v>783</v>
      </c>
      <c r="B915" s="187" t="s">
        <v>784</v>
      </c>
      <c r="C915" s="62" t="s">
        <v>64</v>
      </c>
      <c r="D915" s="62" t="s">
        <v>150</v>
      </c>
      <c r="E915" s="46">
        <v>1303</v>
      </c>
      <c r="F915" s="46">
        <v>11</v>
      </c>
      <c r="G915" s="46">
        <v>704</v>
      </c>
      <c r="H915" s="46">
        <v>70411</v>
      </c>
      <c r="I915" s="46">
        <v>3000</v>
      </c>
      <c r="J915" s="46">
        <v>404206</v>
      </c>
      <c r="K915" s="28">
        <v>0</v>
      </c>
      <c r="L915" s="28">
        <v>0</v>
      </c>
      <c r="M915" s="32">
        <v>4000000</v>
      </c>
      <c r="N915" s="35">
        <v>2000000</v>
      </c>
      <c r="O915" s="62"/>
      <c r="P915" s="140">
        <f>IFERROR(VLOOKUP(A915,'[1]Detail CAPEX  (2)'!_xlnm.Print_Area,11,0),0)</f>
        <v>0</v>
      </c>
      <c r="Q915" s="32">
        <f t="shared" si="83"/>
        <v>0</v>
      </c>
      <c r="R915" s="32">
        <f t="shared" si="83"/>
        <v>0</v>
      </c>
      <c r="S915" s="216">
        <f t="shared" si="84"/>
        <v>0</v>
      </c>
      <c r="T915" s="60"/>
    </row>
    <row r="916" spans="1:20" x14ac:dyDescent="0.3">
      <c r="A916" s="62" t="s">
        <v>785</v>
      </c>
      <c r="B916" s="187" t="s">
        <v>786</v>
      </c>
      <c r="C916" s="62" t="s">
        <v>64</v>
      </c>
      <c r="D916" s="62" t="s">
        <v>150</v>
      </c>
      <c r="E916" s="46">
        <v>1301</v>
      </c>
      <c r="F916" s="46">
        <v>11</v>
      </c>
      <c r="G916" s="46">
        <v>704</v>
      </c>
      <c r="H916" s="46">
        <v>70411</v>
      </c>
      <c r="I916" s="46">
        <v>3000</v>
      </c>
      <c r="J916" s="46">
        <v>404206</v>
      </c>
      <c r="K916" s="32">
        <v>1000000</v>
      </c>
      <c r="L916" s="28">
        <v>0</v>
      </c>
      <c r="M916" s="28">
        <v>0</v>
      </c>
      <c r="N916" s="29">
        <v>0</v>
      </c>
      <c r="O916" s="62"/>
      <c r="P916" s="140">
        <f>IFERROR(VLOOKUP(A916,'[1]Detail CAPEX  (2)'!_xlnm.Print_Area,11,0),0)</f>
        <v>0</v>
      </c>
      <c r="Q916" s="32">
        <f t="shared" si="83"/>
        <v>0</v>
      </c>
      <c r="R916" s="32">
        <f t="shared" si="83"/>
        <v>0</v>
      </c>
      <c r="S916" s="216">
        <f t="shared" si="84"/>
        <v>0</v>
      </c>
      <c r="T916" s="60"/>
    </row>
    <row r="917" spans="1:20" x14ac:dyDescent="0.3">
      <c r="A917" s="62" t="s">
        <v>787</v>
      </c>
      <c r="B917" s="62" t="s">
        <v>788</v>
      </c>
      <c r="C917" s="62" t="s">
        <v>64</v>
      </c>
      <c r="D917" s="62" t="s">
        <v>150</v>
      </c>
      <c r="E917" s="46">
        <v>1304</v>
      </c>
      <c r="F917" s="46">
        <v>11</v>
      </c>
      <c r="G917" s="46">
        <v>704</v>
      </c>
      <c r="H917" s="46">
        <v>70411</v>
      </c>
      <c r="I917" s="46">
        <v>3000</v>
      </c>
      <c r="J917" s="46">
        <v>404205</v>
      </c>
      <c r="K917" s="32">
        <v>1747242</v>
      </c>
      <c r="L917" s="28">
        <v>0</v>
      </c>
      <c r="M917" s="28">
        <v>0</v>
      </c>
      <c r="N917" s="29">
        <v>0</v>
      </c>
      <c r="O917" s="62"/>
      <c r="P917" s="140">
        <f>IFERROR(VLOOKUP(A917,'[1]Detail CAPEX  (2)'!_xlnm.Print_Area,11,0),0)</f>
        <v>0</v>
      </c>
      <c r="Q917" s="32">
        <f t="shared" si="83"/>
        <v>0</v>
      </c>
      <c r="R917" s="32">
        <f t="shared" si="83"/>
        <v>0</v>
      </c>
      <c r="S917" s="216">
        <f t="shared" si="84"/>
        <v>0</v>
      </c>
      <c r="T917" s="60"/>
    </row>
    <row r="918" spans="1:20" x14ac:dyDescent="0.3">
      <c r="A918" s="62" t="s">
        <v>2825</v>
      </c>
      <c r="B918" s="62" t="s">
        <v>840</v>
      </c>
      <c r="C918" s="62" t="s">
        <v>64</v>
      </c>
      <c r="D918" s="62" t="s">
        <v>150</v>
      </c>
      <c r="E918" s="46"/>
      <c r="F918" s="46"/>
      <c r="G918" s="46"/>
      <c r="H918" s="46"/>
      <c r="I918" s="46"/>
      <c r="J918" s="46"/>
      <c r="K918" s="32"/>
      <c r="L918" s="28"/>
      <c r="M918" s="28"/>
      <c r="N918" s="29"/>
      <c r="O918" s="62"/>
      <c r="P918" s="140">
        <v>61000000</v>
      </c>
      <c r="Q918" s="32"/>
      <c r="R918" s="32"/>
      <c r="S918" s="216"/>
      <c r="T918" s="60"/>
    </row>
    <row r="919" spans="1:20" x14ac:dyDescent="0.3">
      <c r="A919" s="62" t="s">
        <v>789</v>
      </c>
      <c r="B919" s="62" t="s">
        <v>790</v>
      </c>
      <c r="C919" s="62" t="s">
        <v>64</v>
      </c>
      <c r="D919" s="62" t="s">
        <v>150</v>
      </c>
      <c r="E919" s="46">
        <v>1301</v>
      </c>
      <c r="F919" s="46">
        <v>11</v>
      </c>
      <c r="G919" s="46">
        <v>704</v>
      </c>
      <c r="H919" s="46">
        <v>70411</v>
      </c>
      <c r="I919" s="46">
        <v>3000</v>
      </c>
      <c r="J919" s="46">
        <v>404205</v>
      </c>
      <c r="K919" s="28">
        <v>0</v>
      </c>
      <c r="L919" s="28">
        <v>0</v>
      </c>
      <c r="M919" s="32">
        <v>3000000</v>
      </c>
      <c r="N919" s="35">
        <v>3000000</v>
      </c>
      <c r="O919" s="62"/>
      <c r="P919" s="140">
        <f>IFERROR(VLOOKUP(A919,'[1]Detail CAPEX  (2)'!_xlnm.Print_Area,11,0),0)</f>
        <v>0</v>
      </c>
      <c r="Q919" s="32">
        <f t="shared" ref="Q919:R921" si="85">P919+5%*P919</f>
        <v>0</v>
      </c>
      <c r="R919" s="32">
        <f t="shared" si="85"/>
        <v>0</v>
      </c>
      <c r="S919" s="216">
        <f>SUM(P919:R919)</f>
        <v>0</v>
      </c>
      <c r="T919" s="60"/>
    </row>
    <row r="920" spans="1:20" x14ac:dyDescent="0.3">
      <c r="A920" s="62" t="s">
        <v>791</v>
      </c>
      <c r="B920" s="62" t="s">
        <v>792</v>
      </c>
      <c r="C920" s="62" t="s">
        <v>64</v>
      </c>
      <c r="D920" s="62" t="s">
        <v>150</v>
      </c>
      <c r="E920" s="46">
        <v>1301</v>
      </c>
      <c r="F920" s="46">
        <v>11</v>
      </c>
      <c r="G920" s="46">
        <v>704</v>
      </c>
      <c r="H920" s="46">
        <v>70411</v>
      </c>
      <c r="I920" s="46">
        <v>3000</v>
      </c>
      <c r="J920" s="46">
        <v>404205</v>
      </c>
      <c r="K920" s="32">
        <v>90300004</v>
      </c>
      <c r="L920" s="32">
        <v>67257644</v>
      </c>
      <c r="M920" s="32">
        <v>450000000</v>
      </c>
      <c r="N920" s="35">
        <v>520000000</v>
      </c>
      <c r="O920" s="62"/>
      <c r="P920" s="140">
        <f>IFERROR(VLOOKUP(A920,'[1]Detail CAPEX  (2)'!_xlnm.Print_Area,11,0),0)</f>
        <v>0</v>
      </c>
      <c r="Q920" s="32">
        <f t="shared" si="85"/>
        <v>0</v>
      </c>
      <c r="R920" s="32">
        <f t="shared" si="85"/>
        <v>0</v>
      </c>
      <c r="S920" s="216">
        <f>SUM(P920:R920)</f>
        <v>0</v>
      </c>
      <c r="T920" s="60"/>
    </row>
    <row r="921" spans="1:20" x14ac:dyDescent="0.3">
      <c r="A921" s="62" t="s">
        <v>793</v>
      </c>
      <c r="B921" s="62" t="s">
        <v>794</v>
      </c>
      <c r="C921" s="62" t="s">
        <v>64</v>
      </c>
      <c r="D921" s="62" t="s">
        <v>150</v>
      </c>
      <c r="E921" s="46">
        <v>1303</v>
      </c>
      <c r="F921" s="46">
        <v>8</v>
      </c>
      <c r="G921" s="46">
        <v>704</v>
      </c>
      <c r="H921" s="46">
        <v>70474</v>
      </c>
      <c r="I921" s="46">
        <v>3000</v>
      </c>
      <c r="J921" s="46">
        <v>404206</v>
      </c>
      <c r="K921" s="28">
        <v>0</v>
      </c>
      <c r="L921" s="28">
        <v>0</v>
      </c>
      <c r="M921" s="28">
        <v>0</v>
      </c>
      <c r="N921" s="35">
        <v>20000000</v>
      </c>
      <c r="O921" s="62"/>
      <c r="P921" s="140">
        <f>IFERROR(VLOOKUP(A921,'[1]Detail CAPEX  (2)'!_xlnm.Print_Area,11,0),0)</f>
        <v>0</v>
      </c>
      <c r="Q921" s="32">
        <f t="shared" si="85"/>
        <v>0</v>
      </c>
      <c r="R921" s="32">
        <f t="shared" si="85"/>
        <v>0</v>
      </c>
      <c r="S921" s="216">
        <f>SUM(P921:R921)</f>
        <v>0</v>
      </c>
      <c r="T921" s="60"/>
    </row>
    <row r="922" spans="1:20" x14ac:dyDescent="0.3">
      <c r="A922" s="62" t="s">
        <v>2826</v>
      </c>
      <c r="B922" s="62" t="s">
        <v>2827</v>
      </c>
      <c r="C922" s="62" t="s">
        <v>64</v>
      </c>
      <c r="D922" s="62" t="s">
        <v>150</v>
      </c>
      <c r="E922" s="46"/>
      <c r="F922" s="46"/>
      <c r="G922" s="46"/>
      <c r="H922" s="46"/>
      <c r="I922" s="46"/>
      <c r="J922" s="46"/>
      <c r="K922" s="28"/>
      <c r="L922" s="28"/>
      <c r="M922" s="28"/>
      <c r="N922" s="35"/>
      <c r="O922" s="62"/>
      <c r="P922" s="140">
        <v>20000000</v>
      </c>
      <c r="Q922" s="32"/>
      <c r="R922" s="32"/>
      <c r="S922" s="216"/>
      <c r="T922" s="60"/>
    </row>
    <row r="923" spans="1:20" x14ac:dyDescent="0.3">
      <c r="A923" s="62" t="s">
        <v>2828</v>
      </c>
      <c r="B923" s="62" t="s">
        <v>2829</v>
      </c>
      <c r="C923" s="62" t="s">
        <v>64</v>
      </c>
      <c r="D923" s="62" t="s">
        <v>150</v>
      </c>
      <c r="E923" s="46"/>
      <c r="F923" s="46"/>
      <c r="G923" s="46"/>
      <c r="H923" s="46"/>
      <c r="I923" s="46"/>
      <c r="J923" s="46"/>
      <c r="K923" s="28"/>
      <c r="L923" s="28"/>
      <c r="M923" s="28"/>
      <c r="N923" s="35"/>
      <c r="O923" s="62"/>
      <c r="P923" s="140">
        <v>3000000</v>
      </c>
      <c r="Q923" s="32"/>
      <c r="R923" s="32"/>
      <c r="S923" s="216"/>
      <c r="T923" s="60"/>
    </row>
    <row r="924" spans="1:20" x14ac:dyDescent="0.3">
      <c r="A924" s="62" t="s">
        <v>2830</v>
      </c>
      <c r="B924" s="62" t="s">
        <v>2831</v>
      </c>
      <c r="C924" s="62" t="s">
        <v>64</v>
      </c>
      <c r="D924" s="62" t="s">
        <v>150</v>
      </c>
      <c r="E924" s="46"/>
      <c r="F924" s="46"/>
      <c r="G924" s="46"/>
      <c r="H924" s="46"/>
      <c r="I924" s="46"/>
      <c r="J924" s="46"/>
      <c r="K924" s="28"/>
      <c r="L924" s="28"/>
      <c r="M924" s="28"/>
      <c r="N924" s="35"/>
      <c r="O924" s="62"/>
      <c r="P924" s="140">
        <v>2000000</v>
      </c>
      <c r="Q924" s="32"/>
      <c r="R924" s="32"/>
      <c r="S924" s="216"/>
      <c r="T924" s="60"/>
    </row>
    <row r="925" spans="1:20" x14ac:dyDescent="0.3">
      <c r="A925" s="62" t="s">
        <v>2832</v>
      </c>
      <c r="B925" s="62" t="s">
        <v>2833</v>
      </c>
      <c r="C925" s="62" t="s">
        <v>64</v>
      </c>
      <c r="D925" s="62" t="s">
        <v>150</v>
      </c>
      <c r="E925" s="46"/>
      <c r="F925" s="46"/>
      <c r="G925" s="46"/>
      <c r="H925" s="46"/>
      <c r="I925" s="46"/>
      <c r="J925" s="46"/>
      <c r="K925" s="28"/>
      <c r="L925" s="28"/>
      <c r="M925" s="28"/>
      <c r="N925" s="35"/>
      <c r="O925" s="62"/>
      <c r="P925" s="140">
        <v>1000000</v>
      </c>
      <c r="Q925" s="32"/>
      <c r="R925" s="32"/>
      <c r="S925" s="216"/>
      <c r="T925" s="60"/>
    </row>
    <row r="926" spans="1:20" x14ac:dyDescent="0.3">
      <c r="A926" s="62" t="s">
        <v>2834</v>
      </c>
      <c r="B926" s="62" t="s">
        <v>2835</v>
      </c>
      <c r="C926" s="62" t="s">
        <v>64</v>
      </c>
      <c r="D926" s="62" t="s">
        <v>150</v>
      </c>
      <c r="E926" s="46"/>
      <c r="F926" s="46"/>
      <c r="G926" s="46"/>
      <c r="H926" s="46"/>
      <c r="I926" s="46"/>
      <c r="J926" s="46"/>
      <c r="K926" s="28"/>
      <c r="L926" s="28"/>
      <c r="M926" s="28"/>
      <c r="N926" s="35"/>
      <c r="O926" s="62"/>
      <c r="P926" s="140">
        <v>1500000</v>
      </c>
      <c r="Q926" s="32"/>
      <c r="R926" s="32"/>
      <c r="S926" s="216"/>
      <c r="T926" s="60"/>
    </row>
    <row r="927" spans="1:20" x14ac:dyDescent="0.3">
      <c r="A927" s="62" t="s">
        <v>2836</v>
      </c>
      <c r="B927" s="62" t="s">
        <v>2837</v>
      </c>
      <c r="C927" s="62" t="s">
        <v>64</v>
      </c>
      <c r="D927" s="62" t="s">
        <v>150</v>
      </c>
      <c r="E927" s="46"/>
      <c r="F927" s="46"/>
      <c r="G927" s="46"/>
      <c r="H927" s="46"/>
      <c r="I927" s="46"/>
      <c r="J927" s="46"/>
      <c r="K927" s="28"/>
      <c r="L927" s="28"/>
      <c r="M927" s="28"/>
      <c r="N927" s="35"/>
      <c r="O927" s="62"/>
      <c r="P927" s="140">
        <v>3000000</v>
      </c>
      <c r="Q927" s="32"/>
      <c r="R927" s="32"/>
      <c r="S927" s="216"/>
      <c r="T927" s="60"/>
    </row>
    <row r="928" spans="1:20" x14ac:dyDescent="0.3">
      <c r="A928" s="62" t="s">
        <v>799</v>
      </c>
      <c r="B928" s="62" t="s">
        <v>800</v>
      </c>
      <c r="C928" s="62" t="s">
        <v>796</v>
      </c>
      <c r="D928" s="62" t="s">
        <v>150</v>
      </c>
      <c r="E928" s="46">
        <v>1303</v>
      </c>
      <c r="F928" s="46">
        <v>9</v>
      </c>
      <c r="G928" s="46">
        <v>701</v>
      </c>
      <c r="H928" s="46">
        <v>70160</v>
      </c>
      <c r="I928" s="46">
        <v>3000</v>
      </c>
      <c r="J928" s="46">
        <v>404206</v>
      </c>
      <c r="K928" s="28">
        <v>0</v>
      </c>
      <c r="L928" s="28">
        <v>0</v>
      </c>
      <c r="M928" s="32">
        <v>66006000</v>
      </c>
      <c r="N928" s="35">
        <v>30000000</v>
      </c>
      <c r="O928" s="62"/>
      <c r="P928" s="140">
        <v>30000000</v>
      </c>
      <c r="Q928" s="32">
        <f t="shared" ref="Q928:R947" si="86">P928+5%*P928</f>
        <v>31500000</v>
      </c>
      <c r="R928" s="32">
        <f t="shared" si="86"/>
        <v>33075000</v>
      </c>
      <c r="S928" s="216">
        <f t="shared" ref="S928:S947" si="87">SUM(P928:R928)</f>
        <v>94575000</v>
      </c>
      <c r="T928" s="60"/>
    </row>
    <row r="929" spans="1:20" x14ac:dyDescent="0.3">
      <c r="A929" s="62" t="s">
        <v>801</v>
      </c>
      <c r="B929" s="62" t="s">
        <v>802</v>
      </c>
      <c r="C929" s="62" t="s">
        <v>796</v>
      </c>
      <c r="D929" s="62" t="s">
        <v>150</v>
      </c>
      <c r="E929" s="46">
        <v>1303</v>
      </c>
      <c r="F929" s="46">
        <v>9</v>
      </c>
      <c r="G929" s="46">
        <v>701</v>
      </c>
      <c r="H929" s="46">
        <v>70133</v>
      </c>
      <c r="I929" s="46">
        <v>3000</v>
      </c>
      <c r="J929" s="46">
        <v>404206</v>
      </c>
      <c r="K929" s="32">
        <v>3707500</v>
      </c>
      <c r="L929" s="32">
        <v>15300000</v>
      </c>
      <c r="M929" s="32">
        <v>226455000</v>
      </c>
      <c r="N929" s="35">
        <v>200000000</v>
      </c>
      <c r="O929" s="62"/>
      <c r="P929" s="140">
        <v>120000000</v>
      </c>
      <c r="Q929" s="32">
        <f t="shared" si="86"/>
        <v>126000000</v>
      </c>
      <c r="R929" s="32">
        <f t="shared" si="86"/>
        <v>132300000</v>
      </c>
      <c r="S929" s="216">
        <f t="shared" si="87"/>
        <v>378300000</v>
      </c>
      <c r="T929" s="60"/>
    </row>
    <row r="930" spans="1:20" x14ac:dyDescent="0.3">
      <c r="A930" s="62" t="s">
        <v>803</v>
      </c>
      <c r="B930" s="62" t="s">
        <v>804</v>
      </c>
      <c r="C930" s="62" t="s">
        <v>796</v>
      </c>
      <c r="D930" s="62" t="s">
        <v>150</v>
      </c>
      <c r="E930" s="46">
        <v>1302</v>
      </c>
      <c r="F930" s="46">
        <v>9</v>
      </c>
      <c r="G930" s="46">
        <v>701</v>
      </c>
      <c r="H930" s="46">
        <v>70150</v>
      </c>
      <c r="I930" s="46">
        <v>3000</v>
      </c>
      <c r="J930" s="46">
        <v>404206</v>
      </c>
      <c r="K930" s="32">
        <v>24115000</v>
      </c>
      <c r="L930" s="28">
        <v>0</v>
      </c>
      <c r="M930" s="32">
        <v>33065000</v>
      </c>
      <c r="N930" s="35">
        <v>33065000</v>
      </c>
      <c r="O930" s="62"/>
      <c r="P930" s="140">
        <v>30000000</v>
      </c>
      <c r="Q930" s="32">
        <f t="shared" si="86"/>
        <v>31500000</v>
      </c>
      <c r="R930" s="32">
        <f t="shared" si="86"/>
        <v>33075000</v>
      </c>
      <c r="S930" s="216">
        <f t="shared" si="87"/>
        <v>94575000</v>
      </c>
      <c r="T930" s="60"/>
    </row>
    <row r="931" spans="1:20" s="153" customFormat="1" x14ac:dyDescent="0.3">
      <c r="A931" s="62" t="s">
        <v>805</v>
      </c>
      <c r="B931" s="62" t="s">
        <v>806</v>
      </c>
      <c r="C931" s="62" t="s">
        <v>796</v>
      </c>
      <c r="D931" s="62" t="s">
        <v>150</v>
      </c>
      <c r="E931" s="46">
        <v>1303</v>
      </c>
      <c r="F931" s="46">
        <v>9</v>
      </c>
      <c r="G931" s="46">
        <v>704</v>
      </c>
      <c r="H931" s="46">
        <v>70443</v>
      </c>
      <c r="I931" s="46">
        <v>3000</v>
      </c>
      <c r="J931" s="46">
        <v>404206</v>
      </c>
      <c r="K931" s="28">
        <v>0</v>
      </c>
      <c r="L931" s="28">
        <v>0</v>
      </c>
      <c r="M931" s="32">
        <v>66006000</v>
      </c>
      <c r="N931" s="29">
        <v>0</v>
      </c>
      <c r="O931" s="62"/>
      <c r="P931" s="140">
        <f>IFERROR(VLOOKUP(A931,'[1]Detail CAPEX  (2)'!_xlnm.Print_Area,11,0),0)</f>
        <v>0</v>
      </c>
      <c r="Q931" s="32">
        <f t="shared" si="86"/>
        <v>0</v>
      </c>
      <c r="R931" s="32">
        <f t="shared" si="86"/>
        <v>0</v>
      </c>
      <c r="S931" s="216">
        <f t="shared" si="87"/>
        <v>0</v>
      </c>
      <c r="T931" s="226"/>
    </row>
    <row r="932" spans="1:20" x14ac:dyDescent="0.3">
      <c r="A932" s="62" t="s">
        <v>807</v>
      </c>
      <c r="B932" s="62" t="s">
        <v>808</v>
      </c>
      <c r="C932" s="62" t="s">
        <v>796</v>
      </c>
      <c r="D932" s="62" t="s">
        <v>150</v>
      </c>
      <c r="E932" s="46">
        <v>1303</v>
      </c>
      <c r="F932" s="46">
        <v>9</v>
      </c>
      <c r="G932" s="46">
        <v>704</v>
      </c>
      <c r="H932" s="46">
        <v>70411</v>
      </c>
      <c r="I932" s="46">
        <v>3000</v>
      </c>
      <c r="J932" s="46">
        <v>404206</v>
      </c>
      <c r="K932" s="32">
        <v>4594000</v>
      </c>
      <c r="L932" s="28">
        <v>0</v>
      </c>
      <c r="M932" s="32">
        <v>49535000</v>
      </c>
      <c r="N932" s="35">
        <v>49535000</v>
      </c>
      <c r="O932" s="62"/>
      <c r="P932" s="140">
        <v>20000000</v>
      </c>
      <c r="Q932" s="32">
        <f t="shared" si="86"/>
        <v>21000000</v>
      </c>
      <c r="R932" s="32">
        <f t="shared" si="86"/>
        <v>22050000</v>
      </c>
      <c r="S932" s="216">
        <f t="shared" si="87"/>
        <v>63050000</v>
      </c>
      <c r="T932" s="60"/>
    </row>
    <row r="933" spans="1:20" x14ac:dyDescent="0.3">
      <c r="A933" s="62" t="s">
        <v>809</v>
      </c>
      <c r="B933" s="187" t="s">
        <v>794</v>
      </c>
      <c r="C933" s="62" t="s">
        <v>796</v>
      </c>
      <c r="D933" s="62" t="s">
        <v>150</v>
      </c>
      <c r="E933" s="46">
        <v>1303</v>
      </c>
      <c r="F933" s="46">
        <v>9</v>
      </c>
      <c r="G933" s="46">
        <v>704</v>
      </c>
      <c r="H933" s="46">
        <v>70443</v>
      </c>
      <c r="I933" s="46">
        <v>3000</v>
      </c>
      <c r="J933" s="46">
        <v>404206</v>
      </c>
      <c r="K933" s="28">
        <v>0</v>
      </c>
      <c r="L933" s="28">
        <v>0</v>
      </c>
      <c r="M933" s="32">
        <v>33065000</v>
      </c>
      <c r="N933" s="29">
        <v>0</v>
      </c>
      <c r="O933" s="62"/>
      <c r="P933" s="140">
        <v>5000000</v>
      </c>
      <c r="Q933" s="32">
        <f t="shared" si="86"/>
        <v>5250000</v>
      </c>
      <c r="R933" s="32">
        <f t="shared" si="86"/>
        <v>5512500</v>
      </c>
      <c r="S933" s="216">
        <f t="shared" si="87"/>
        <v>15762500</v>
      </c>
      <c r="T933" s="60"/>
    </row>
    <row r="934" spans="1:20" x14ac:dyDescent="0.3">
      <c r="A934" s="62" t="s">
        <v>810</v>
      </c>
      <c r="B934" s="187" t="s">
        <v>811</v>
      </c>
      <c r="C934" s="62" t="s">
        <v>796</v>
      </c>
      <c r="D934" s="62" t="s">
        <v>150</v>
      </c>
      <c r="E934" s="46">
        <v>1303</v>
      </c>
      <c r="F934" s="46">
        <v>9</v>
      </c>
      <c r="G934" s="46">
        <v>704</v>
      </c>
      <c r="H934" s="46">
        <v>70474</v>
      </c>
      <c r="I934" s="46">
        <v>3000</v>
      </c>
      <c r="J934" s="46">
        <v>404206</v>
      </c>
      <c r="K934" s="32">
        <v>10000000</v>
      </c>
      <c r="L934" s="28">
        <v>0</v>
      </c>
      <c r="M934" s="32">
        <v>66006000</v>
      </c>
      <c r="N934" s="35">
        <v>30000000</v>
      </c>
      <c r="O934" s="62"/>
      <c r="P934" s="140">
        <v>30000000</v>
      </c>
      <c r="Q934" s="32">
        <f t="shared" si="86"/>
        <v>31500000</v>
      </c>
      <c r="R934" s="32">
        <f t="shared" si="86"/>
        <v>33075000</v>
      </c>
      <c r="S934" s="216">
        <f t="shared" si="87"/>
        <v>94575000</v>
      </c>
      <c r="T934" s="60"/>
    </row>
    <row r="935" spans="1:20" x14ac:dyDescent="0.3">
      <c r="A935" s="62" t="s">
        <v>815</v>
      </c>
      <c r="B935" s="62" t="s">
        <v>816</v>
      </c>
      <c r="C935" s="62" t="s">
        <v>65</v>
      </c>
      <c r="D935" s="62" t="s">
        <v>150</v>
      </c>
      <c r="E935" s="46">
        <v>1301</v>
      </c>
      <c r="F935" s="46">
        <v>9</v>
      </c>
      <c r="G935" s="46">
        <v>704</v>
      </c>
      <c r="H935" s="46">
        <v>70411</v>
      </c>
      <c r="I935" s="46">
        <v>3000</v>
      </c>
      <c r="J935" s="46">
        <v>404206</v>
      </c>
      <c r="K935" s="28">
        <v>0</v>
      </c>
      <c r="L935" s="28">
        <v>0</v>
      </c>
      <c r="M935" s="32">
        <v>20000000</v>
      </c>
      <c r="N935" s="35">
        <v>20000000</v>
      </c>
      <c r="O935" s="62"/>
      <c r="P935" s="140">
        <f>IFERROR(VLOOKUP(A935,'[1]Detail CAPEX  (2)'!_xlnm.Print_Area,11,0),0)</f>
        <v>0</v>
      </c>
      <c r="Q935" s="32">
        <f t="shared" si="86"/>
        <v>0</v>
      </c>
      <c r="R935" s="32">
        <f t="shared" si="86"/>
        <v>0</v>
      </c>
      <c r="S935" s="216">
        <f t="shared" si="87"/>
        <v>0</v>
      </c>
      <c r="T935" s="60"/>
    </row>
    <row r="936" spans="1:20" x14ac:dyDescent="0.3">
      <c r="A936" s="62" t="s">
        <v>817</v>
      </c>
      <c r="B936" s="62" t="s">
        <v>818</v>
      </c>
      <c r="C936" s="62" t="s">
        <v>65</v>
      </c>
      <c r="D936" s="62" t="s">
        <v>150</v>
      </c>
      <c r="E936" s="46">
        <v>1301</v>
      </c>
      <c r="F936" s="46">
        <v>9</v>
      </c>
      <c r="G936" s="46">
        <v>704</v>
      </c>
      <c r="H936" s="46">
        <v>70411</v>
      </c>
      <c r="I936" s="46">
        <v>3000</v>
      </c>
      <c r="J936" s="46">
        <v>404205</v>
      </c>
      <c r="K936" s="28">
        <v>0</v>
      </c>
      <c r="L936" s="28">
        <v>0</v>
      </c>
      <c r="M936" s="32">
        <v>20000000</v>
      </c>
      <c r="N936" s="35">
        <v>20000000</v>
      </c>
      <c r="O936" s="62"/>
      <c r="P936" s="140">
        <f>IFERROR(VLOOKUP(A936,'[1]Detail CAPEX  (2)'!_xlnm.Print_Area,11,0),0)</f>
        <v>0</v>
      </c>
      <c r="Q936" s="32">
        <f t="shared" si="86"/>
        <v>0</v>
      </c>
      <c r="R936" s="32">
        <f t="shared" si="86"/>
        <v>0</v>
      </c>
      <c r="S936" s="216">
        <f t="shared" si="87"/>
        <v>0</v>
      </c>
      <c r="T936" s="60"/>
    </row>
    <row r="937" spans="1:20" x14ac:dyDescent="0.3">
      <c r="A937" s="62" t="s">
        <v>819</v>
      </c>
      <c r="B937" s="62" t="s">
        <v>820</v>
      </c>
      <c r="C937" s="62" t="s">
        <v>65</v>
      </c>
      <c r="D937" s="62" t="s">
        <v>150</v>
      </c>
      <c r="E937" s="46">
        <v>1301</v>
      </c>
      <c r="F937" s="46">
        <v>9</v>
      </c>
      <c r="G937" s="46">
        <v>704</v>
      </c>
      <c r="H937" s="46">
        <v>70411</v>
      </c>
      <c r="I937" s="46">
        <v>3000</v>
      </c>
      <c r="J937" s="46">
        <v>404205</v>
      </c>
      <c r="K937" s="28">
        <v>0</v>
      </c>
      <c r="L937" s="28">
        <v>0</v>
      </c>
      <c r="M937" s="32">
        <v>150000000</v>
      </c>
      <c r="N937" s="35">
        <v>150000000</v>
      </c>
      <c r="O937" s="62"/>
      <c r="P937" s="140">
        <f>IFERROR(VLOOKUP(A937,'[1]Detail CAPEX  (2)'!_xlnm.Print_Area,11,0),0)</f>
        <v>0</v>
      </c>
      <c r="Q937" s="32">
        <f t="shared" si="86"/>
        <v>0</v>
      </c>
      <c r="R937" s="32">
        <f t="shared" si="86"/>
        <v>0</v>
      </c>
      <c r="S937" s="216">
        <f t="shared" si="87"/>
        <v>0</v>
      </c>
      <c r="T937" s="60"/>
    </row>
    <row r="938" spans="1:20" x14ac:dyDescent="0.3">
      <c r="A938" s="62" t="s">
        <v>821</v>
      </c>
      <c r="B938" s="62" t="s">
        <v>822</v>
      </c>
      <c r="C938" s="62" t="s">
        <v>65</v>
      </c>
      <c r="D938" s="62" t="s">
        <v>150</v>
      </c>
      <c r="E938" s="46">
        <v>1301</v>
      </c>
      <c r="F938" s="46">
        <v>9</v>
      </c>
      <c r="G938" s="46">
        <v>704</v>
      </c>
      <c r="H938" s="46">
        <v>70411</v>
      </c>
      <c r="I938" s="46">
        <v>3000</v>
      </c>
      <c r="J938" s="46">
        <v>404205</v>
      </c>
      <c r="K938" s="28">
        <v>0</v>
      </c>
      <c r="L938" s="28">
        <v>0</v>
      </c>
      <c r="M938" s="32">
        <v>20000000</v>
      </c>
      <c r="N938" s="35">
        <v>20000000</v>
      </c>
      <c r="O938" s="62"/>
      <c r="P938" s="140">
        <f>IFERROR(VLOOKUP(A938,'[1]Detail CAPEX  (2)'!_xlnm.Print_Area,11,0),0)</f>
        <v>0</v>
      </c>
      <c r="Q938" s="32">
        <f t="shared" si="86"/>
        <v>0</v>
      </c>
      <c r="R938" s="32">
        <f t="shared" si="86"/>
        <v>0</v>
      </c>
      <c r="S938" s="216">
        <f t="shared" si="87"/>
        <v>0</v>
      </c>
      <c r="T938" s="60"/>
    </row>
    <row r="939" spans="1:20" x14ac:dyDescent="0.3">
      <c r="A939" s="62" t="s">
        <v>823</v>
      </c>
      <c r="B939" s="62" t="s">
        <v>824</v>
      </c>
      <c r="C939" s="62" t="s">
        <v>65</v>
      </c>
      <c r="D939" s="62" t="s">
        <v>150</v>
      </c>
      <c r="E939" s="46">
        <v>1301</v>
      </c>
      <c r="F939" s="46">
        <v>9</v>
      </c>
      <c r="G939" s="46">
        <v>704</v>
      </c>
      <c r="H939" s="46">
        <v>70411</v>
      </c>
      <c r="I939" s="46">
        <v>3000</v>
      </c>
      <c r="J939" s="46">
        <v>404205</v>
      </c>
      <c r="K939" s="32">
        <v>30404440</v>
      </c>
      <c r="L939" s="32">
        <v>3718636</v>
      </c>
      <c r="M939" s="32">
        <v>50000000</v>
      </c>
      <c r="N939" s="35">
        <v>50000000</v>
      </c>
      <c r="O939" s="62"/>
      <c r="P939" s="140">
        <f>IFERROR(VLOOKUP(A939,'[1]Detail CAPEX  (2)'!_xlnm.Print_Area,11,0),0)</f>
        <v>0</v>
      </c>
      <c r="Q939" s="32">
        <f t="shared" si="86"/>
        <v>0</v>
      </c>
      <c r="R939" s="32">
        <f t="shared" si="86"/>
        <v>0</v>
      </c>
      <c r="S939" s="216">
        <f t="shared" si="87"/>
        <v>0</v>
      </c>
      <c r="T939" s="60"/>
    </row>
    <row r="940" spans="1:20" x14ac:dyDescent="0.3">
      <c r="A940" s="62" t="s">
        <v>825</v>
      </c>
      <c r="B940" s="62" t="s">
        <v>826</v>
      </c>
      <c r="C940" s="62" t="s">
        <v>65</v>
      </c>
      <c r="D940" s="62" t="s">
        <v>150</v>
      </c>
      <c r="E940" s="46">
        <v>1301</v>
      </c>
      <c r="F940" s="46">
        <v>9</v>
      </c>
      <c r="G940" s="46">
        <v>704</v>
      </c>
      <c r="H940" s="46">
        <v>70411</v>
      </c>
      <c r="I940" s="46">
        <v>3000</v>
      </c>
      <c r="J940" s="46">
        <v>404205</v>
      </c>
      <c r="K940" s="32">
        <v>6420500</v>
      </c>
      <c r="L940" s="28">
        <v>0</v>
      </c>
      <c r="M940" s="32">
        <v>5000000</v>
      </c>
      <c r="N940" s="35">
        <v>5000000</v>
      </c>
      <c r="O940" s="62"/>
      <c r="P940" s="140">
        <f>IFERROR(VLOOKUP(A940,'[1]Detail CAPEX  (2)'!_xlnm.Print_Area,11,0),0)</f>
        <v>0</v>
      </c>
      <c r="Q940" s="32">
        <f t="shared" si="86"/>
        <v>0</v>
      </c>
      <c r="R940" s="32">
        <f t="shared" si="86"/>
        <v>0</v>
      </c>
      <c r="S940" s="216">
        <f t="shared" si="87"/>
        <v>0</v>
      </c>
      <c r="T940" s="60"/>
    </row>
    <row r="941" spans="1:20" x14ac:dyDescent="0.3">
      <c r="A941" s="62" t="s">
        <v>827</v>
      </c>
      <c r="B941" s="62" t="s">
        <v>828</v>
      </c>
      <c r="C941" s="62" t="s">
        <v>65</v>
      </c>
      <c r="D941" s="62" t="s">
        <v>150</v>
      </c>
      <c r="E941" s="46">
        <v>1301</v>
      </c>
      <c r="F941" s="46">
        <v>9</v>
      </c>
      <c r="G941" s="46">
        <v>704</v>
      </c>
      <c r="H941" s="46">
        <v>70411</v>
      </c>
      <c r="I941" s="46">
        <v>3000</v>
      </c>
      <c r="J941" s="46">
        <v>404205</v>
      </c>
      <c r="K941" s="32">
        <v>22451750</v>
      </c>
      <c r="L941" s="28">
        <v>0</v>
      </c>
      <c r="M941" s="32">
        <v>40000000</v>
      </c>
      <c r="N941" s="35">
        <v>10000000</v>
      </c>
      <c r="O941" s="62"/>
      <c r="P941" s="140">
        <f>IFERROR(VLOOKUP(A941,'[1]Detail CAPEX  (2)'!_xlnm.Print_Area,11,0),0)</f>
        <v>0</v>
      </c>
      <c r="Q941" s="32">
        <f t="shared" si="86"/>
        <v>0</v>
      </c>
      <c r="R941" s="32">
        <f t="shared" si="86"/>
        <v>0</v>
      </c>
      <c r="S941" s="216">
        <f t="shared" si="87"/>
        <v>0</v>
      </c>
      <c r="T941" s="60"/>
    </row>
    <row r="942" spans="1:20" x14ac:dyDescent="0.3">
      <c r="A942" s="62" t="s">
        <v>829</v>
      </c>
      <c r="B942" s="62" t="s">
        <v>830</v>
      </c>
      <c r="C942" s="62" t="s">
        <v>65</v>
      </c>
      <c r="D942" s="62" t="s">
        <v>150</v>
      </c>
      <c r="E942" s="46">
        <v>1301</v>
      </c>
      <c r="F942" s="46">
        <v>9</v>
      </c>
      <c r="G942" s="46">
        <v>704</v>
      </c>
      <c r="H942" s="46">
        <v>70411</v>
      </c>
      <c r="I942" s="46">
        <v>3000</v>
      </c>
      <c r="J942" s="46">
        <v>404205</v>
      </c>
      <c r="K942" s="32">
        <v>7553544</v>
      </c>
      <c r="L942" s="28">
        <v>0</v>
      </c>
      <c r="M942" s="32">
        <v>15000000</v>
      </c>
      <c r="N942" s="35">
        <v>15000000</v>
      </c>
      <c r="O942" s="62"/>
      <c r="P942" s="140">
        <f>IFERROR(VLOOKUP(A942,'[1]Detail CAPEX  (2)'!_xlnm.Print_Area,11,0),0)</f>
        <v>0</v>
      </c>
      <c r="Q942" s="32">
        <f t="shared" si="86"/>
        <v>0</v>
      </c>
      <c r="R942" s="32">
        <f t="shared" si="86"/>
        <v>0</v>
      </c>
      <c r="S942" s="216">
        <f t="shared" si="87"/>
        <v>0</v>
      </c>
      <c r="T942" s="60"/>
    </row>
    <row r="943" spans="1:20" x14ac:dyDescent="0.3">
      <c r="A943" s="62" t="s">
        <v>831</v>
      </c>
      <c r="B943" s="62" t="s">
        <v>832</v>
      </c>
      <c r="C943" s="62" t="s">
        <v>65</v>
      </c>
      <c r="D943" s="62" t="s">
        <v>150</v>
      </c>
      <c r="E943" s="46">
        <v>1301</v>
      </c>
      <c r="F943" s="46">
        <v>9</v>
      </c>
      <c r="G943" s="46">
        <v>704</v>
      </c>
      <c r="H943" s="46">
        <v>70411</v>
      </c>
      <c r="I943" s="46">
        <v>3000</v>
      </c>
      <c r="J943" s="46">
        <v>404205</v>
      </c>
      <c r="K943" s="28">
        <v>0</v>
      </c>
      <c r="L943" s="28">
        <v>0</v>
      </c>
      <c r="M943" s="32">
        <v>10000000</v>
      </c>
      <c r="N943" s="35">
        <v>10000000</v>
      </c>
      <c r="O943" s="62"/>
      <c r="P943" s="140">
        <f>IFERROR(VLOOKUP(A943,'[1]Detail CAPEX  (2)'!_xlnm.Print_Area,11,0),0)</f>
        <v>0</v>
      </c>
      <c r="Q943" s="32">
        <f t="shared" si="86"/>
        <v>0</v>
      </c>
      <c r="R943" s="32">
        <f t="shared" si="86"/>
        <v>0</v>
      </c>
      <c r="S943" s="216">
        <f t="shared" si="87"/>
        <v>0</v>
      </c>
      <c r="T943" s="60"/>
    </row>
    <row r="944" spans="1:20" x14ac:dyDescent="0.3">
      <c r="A944" s="62" t="s">
        <v>833</v>
      </c>
      <c r="B944" s="62" t="s">
        <v>834</v>
      </c>
      <c r="C944" s="62" t="s">
        <v>65</v>
      </c>
      <c r="D944" s="62" t="s">
        <v>150</v>
      </c>
      <c r="E944" s="46">
        <v>1301</v>
      </c>
      <c r="F944" s="46">
        <v>9</v>
      </c>
      <c r="G944" s="46">
        <v>704</v>
      </c>
      <c r="H944" s="46">
        <v>70411</v>
      </c>
      <c r="I944" s="46">
        <v>3000</v>
      </c>
      <c r="J944" s="46">
        <v>404205</v>
      </c>
      <c r="K944" s="32">
        <v>15389836</v>
      </c>
      <c r="L944" s="28">
        <v>0</v>
      </c>
      <c r="M944" s="32">
        <v>20000000</v>
      </c>
      <c r="N944" s="35">
        <v>20000000</v>
      </c>
      <c r="O944" s="62"/>
      <c r="P944" s="140">
        <f>IFERROR(VLOOKUP(A944,'[1]Detail CAPEX  (2)'!_xlnm.Print_Area,11,0),0)</f>
        <v>0</v>
      </c>
      <c r="Q944" s="32">
        <f t="shared" si="86"/>
        <v>0</v>
      </c>
      <c r="R944" s="32">
        <f t="shared" si="86"/>
        <v>0</v>
      </c>
      <c r="S944" s="216">
        <f t="shared" si="87"/>
        <v>0</v>
      </c>
      <c r="T944" s="60"/>
    </row>
    <row r="945" spans="1:20" x14ac:dyDescent="0.3">
      <c r="A945" s="62" t="s">
        <v>835</v>
      </c>
      <c r="B945" s="62" t="s">
        <v>836</v>
      </c>
      <c r="C945" s="62" t="s">
        <v>65</v>
      </c>
      <c r="D945" s="62" t="s">
        <v>150</v>
      </c>
      <c r="E945" s="46">
        <v>1301</v>
      </c>
      <c r="F945" s="46">
        <v>9</v>
      </c>
      <c r="G945" s="46">
        <v>704</v>
      </c>
      <c r="H945" s="46">
        <v>70411</v>
      </c>
      <c r="I945" s="46">
        <v>3000</v>
      </c>
      <c r="J945" s="46">
        <v>404206</v>
      </c>
      <c r="K945" s="32">
        <v>25000000</v>
      </c>
      <c r="L945" s="28">
        <v>0</v>
      </c>
      <c r="M945" s="32">
        <v>50000000</v>
      </c>
      <c r="N945" s="35">
        <v>50000000</v>
      </c>
      <c r="O945" s="62"/>
      <c r="P945" s="140">
        <f>IFERROR(VLOOKUP(A945,'[1]Detail CAPEX  (2)'!_xlnm.Print_Area,11,0),0)</f>
        <v>0</v>
      </c>
      <c r="Q945" s="32">
        <f t="shared" si="86"/>
        <v>0</v>
      </c>
      <c r="R945" s="32">
        <f t="shared" si="86"/>
        <v>0</v>
      </c>
      <c r="S945" s="216">
        <f t="shared" si="87"/>
        <v>0</v>
      </c>
      <c r="T945" s="60"/>
    </row>
    <row r="946" spans="1:20" x14ac:dyDescent="0.3">
      <c r="A946" s="62" t="s">
        <v>837</v>
      </c>
      <c r="B946" s="62" t="s">
        <v>838</v>
      </c>
      <c r="C946" s="62" t="s">
        <v>65</v>
      </c>
      <c r="D946" s="62" t="s">
        <v>150</v>
      </c>
      <c r="E946" s="46">
        <v>1301</v>
      </c>
      <c r="F946" s="46">
        <v>9</v>
      </c>
      <c r="G946" s="46">
        <v>704</v>
      </c>
      <c r="H946" s="46">
        <v>70411</v>
      </c>
      <c r="I946" s="46">
        <v>3000</v>
      </c>
      <c r="J946" s="46">
        <v>404206</v>
      </c>
      <c r="K946" s="32">
        <v>33071941</v>
      </c>
      <c r="L946" s="28">
        <v>0</v>
      </c>
      <c r="M946" s="32">
        <v>19000000</v>
      </c>
      <c r="N946" s="35">
        <v>19000000</v>
      </c>
      <c r="O946" s="62"/>
      <c r="P946" s="140">
        <v>40000000</v>
      </c>
      <c r="Q946" s="32">
        <f t="shared" si="86"/>
        <v>42000000</v>
      </c>
      <c r="R946" s="32">
        <f t="shared" si="86"/>
        <v>44100000</v>
      </c>
      <c r="S946" s="216">
        <f t="shared" si="87"/>
        <v>126100000</v>
      </c>
      <c r="T946" s="60"/>
    </row>
    <row r="947" spans="1:20" x14ac:dyDescent="0.3">
      <c r="A947" s="62" t="s">
        <v>839</v>
      </c>
      <c r="B947" s="62" t="s">
        <v>2838</v>
      </c>
      <c r="C947" s="62" t="s">
        <v>65</v>
      </c>
      <c r="D947" s="62" t="s">
        <v>150</v>
      </c>
      <c r="E947" s="46">
        <v>1301</v>
      </c>
      <c r="F947" s="46">
        <v>9</v>
      </c>
      <c r="G947" s="46">
        <v>704</v>
      </c>
      <c r="H947" s="46">
        <v>70411</v>
      </c>
      <c r="I947" s="46">
        <v>3000</v>
      </c>
      <c r="J947" s="46">
        <v>404206</v>
      </c>
      <c r="K947" s="28">
        <v>0</v>
      </c>
      <c r="L947" s="28">
        <v>0</v>
      </c>
      <c r="M947" s="32">
        <v>42000000</v>
      </c>
      <c r="N947" s="35">
        <v>42000000</v>
      </c>
      <c r="O947" s="62"/>
      <c r="P947" s="140">
        <v>112000000</v>
      </c>
      <c r="Q947" s="32">
        <f t="shared" si="86"/>
        <v>117600000</v>
      </c>
      <c r="R947" s="32">
        <f t="shared" si="86"/>
        <v>123480000</v>
      </c>
      <c r="S947" s="216">
        <f t="shared" si="87"/>
        <v>353080000</v>
      </c>
      <c r="T947" s="60"/>
    </row>
    <row r="948" spans="1:20" x14ac:dyDescent="0.3">
      <c r="A948" s="62" t="s">
        <v>2839</v>
      </c>
      <c r="B948" s="62" t="s">
        <v>2840</v>
      </c>
      <c r="C948" s="62" t="s">
        <v>65</v>
      </c>
      <c r="D948" s="62" t="s">
        <v>150</v>
      </c>
      <c r="E948" s="46"/>
      <c r="F948" s="46"/>
      <c r="G948" s="46"/>
      <c r="H948" s="46"/>
      <c r="I948" s="46"/>
      <c r="J948" s="46"/>
      <c r="K948" s="28"/>
      <c r="L948" s="28"/>
      <c r="M948" s="32"/>
      <c r="N948" s="35"/>
      <c r="O948" s="62"/>
      <c r="P948" s="140">
        <v>30000000</v>
      </c>
      <c r="Q948" s="32"/>
      <c r="R948" s="32"/>
      <c r="S948" s="216"/>
      <c r="T948" s="60"/>
    </row>
    <row r="949" spans="1:20" x14ac:dyDescent="0.3">
      <c r="A949" s="62" t="s">
        <v>2855</v>
      </c>
      <c r="B949" s="62" t="s">
        <v>924</v>
      </c>
      <c r="C949" s="62" t="s">
        <v>952</v>
      </c>
      <c r="D949" s="62" t="s">
        <v>150</v>
      </c>
      <c r="E949" s="46">
        <v>1305</v>
      </c>
      <c r="F949" s="46">
        <v>9</v>
      </c>
      <c r="G949" s="46">
        <v>704</v>
      </c>
      <c r="H949" s="46">
        <v>70451</v>
      </c>
      <c r="I949" s="46">
        <v>3000</v>
      </c>
      <c r="J949" s="46">
        <v>404206</v>
      </c>
      <c r="K949" s="28">
        <v>0</v>
      </c>
      <c r="L949" s="28">
        <v>0</v>
      </c>
      <c r="M949" s="32">
        <v>84000000</v>
      </c>
      <c r="N949" s="35">
        <v>54000000</v>
      </c>
      <c r="O949" s="62"/>
      <c r="P949" s="140">
        <f>IFERROR(VLOOKUP(A949,'[1]Detail CAPEX  (2)'!_xlnm.Print_Area,11,0),0)</f>
        <v>0</v>
      </c>
      <c r="Q949" s="32">
        <f t="shared" ref="Q949:R955" si="88">P949+5%*P949</f>
        <v>0</v>
      </c>
      <c r="R949" s="32">
        <f t="shared" si="88"/>
        <v>0</v>
      </c>
      <c r="S949" s="216">
        <f t="shared" ref="S949:S955" si="89">SUM(P949:R949)</f>
        <v>0</v>
      </c>
      <c r="T949" s="60"/>
    </row>
    <row r="950" spans="1:20" x14ac:dyDescent="0.3">
      <c r="A950" s="62" t="s">
        <v>2856</v>
      </c>
      <c r="B950" s="62" t="s">
        <v>940</v>
      </c>
      <c r="C950" s="62" t="s">
        <v>952</v>
      </c>
      <c r="D950" s="62" t="s">
        <v>150</v>
      </c>
      <c r="E950" s="46">
        <v>1305</v>
      </c>
      <c r="F950" s="46">
        <v>9</v>
      </c>
      <c r="G950" s="46">
        <v>704</v>
      </c>
      <c r="H950" s="46">
        <v>70451</v>
      </c>
      <c r="I950" s="46">
        <v>3000</v>
      </c>
      <c r="J950" s="46">
        <v>404206</v>
      </c>
      <c r="K950" s="28">
        <v>0</v>
      </c>
      <c r="L950" s="28">
        <v>0</v>
      </c>
      <c r="M950" s="32">
        <v>30000000</v>
      </c>
      <c r="N950" s="35">
        <v>30000000</v>
      </c>
      <c r="O950" s="62"/>
      <c r="P950" s="140">
        <v>54000000</v>
      </c>
      <c r="Q950" s="32">
        <f t="shared" si="88"/>
        <v>56700000</v>
      </c>
      <c r="R950" s="32">
        <f t="shared" si="88"/>
        <v>59535000</v>
      </c>
      <c r="S950" s="216">
        <f t="shared" si="89"/>
        <v>170235000</v>
      </c>
      <c r="T950" s="60"/>
    </row>
    <row r="951" spans="1:20" x14ac:dyDescent="0.3">
      <c r="A951" s="62" t="s">
        <v>2857</v>
      </c>
      <c r="B951" s="62" t="s">
        <v>953</v>
      </c>
      <c r="C951" s="62" t="s">
        <v>952</v>
      </c>
      <c r="D951" s="62" t="s">
        <v>150</v>
      </c>
      <c r="E951" s="46">
        <v>1305</v>
      </c>
      <c r="F951" s="46">
        <v>9</v>
      </c>
      <c r="G951" s="46">
        <v>704</v>
      </c>
      <c r="H951" s="46">
        <v>70451</v>
      </c>
      <c r="I951" s="46">
        <v>3000</v>
      </c>
      <c r="J951" s="46">
        <v>404206</v>
      </c>
      <c r="K951" s="28">
        <v>0</v>
      </c>
      <c r="L951" s="28">
        <v>0</v>
      </c>
      <c r="M951" s="32">
        <v>6000000</v>
      </c>
      <c r="N951" s="35">
        <v>6000000</v>
      </c>
      <c r="O951" s="62"/>
      <c r="P951" s="140">
        <f>IFERROR(VLOOKUP(A951,'[1]Detail CAPEX  (2)'!_xlnm.Print_Area,11,0),0)</f>
        <v>0</v>
      </c>
      <c r="Q951" s="32">
        <f t="shared" si="88"/>
        <v>0</v>
      </c>
      <c r="R951" s="32">
        <f t="shared" si="88"/>
        <v>0</v>
      </c>
      <c r="S951" s="216">
        <f t="shared" si="89"/>
        <v>0</v>
      </c>
      <c r="T951" s="60"/>
    </row>
    <row r="952" spans="1:20" x14ac:dyDescent="0.3">
      <c r="A952" s="62" t="s">
        <v>2858</v>
      </c>
      <c r="B952" s="62" t="s">
        <v>954</v>
      </c>
      <c r="C952" s="62" t="s">
        <v>952</v>
      </c>
      <c r="D952" s="62" t="s">
        <v>150</v>
      </c>
      <c r="E952" s="46">
        <v>1305</v>
      </c>
      <c r="F952" s="46">
        <v>9</v>
      </c>
      <c r="G952" s="46">
        <v>704</v>
      </c>
      <c r="H952" s="46">
        <v>70451</v>
      </c>
      <c r="I952" s="46">
        <v>3000</v>
      </c>
      <c r="J952" s="46">
        <v>404206</v>
      </c>
      <c r="K952" s="28">
        <v>0</v>
      </c>
      <c r="L952" s="28">
        <v>0</v>
      </c>
      <c r="M952" s="32">
        <v>5000000</v>
      </c>
      <c r="N952" s="35">
        <v>5000000</v>
      </c>
      <c r="O952" s="62"/>
      <c r="P952" s="140">
        <f>IFERROR(VLOOKUP(A952,'[1]Detail CAPEX  (2)'!_xlnm.Print_Area,11,0),0)</f>
        <v>0</v>
      </c>
      <c r="Q952" s="32">
        <f t="shared" si="88"/>
        <v>0</v>
      </c>
      <c r="R952" s="32">
        <f t="shared" si="88"/>
        <v>0</v>
      </c>
      <c r="S952" s="216">
        <f t="shared" si="89"/>
        <v>0</v>
      </c>
      <c r="T952" s="60"/>
    </row>
    <row r="953" spans="1:20" s="153" customFormat="1" x14ac:dyDescent="0.3">
      <c r="A953" s="62" t="s">
        <v>2859</v>
      </c>
      <c r="B953" s="62" t="s">
        <v>323</v>
      </c>
      <c r="C953" s="62" t="s">
        <v>952</v>
      </c>
      <c r="D953" s="62" t="s">
        <v>150</v>
      </c>
      <c r="E953" s="46">
        <v>1305</v>
      </c>
      <c r="F953" s="46">
        <v>9</v>
      </c>
      <c r="G953" s="46">
        <v>704</v>
      </c>
      <c r="H953" s="46">
        <v>70451</v>
      </c>
      <c r="I953" s="46">
        <v>3000</v>
      </c>
      <c r="J953" s="46">
        <v>404206</v>
      </c>
      <c r="K953" s="28">
        <v>0</v>
      </c>
      <c r="L953" s="28">
        <v>0</v>
      </c>
      <c r="M953" s="32">
        <v>3000000</v>
      </c>
      <c r="N953" s="35">
        <v>3000000</v>
      </c>
      <c r="O953" s="62"/>
      <c r="P953" s="140">
        <v>4700000</v>
      </c>
      <c r="Q953" s="32">
        <f t="shared" si="88"/>
        <v>4935000</v>
      </c>
      <c r="R953" s="32">
        <f t="shared" si="88"/>
        <v>5181750</v>
      </c>
      <c r="S953" s="216">
        <f t="shared" si="89"/>
        <v>14816750</v>
      </c>
      <c r="T953" s="226"/>
    </row>
    <row r="954" spans="1:20" x14ac:dyDescent="0.3">
      <c r="A954" s="62" t="s">
        <v>2860</v>
      </c>
      <c r="B954" s="62" t="s">
        <v>955</v>
      </c>
      <c r="C954" s="62" t="s">
        <v>952</v>
      </c>
      <c r="D954" s="62" t="s">
        <v>150</v>
      </c>
      <c r="E954" s="46">
        <v>1305</v>
      </c>
      <c r="F954" s="46">
        <v>9</v>
      </c>
      <c r="G954" s="46">
        <v>704</v>
      </c>
      <c r="H954" s="46">
        <v>70451</v>
      </c>
      <c r="I954" s="46">
        <v>3000</v>
      </c>
      <c r="J954" s="46">
        <v>404206</v>
      </c>
      <c r="K954" s="28">
        <v>0</v>
      </c>
      <c r="L954" s="28">
        <v>0</v>
      </c>
      <c r="M954" s="32">
        <v>30500000</v>
      </c>
      <c r="N954" s="35">
        <v>30500000</v>
      </c>
      <c r="O954" s="62"/>
      <c r="P954" s="140">
        <v>65000000</v>
      </c>
      <c r="Q954" s="32">
        <f t="shared" si="88"/>
        <v>68250000</v>
      </c>
      <c r="R954" s="32">
        <f t="shared" si="88"/>
        <v>71662500</v>
      </c>
      <c r="S954" s="216">
        <f t="shared" si="89"/>
        <v>204912500</v>
      </c>
      <c r="T954" s="60"/>
    </row>
    <row r="955" spans="1:20" x14ac:dyDescent="0.3">
      <c r="A955" s="62" t="s">
        <v>2861</v>
      </c>
      <c r="B955" s="187" t="s">
        <v>956</v>
      </c>
      <c r="C955" s="62" t="s">
        <v>952</v>
      </c>
      <c r="D955" s="62" t="s">
        <v>150</v>
      </c>
      <c r="E955" s="46">
        <v>1305</v>
      </c>
      <c r="F955" s="46">
        <v>9</v>
      </c>
      <c r="G955" s="46">
        <v>704</v>
      </c>
      <c r="H955" s="46">
        <v>70451</v>
      </c>
      <c r="I955" s="46">
        <v>3000</v>
      </c>
      <c r="J955" s="46">
        <v>404206</v>
      </c>
      <c r="K955" s="28">
        <v>0</v>
      </c>
      <c r="L955" s="28">
        <v>0</v>
      </c>
      <c r="M955" s="32">
        <v>5000000</v>
      </c>
      <c r="N955" s="35">
        <v>5000000</v>
      </c>
      <c r="O955" s="62"/>
      <c r="P955" s="140">
        <v>7000000</v>
      </c>
      <c r="Q955" s="32">
        <f t="shared" si="88"/>
        <v>7350000</v>
      </c>
      <c r="R955" s="32">
        <f t="shared" si="88"/>
        <v>7717500</v>
      </c>
      <c r="S955" s="216">
        <f t="shared" si="89"/>
        <v>22067500</v>
      </c>
      <c r="T955" s="60"/>
    </row>
    <row r="956" spans="1:20" x14ac:dyDescent="0.3">
      <c r="A956" s="62" t="s">
        <v>2862</v>
      </c>
      <c r="B956" s="187" t="s">
        <v>2863</v>
      </c>
      <c r="C956" s="62" t="s">
        <v>952</v>
      </c>
      <c r="D956" s="62" t="s">
        <v>150</v>
      </c>
      <c r="E956" s="46"/>
      <c r="F956" s="46"/>
      <c r="G956" s="46"/>
      <c r="H956" s="46"/>
      <c r="I956" s="46"/>
      <c r="J956" s="46"/>
      <c r="K956" s="28"/>
      <c r="L956" s="28"/>
      <c r="M956" s="32"/>
      <c r="N956" s="35"/>
      <c r="O956" s="62"/>
      <c r="P956" s="140">
        <v>40000000</v>
      </c>
      <c r="Q956" s="32"/>
      <c r="R956" s="32"/>
      <c r="S956" s="216"/>
      <c r="T956" s="60"/>
    </row>
    <row r="957" spans="1:20" x14ac:dyDescent="0.3">
      <c r="A957" s="62" t="s">
        <v>1021</v>
      </c>
      <c r="B957" s="62" t="s">
        <v>1022</v>
      </c>
      <c r="C957" s="62" t="s">
        <v>56</v>
      </c>
      <c r="D957" s="62" t="s">
        <v>150</v>
      </c>
      <c r="E957" s="46">
        <v>1303</v>
      </c>
      <c r="F957" s="46">
        <v>9</v>
      </c>
      <c r="G957" s="46">
        <v>704</v>
      </c>
      <c r="H957" s="46">
        <v>70411</v>
      </c>
      <c r="I957" s="46">
        <v>3000</v>
      </c>
      <c r="J957" s="46">
        <v>404206</v>
      </c>
      <c r="K957" s="28">
        <v>0</v>
      </c>
      <c r="L957" s="28">
        <v>0</v>
      </c>
      <c r="M957" s="28">
        <v>0</v>
      </c>
      <c r="N957" s="35">
        <v>30000000</v>
      </c>
      <c r="O957" s="62"/>
      <c r="P957" s="140">
        <v>65000000</v>
      </c>
      <c r="Q957" s="32">
        <f t="shared" ref="Q957:R963" si="90">P957+5%*P957</f>
        <v>68250000</v>
      </c>
      <c r="R957" s="32">
        <f t="shared" si="90"/>
        <v>71662500</v>
      </c>
      <c r="S957" s="216">
        <f t="shared" ref="S957:S963" si="91">SUM(P957:R957)</f>
        <v>204912500</v>
      </c>
      <c r="T957" s="60"/>
    </row>
    <row r="958" spans="1:20" x14ac:dyDescent="0.3">
      <c r="A958" s="62" t="s">
        <v>1023</v>
      </c>
      <c r="B958" s="62" t="s">
        <v>1024</v>
      </c>
      <c r="C958" s="62" t="s">
        <v>56</v>
      </c>
      <c r="D958" s="62" t="s">
        <v>150</v>
      </c>
      <c r="E958" s="46">
        <v>1301</v>
      </c>
      <c r="F958" s="46">
        <v>9</v>
      </c>
      <c r="G958" s="46">
        <v>704</v>
      </c>
      <c r="H958" s="46">
        <v>70411</v>
      </c>
      <c r="I958" s="46">
        <v>3000</v>
      </c>
      <c r="J958" s="46">
        <v>404206</v>
      </c>
      <c r="K958" s="32">
        <v>450000</v>
      </c>
      <c r="L958" s="28">
        <v>0</v>
      </c>
      <c r="M958" s="32">
        <v>8700000</v>
      </c>
      <c r="N958" s="35">
        <v>8700000</v>
      </c>
      <c r="O958" s="62"/>
      <c r="P958" s="140">
        <f>IFERROR(VLOOKUP(A958,'[1]Detail CAPEX  (2)'!_xlnm.Print_Area,11,0),0)</f>
        <v>0</v>
      </c>
      <c r="Q958" s="32">
        <f t="shared" si="90"/>
        <v>0</v>
      </c>
      <c r="R958" s="32">
        <f t="shared" si="90"/>
        <v>0</v>
      </c>
      <c r="S958" s="216">
        <f t="shared" si="91"/>
        <v>0</v>
      </c>
      <c r="T958" s="60"/>
    </row>
    <row r="959" spans="1:20" x14ac:dyDescent="0.3">
      <c r="A959" s="62" t="s">
        <v>1025</v>
      </c>
      <c r="B959" s="62" t="s">
        <v>1026</v>
      </c>
      <c r="C959" s="62" t="s">
        <v>56</v>
      </c>
      <c r="D959" s="62" t="s">
        <v>150</v>
      </c>
      <c r="E959" s="46">
        <v>1301</v>
      </c>
      <c r="F959" s="46">
        <v>9</v>
      </c>
      <c r="G959" s="46">
        <v>704</v>
      </c>
      <c r="H959" s="46">
        <v>70443</v>
      </c>
      <c r="I959" s="46">
        <v>3000</v>
      </c>
      <c r="J959" s="46">
        <v>404206</v>
      </c>
      <c r="K959" s="28">
        <v>0</v>
      </c>
      <c r="L959" s="28">
        <v>0</v>
      </c>
      <c r="M959" s="32">
        <v>15000000</v>
      </c>
      <c r="N959" s="35">
        <v>15000000</v>
      </c>
      <c r="O959" s="62"/>
      <c r="P959" s="140">
        <f>IFERROR(VLOOKUP(A959,'[1]Detail CAPEX  (2)'!_xlnm.Print_Area,11,0),0)</f>
        <v>0</v>
      </c>
      <c r="Q959" s="32">
        <f t="shared" si="90"/>
        <v>0</v>
      </c>
      <c r="R959" s="32">
        <f t="shared" si="90"/>
        <v>0</v>
      </c>
      <c r="S959" s="216">
        <f t="shared" si="91"/>
        <v>0</v>
      </c>
      <c r="T959" s="60"/>
    </row>
    <row r="960" spans="1:20" x14ac:dyDescent="0.3">
      <c r="A960" s="62" t="s">
        <v>1027</v>
      </c>
      <c r="B960" s="62" t="s">
        <v>1028</v>
      </c>
      <c r="C960" s="62" t="s">
        <v>56</v>
      </c>
      <c r="D960" s="62" t="s">
        <v>150</v>
      </c>
      <c r="E960" s="46">
        <v>1301</v>
      </c>
      <c r="F960" s="46">
        <v>11</v>
      </c>
      <c r="G960" s="46">
        <v>704</v>
      </c>
      <c r="H960" s="46">
        <v>70411</v>
      </c>
      <c r="I960" s="46">
        <v>3000</v>
      </c>
      <c r="J960" s="46">
        <v>404206</v>
      </c>
      <c r="K960" s="32">
        <v>3000000</v>
      </c>
      <c r="L960" s="28">
        <v>0</v>
      </c>
      <c r="M960" s="28">
        <v>0</v>
      </c>
      <c r="N960" s="29">
        <v>0</v>
      </c>
      <c r="O960" s="62"/>
      <c r="P960" s="140">
        <f>IFERROR(VLOOKUP(A960,'[1]Detail CAPEX  (2)'!_xlnm.Print_Area,11,0),0)</f>
        <v>0</v>
      </c>
      <c r="Q960" s="32">
        <f t="shared" si="90"/>
        <v>0</v>
      </c>
      <c r="R960" s="32">
        <f t="shared" si="90"/>
        <v>0</v>
      </c>
      <c r="S960" s="216">
        <f t="shared" si="91"/>
        <v>0</v>
      </c>
      <c r="T960" s="60"/>
    </row>
    <row r="961" spans="1:20" x14ac:dyDescent="0.3">
      <c r="A961" s="62" t="s">
        <v>1029</v>
      </c>
      <c r="B961" s="62" t="s">
        <v>1030</v>
      </c>
      <c r="C961" s="62" t="s">
        <v>56</v>
      </c>
      <c r="D961" s="62" t="s">
        <v>150</v>
      </c>
      <c r="E961" s="46">
        <v>1305</v>
      </c>
      <c r="F961" s="46">
        <v>11</v>
      </c>
      <c r="G961" s="46">
        <v>704</v>
      </c>
      <c r="H961" s="46">
        <v>70443</v>
      </c>
      <c r="I961" s="46">
        <v>3000</v>
      </c>
      <c r="J961" s="46">
        <v>404206</v>
      </c>
      <c r="K961" s="28">
        <v>0</v>
      </c>
      <c r="L961" s="28">
        <v>0</v>
      </c>
      <c r="M961" s="32">
        <v>10000000</v>
      </c>
      <c r="N961" s="29">
        <v>0</v>
      </c>
      <c r="O961" s="62"/>
      <c r="P961" s="140">
        <f>IFERROR(VLOOKUP(A961,'[1]Detail CAPEX  (2)'!_xlnm.Print_Area,11,0),0)</f>
        <v>0</v>
      </c>
      <c r="Q961" s="32">
        <f t="shared" si="90"/>
        <v>0</v>
      </c>
      <c r="R961" s="32">
        <f t="shared" si="90"/>
        <v>0</v>
      </c>
      <c r="S961" s="216">
        <f t="shared" si="91"/>
        <v>0</v>
      </c>
      <c r="T961" s="60"/>
    </row>
    <row r="962" spans="1:20" x14ac:dyDescent="0.3">
      <c r="A962" s="62" t="s">
        <v>1031</v>
      </c>
      <c r="B962" s="62" t="s">
        <v>1028</v>
      </c>
      <c r="C962" s="62" t="s">
        <v>56</v>
      </c>
      <c r="D962" s="62" t="s">
        <v>150</v>
      </c>
      <c r="E962" s="46">
        <v>1303</v>
      </c>
      <c r="F962" s="46">
        <v>9</v>
      </c>
      <c r="G962" s="46">
        <v>704</v>
      </c>
      <c r="H962" s="46">
        <v>70411</v>
      </c>
      <c r="I962" s="46">
        <v>3000</v>
      </c>
      <c r="J962" s="46">
        <v>404206</v>
      </c>
      <c r="K962" s="28">
        <v>0</v>
      </c>
      <c r="L962" s="28">
        <v>0</v>
      </c>
      <c r="M962" s="28">
        <v>0</v>
      </c>
      <c r="N962" s="35">
        <v>5000000</v>
      </c>
      <c r="O962" s="62"/>
      <c r="P962" s="140">
        <f>IFERROR(VLOOKUP(A962,'[1]Detail CAPEX  (2)'!_xlnm.Print_Area,11,0),0)</f>
        <v>0</v>
      </c>
      <c r="Q962" s="32">
        <f t="shared" si="90"/>
        <v>0</v>
      </c>
      <c r="R962" s="32">
        <f t="shared" si="90"/>
        <v>0</v>
      </c>
      <c r="S962" s="216">
        <f t="shared" si="91"/>
        <v>0</v>
      </c>
      <c r="T962" s="60"/>
    </row>
    <row r="963" spans="1:20" x14ac:dyDescent="0.3">
      <c r="A963" s="62" t="s">
        <v>1032</v>
      </c>
      <c r="B963" s="62" t="s">
        <v>1033</v>
      </c>
      <c r="C963" s="62" t="s">
        <v>56</v>
      </c>
      <c r="D963" s="62" t="s">
        <v>150</v>
      </c>
      <c r="E963" s="46">
        <v>1301</v>
      </c>
      <c r="F963" s="46">
        <v>8</v>
      </c>
      <c r="G963" s="46">
        <v>704</v>
      </c>
      <c r="H963" s="46">
        <v>70411</v>
      </c>
      <c r="I963" s="46">
        <v>3000</v>
      </c>
      <c r="J963" s="46">
        <v>404206</v>
      </c>
      <c r="K963" s="32">
        <v>3421425</v>
      </c>
      <c r="L963" s="28">
        <v>0</v>
      </c>
      <c r="M963" s="32">
        <v>51000000</v>
      </c>
      <c r="N963" s="35">
        <v>5000000</v>
      </c>
      <c r="O963" s="62"/>
      <c r="P963" s="140">
        <f>IFERROR(VLOOKUP(A963,'[1]Detail CAPEX  (2)'!_xlnm.Print_Area,11,0),0)</f>
        <v>0</v>
      </c>
      <c r="Q963" s="32">
        <f t="shared" si="90"/>
        <v>0</v>
      </c>
      <c r="R963" s="32">
        <f t="shared" si="90"/>
        <v>0</v>
      </c>
      <c r="S963" s="216">
        <f t="shared" si="91"/>
        <v>0</v>
      </c>
      <c r="T963" s="60"/>
    </row>
    <row r="964" spans="1:20" x14ac:dyDescent="0.3">
      <c r="A964" s="62" t="s">
        <v>3416</v>
      </c>
      <c r="B964" s="62" t="s">
        <v>3417</v>
      </c>
      <c r="C964" s="62" t="s">
        <v>56</v>
      </c>
      <c r="D964" s="62" t="s">
        <v>150</v>
      </c>
      <c r="E964" s="46"/>
      <c r="F964" s="46"/>
      <c r="G964" s="46"/>
      <c r="H964" s="46"/>
      <c r="I964" s="46"/>
      <c r="J964" s="46"/>
      <c r="K964" s="32"/>
      <c r="L964" s="28"/>
      <c r="M964" s="32"/>
      <c r="N964" s="35"/>
      <c r="O964" s="62"/>
      <c r="P964" s="140">
        <v>1000000</v>
      </c>
      <c r="Q964" s="32"/>
      <c r="R964" s="32"/>
      <c r="S964" s="216"/>
      <c r="T964" s="60"/>
    </row>
    <row r="965" spans="1:20" x14ac:dyDescent="0.3">
      <c r="A965" s="62" t="s">
        <v>1034</v>
      </c>
      <c r="B965" s="62" t="s">
        <v>1035</v>
      </c>
      <c r="C965" s="62" t="s">
        <v>56</v>
      </c>
      <c r="D965" s="62" t="s">
        <v>150</v>
      </c>
      <c r="E965" s="46">
        <v>1301</v>
      </c>
      <c r="F965" s="46">
        <v>11</v>
      </c>
      <c r="G965" s="46">
        <v>704</v>
      </c>
      <c r="H965" s="46">
        <v>70411</v>
      </c>
      <c r="I965" s="46">
        <v>3000</v>
      </c>
      <c r="J965" s="46">
        <v>404206</v>
      </c>
      <c r="K965" s="32">
        <v>1263000</v>
      </c>
      <c r="L965" s="28">
        <v>0</v>
      </c>
      <c r="M965" s="32">
        <v>15000000</v>
      </c>
      <c r="N965" s="35">
        <v>1000000</v>
      </c>
      <c r="O965" s="62"/>
      <c r="P965" s="140">
        <f>IFERROR(VLOOKUP(A965,'[1]Detail CAPEX  (2)'!_xlnm.Print_Area,11,0),0)</f>
        <v>0</v>
      </c>
      <c r="Q965" s="32">
        <f t="shared" ref="Q965:R968" si="92">P965+5%*P965</f>
        <v>0</v>
      </c>
      <c r="R965" s="32">
        <f t="shared" si="92"/>
        <v>0</v>
      </c>
      <c r="S965" s="216">
        <f>SUM(P965:R965)</f>
        <v>0</v>
      </c>
      <c r="T965" s="60"/>
    </row>
    <row r="966" spans="1:20" x14ac:dyDescent="0.3">
      <c r="A966" s="62" t="s">
        <v>1019</v>
      </c>
      <c r="B966" s="62" t="s">
        <v>1020</v>
      </c>
      <c r="C966" s="62" t="s">
        <v>56</v>
      </c>
      <c r="D966" s="62" t="s">
        <v>150</v>
      </c>
      <c r="E966" s="46">
        <v>1202</v>
      </c>
      <c r="F966" s="46">
        <v>9</v>
      </c>
      <c r="G966" s="46">
        <v>704</v>
      </c>
      <c r="H966" s="46">
        <v>70473</v>
      </c>
      <c r="I966" s="46">
        <v>3000</v>
      </c>
      <c r="J966" s="46">
        <v>404206</v>
      </c>
      <c r="K966" s="28">
        <v>0</v>
      </c>
      <c r="L966" s="28">
        <v>0</v>
      </c>
      <c r="M966" s="32">
        <v>1000000</v>
      </c>
      <c r="N966" s="35">
        <v>1000000</v>
      </c>
      <c r="O966" s="62"/>
      <c r="P966" s="140">
        <f>IFERROR(VLOOKUP(A966,'[1]Detail CAPEX  (2)'!_xlnm.Print_Area,11,0),0)</f>
        <v>0</v>
      </c>
      <c r="Q966" s="32">
        <f t="shared" si="92"/>
        <v>0</v>
      </c>
      <c r="R966" s="32">
        <f t="shared" si="92"/>
        <v>0</v>
      </c>
      <c r="S966" s="216">
        <f>SUM(P966:R966)</f>
        <v>0</v>
      </c>
      <c r="T966" s="60"/>
    </row>
    <row r="967" spans="1:20" x14ac:dyDescent="0.3">
      <c r="A967" s="62" t="s">
        <v>1036</v>
      </c>
      <c r="B967" s="62" t="s">
        <v>1037</v>
      </c>
      <c r="C967" s="62" t="s">
        <v>56</v>
      </c>
      <c r="D967" s="62" t="s">
        <v>150</v>
      </c>
      <c r="E967" s="46">
        <v>1201</v>
      </c>
      <c r="F967" s="46">
        <v>10</v>
      </c>
      <c r="G967" s="46">
        <v>704</v>
      </c>
      <c r="H967" s="46">
        <v>70411</v>
      </c>
      <c r="I967" s="46">
        <v>3000</v>
      </c>
      <c r="J967" s="46">
        <v>404206</v>
      </c>
      <c r="K967" s="28">
        <v>0</v>
      </c>
      <c r="L967" s="28">
        <v>0</v>
      </c>
      <c r="M967" s="32">
        <v>2000000</v>
      </c>
      <c r="N967" s="35">
        <v>2000000</v>
      </c>
      <c r="O967" s="62"/>
      <c r="P967" s="140">
        <f>IFERROR(VLOOKUP(A967,'[1]Detail CAPEX  (2)'!_xlnm.Print_Area,11,0),0)</f>
        <v>0</v>
      </c>
      <c r="Q967" s="32">
        <f t="shared" si="92"/>
        <v>0</v>
      </c>
      <c r="R967" s="32">
        <f t="shared" si="92"/>
        <v>0</v>
      </c>
      <c r="S967" s="216">
        <f>SUM(P967:R967)</f>
        <v>0</v>
      </c>
      <c r="T967" s="60"/>
    </row>
    <row r="968" spans="1:20" s="153" customFormat="1" x14ac:dyDescent="0.3">
      <c r="A968" s="62" t="s">
        <v>1038</v>
      </c>
      <c r="B968" s="62" t="s">
        <v>323</v>
      </c>
      <c r="C968" s="62" t="s">
        <v>56</v>
      </c>
      <c r="D968" s="62" t="s">
        <v>150</v>
      </c>
      <c r="E968" s="46">
        <v>1302</v>
      </c>
      <c r="F968" s="46">
        <v>9</v>
      </c>
      <c r="G968" s="46">
        <v>704</v>
      </c>
      <c r="H968" s="46">
        <v>70411</v>
      </c>
      <c r="I968" s="46">
        <v>3000</v>
      </c>
      <c r="J968" s="46">
        <v>404206</v>
      </c>
      <c r="K968" s="32">
        <v>2470000</v>
      </c>
      <c r="L968" s="28">
        <v>0</v>
      </c>
      <c r="M968" s="32">
        <v>3000000</v>
      </c>
      <c r="N968" s="35">
        <v>3000000</v>
      </c>
      <c r="O968" s="62"/>
      <c r="P968" s="140">
        <f>IFERROR(VLOOKUP(A968,'[1]Detail CAPEX  (2)'!_xlnm.Print_Area,11,0),0)</f>
        <v>0</v>
      </c>
      <c r="Q968" s="32">
        <f t="shared" si="92"/>
        <v>0</v>
      </c>
      <c r="R968" s="32">
        <f t="shared" si="92"/>
        <v>0</v>
      </c>
      <c r="S968" s="216">
        <f>SUM(P968:R968)</f>
        <v>0</v>
      </c>
      <c r="T968" s="226"/>
    </row>
    <row r="969" spans="1:20" x14ac:dyDescent="0.3">
      <c r="A969" s="62" t="s">
        <v>3418</v>
      </c>
      <c r="B969" s="62" t="s">
        <v>3419</v>
      </c>
      <c r="C969" s="62" t="s">
        <v>56</v>
      </c>
      <c r="D969" s="62" t="s">
        <v>150</v>
      </c>
      <c r="E969" s="46"/>
      <c r="F969" s="46"/>
      <c r="G969" s="46"/>
      <c r="H969" s="46"/>
      <c r="I969" s="46"/>
      <c r="J969" s="46"/>
      <c r="K969" s="32"/>
      <c r="L969" s="28"/>
      <c r="M969" s="32"/>
      <c r="N969" s="35"/>
      <c r="O969" s="62"/>
      <c r="P969" s="140">
        <v>5000000</v>
      </c>
      <c r="Q969" s="32"/>
      <c r="R969" s="32"/>
      <c r="S969" s="216"/>
      <c r="T969" s="60"/>
    </row>
    <row r="970" spans="1:20" x14ac:dyDescent="0.3">
      <c r="A970" s="62" t="s">
        <v>1039</v>
      </c>
      <c r="B970" s="187" t="s">
        <v>1040</v>
      </c>
      <c r="C970" s="62" t="s">
        <v>56</v>
      </c>
      <c r="D970" s="62" t="s">
        <v>150</v>
      </c>
      <c r="E970" s="46">
        <v>1305</v>
      </c>
      <c r="F970" s="46">
        <v>9</v>
      </c>
      <c r="G970" s="46">
        <v>704</v>
      </c>
      <c r="H970" s="46">
        <v>70411</v>
      </c>
      <c r="I970" s="46">
        <v>3000</v>
      </c>
      <c r="J970" s="46">
        <v>404206</v>
      </c>
      <c r="K970" s="32">
        <v>8332000</v>
      </c>
      <c r="L970" s="28">
        <v>0</v>
      </c>
      <c r="M970" s="32">
        <v>15000000</v>
      </c>
      <c r="N970" s="35">
        <v>10000000</v>
      </c>
      <c r="O970" s="62"/>
      <c r="P970" s="140">
        <f>IFERROR(VLOOKUP(A970,'[1]Detail CAPEX  (2)'!_xlnm.Print_Area,11,0),0)</f>
        <v>0</v>
      </c>
      <c r="Q970" s="32">
        <f t="shared" ref="Q970:R989" si="93">P970+5%*P970</f>
        <v>0</v>
      </c>
      <c r="R970" s="32">
        <f t="shared" si="93"/>
        <v>0</v>
      </c>
      <c r="S970" s="216">
        <f t="shared" ref="S970:S1006" si="94">SUM(P970:R970)</f>
        <v>0</v>
      </c>
      <c r="T970" s="60"/>
    </row>
    <row r="971" spans="1:20" x14ac:dyDescent="0.3">
      <c r="A971" s="62" t="s">
        <v>1041</v>
      </c>
      <c r="B971" s="187" t="s">
        <v>1042</v>
      </c>
      <c r="C971" s="62" t="s">
        <v>56</v>
      </c>
      <c r="D971" s="62" t="s">
        <v>150</v>
      </c>
      <c r="E971" s="46">
        <v>1303</v>
      </c>
      <c r="F971" s="46">
        <v>9</v>
      </c>
      <c r="G971" s="46">
        <v>704</v>
      </c>
      <c r="H971" s="46">
        <v>70460</v>
      </c>
      <c r="I971" s="46">
        <v>3000</v>
      </c>
      <c r="J971" s="46">
        <v>404206</v>
      </c>
      <c r="K971" s="28">
        <v>0</v>
      </c>
      <c r="L971" s="28">
        <v>0</v>
      </c>
      <c r="M971" s="32">
        <v>1000000</v>
      </c>
      <c r="N971" s="35">
        <v>1000000</v>
      </c>
      <c r="O971" s="62"/>
      <c r="P971" s="140">
        <f>IFERROR(VLOOKUP(A971,'[1]Detail CAPEX  (2)'!_xlnm.Print_Area,11,0),0)</f>
        <v>0</v>
      </c>
      <c r="Q971" s="32">
        <f t="shared" si="93"/>
        <v>0</v>
      </c>
      <c r="R971" s="32">
        <f t="shared" si="93"/>
        <v>0</v>
      </c>
      <c r="S971" s="216">
        <f t="shared" si="94"/>
        <v>0</v>
      </c>
      <c r="T971" s="60"/>
    </row>
    <row r="972" spans="1:20" x14ac:dyDescent="0.3">
      <c r="A972" s="62" t="s">
        <v>1043</v>
      </c>
      <c r="B972" s="62" t="s">
        <v>1044</v>
      </c>
      <c r="C972" s="62" t="s">
        <v>56</v>
      </c>
      <c r="D972" s="62" t="s">
        <v>150</v>
      </c>
      <c r="E972" s="46">
        <v>1305</v>
      </c>
      <c r="F972" s="46">
        <v>9</v>
      </c>
      <c r="G972" s="46">
        <v>704</v>
      </c>
      <c r="H972" s="46">
        <v>70411</v>
      </c>
      <c r="I972" s="46">
        <v>3000</v>
      </c>
      <c r="J972" s="46">
        <v>404206</v>
      </c>
      <c r="K972" s="28">
        <v>0</v>
      </c>
      <c r="L972" s="28">
        <v>0</v>
      </c>
      <c r="M972" s="32">
        <v>3000000</v>
      </c>
      <c r="N972" s="35">
        <v>3000000</v>
      </c>
      <c r="O972" s="62"/>
      <c r="P972" s="140">
        <f>IFERROR(VLOOKUP(A972,'[1]Detail CAPEX  (2)'!_xlnm.Print_Area,11,0),0)</f>
        <v>0</v>
      </c>
      <c r="Q972" s="32">
        <f t="shared" si="93"/>
        <v>0</v>
      </c>
      <c r="R972" s="32">
        <f t="shared" si="93"/>
        <v>0</v>
      </c>
      <c r="S972" s="216">
        <f t="shared" si="94"/>
        <v>0</v>
      </c>
      <c r="T972" s="60"/>
    </row>
    <row r="973" spans="1:20" x14ac:dyDescent="0.3">
      <c r="A973" s="62" t="s">
        <v>1045</v>
      </c>
      <c r="B973" s="62" t="s">
        <v>1046</v>
      </c>
      <c r="C973" s="62" t="s">
        <v>56</v>
      </c>
      <c r="D973" s="62" t="s">
        <v>150</v>
      </c>
      <c r="E973" s="46">
        <v>1302</v>
      </c>
      <c r="F973" s="46">
        <v>9</v>
      </c>
      <c r="G973" s="46">
        <v>701</v>
      </c>
      <c r="H973" s="46">
        <v>70150</v>
      </c>
      <c r="I973" s="46">
        <v>3000</v>
      </c>
      <c r="J973" s="46">
        <v>404206</v>
      </c>
      <c r="K973" s="28">
        <v>0</v>
      </c>
      <c r="L973" s="28">
        <v>0</v>
      </c>
      <c r="M973" s="32">
        <v>2000000</v>
      </c>
      <c r="N973" s="35">
        <v>2000000</v>
      </c>
      <c r="O973" s="62"/>
      <c r="P973" s="140">
        <f>IFERROR(VLOOKUP(A973,'[1]Detail CAPEX  (2)'!_xlnm.Print_Area,11,0),0)</f>
        <v>0</v>
      </c>
      <c r="Q973" s="32">
        <f t="shared" si="93"/>
        <v>0</v>
      </c>
      <c r="R973" s="32">
        <f t="shared" si="93"/>
        <v>0</v>
      </c>
      <c r="S973" s="216">
        <f t="shared" si="94"/>
        <v>0</v>
      </c>
      <c r="T973" s="60"/>
    </row>
    <row r="974" spans="1:20" x14ac:dyDescent="0.3">
      <c r="A974" s="62" t="s">
        <v>1047</v>
      </c>
      <c r="B974" s="62" t="s">
        <v>1048</v>
      </c>
      <c r="C974" s="62" t="s">
        <v>56</v>
      </c>
      <c r="D974" s="62" t="s">
        <v>150</v>
      </c>
      <c r="E974" s="46">
        <v>1301</v>
      </c>
      <c r="F974" s="46">
        <v>11</v>
      </c>
      <c r="G974" s="46">
        <v>704</v>
      </c>
      <c r="H974" s="46">
        <v>70411</v>
      </c>
      <c r="I974" s="46">
        <v>3000</v>
      </c>
      <c r="J974" s="46">
        <v>404206</v>
      </c>
      <c r="K974" s="32">
        <v>3100500</v>
      </c>
      <c r="L974" s="28">
        <v>0</v>
      </c>
      <c r="M974" s="32">
        <v>30000000</v>
      </c>
      <c r="N974" s="35">
        <v>20000000</v>
      </c>
      <c r="O974" s="62"/>
      <c r="P974" s="140">
        <f>IFERROR(VLOOKUP(A974,'[1]Detail CAPEX  (2)'!_xlnm.Print_Area,11,0),0)</f>
        <v>0</v>
      </c>
      <c r="Q974" s="32">
        <f t="shared" si="93"/>
        <v>0</v>
      </c>
      <c r="R974" s="32">
        <f t="shared" si="93"/>
        <v>0</v>
      </c>
      <c r="S974" s="216">
        <f t="shared" si="94"/>
        <v>0</v>
      </c>
      <c r="T974" s="60"/>
    </row>
    <row r="975" spans="1:20" x14ac:dyDescent="0.3">
      <c r="A975" s="62" t="s">
        <v>1049</v>
      </c>
      <c r="B975" s="62" t="s">
        <v>1050</v>
      </c>
      <c r="C975" s="62" t="s">
        <v>56</v>
      </c>
      <c r="D975" s="62" t="s">
        <v>150</v>
      </c>
      <c r="E975" s="46">
        <v>1305</v>
      </c>
      <c r="F975" s="46">
        <v>11</v>
      </c>
      <c r="G975" s="46">
        <v>704</v>
      </c>
      <c r="H975" s="46">
        <v>70411</v>
      </c>
      <c r="I975" s="46">
        <v>3000</v>
      </c>
      <c r="J975" s="46">
        <v>404206</v>
      </c>
      <c r="K975" s="32">
        <v>3100000</v>
      </c>
      <c r="L975" s="28">
        <v>0</v>
      </c>
      <c r="M975" s="32">
        <v>33665547</v>
      </c>
      <c r="N975" s="35">
        <v>33665547</v>
      </c>
      <c r="O975" s="62"/>
      <c r="P975" s="140">
        <f>IFERROR(VLOOKUP(A975,'[1]Detail CAPEX  (2)'!_xlnm.Print_Area,11,0),0)</f>
        <v>0</v>
      </c>
      <c r="Q975" s="32">
        <f t="shared" si="93"/>
        <v>0</v>
      </c>
      <c r="R975" s="32">
        <f t="shared" si="93"/>
        <v>0</v>
      </c>
      <c r="S975" s="216">
        <f t="shared" si="94"/>
        <v>0</v>
      </c>
      <c r="T975" s="60"/>
    </row>
    <row r="976" spans="1:20" x14ac:dyDescent="0.3">
      <c r="A976" s="62" t="s">
        <v>1051</v>
      </c>
      <c r="B976" s="62" t="s">
        <v>1052</v>
      </c>
      <c r="C976" s="62" t="s">
        <v>56</v>
      </c>
      <c r="D976" s="62" t="s">
        <v>150</v>
      </c>
      <c r="E976" s="46">
        <v>1301</v>
      </c>
      <c r="F976" s="46">
        <v>9</v>
      </c>
      <c r="G976" s="46">
        <v>704</v>
      </c>
      <c r="H976" s="46">
        <v>70411</v>
      </c>
      <c r="I976" s="46">
        <v>3000</v>
      </c>
      <c r="J976" s="46">
        <v>404206</v>
      </c>
      <c r="K976" s="32">
        <v>27000000</v>
      </c>
      <c r="L976" s="28">
        <v>0</v>
      </c>
      <c r="M976" s="32">
        <v>30000000</v>
      </c>
      <c r="N976" s="35">
        <v>20000000</v>
      </c>
      <c r="O976" s="62"/>
      <c r="P976" s="140">
        <f>IFERROR(VLOOKUP(A976,'[1]Detail CAPEX  (2)'!_xlnm.Print_Area,11,0),0)</f>
        <v>0</v>
      </c>
      <c r="Q976" s="32">
        <f t="shared" si="93"/>
        <v>0</v>
      </c>
      <c r="R976" s="32">
        <f t="shared" si="93"/>
        <v>0</v>
      </c>
      <c r="S976" s="216">
        <f t="shared" si="94"/>
        <v>0</v>
      </c>
      <c r="T976" s="60"/>
    </row>
    <row r="977" spans="1:20" x14ac:dyDescent="0.3">
      <c r="A977" s="62" t="s">
        <v>1053</v>
      </c>
      <c r="B977" s="62" t="s">
        <v>1054</v>
      </c>
      <c r="C977" s="62" t="s">
        <v>56</v>
      </c>
      <c r="D977" s="62" t="s">
        <v>150</v>
      </c>
      <c r="E977" s="46">
        <v>1301</v>
      </c>
      <c r="F977" s="46">
        <v>10</v>
      </c>
      <c r="G977" s="46">
        <v>704</v>
      </c>
      <c r="H977" s="46">
        <v>70411</v>
      </c>
      <c r="I977" s="46">
        <v>3000</v>
      </c>
      <c r="J977" s="46">
        <v>404206</v>
      </c>
      <c r="K977" s="28">
        <v>0</v>
      </c>
      <c r="L977" s="28">
        <v>0</v>
      </c>
      <c r="M977" s="32">
        <v>3000000</v>
      </c>
      <c r="N977" s="35">
        <v>3000000</v>
      </c>
      <c r="O977" s="62"/>
      <c r="P977" s="140">
        <f>IFERROR(VLOOKUP(A977,'[1]Detail CAPEX  (2)'!_xlnm.Print_Area,11,0),0)</f>
        <v>0</v>
      </c>
      <c r="Q977" s="32">
        <f t="shared" si="93"/>
        <v>0</v>
      </c>
      <c r="R977" s="32">
        <f t="shared" si="93"/>
        <v>0</v>
      </c>
      <c r="S977" s="216">
        <f t="shared" si="94"/>
        <v>0</v>
      </c>
      <c r="T977" s="60"/>
    </row>
    <row r="978" spans="1:20" x14ac:dyDescent="0.3">
      <c r="A978" s="62" t="s">
        <v>1062</v>
      </c>
      <c r="B978" s="62" t="s">
        <v>1063</v>
      </c>
      <c r="C978" s="62" t="s">
        <v>68</v>
      </c>
      <c r="D978" s="62" t="s">
        <v>150</v>
      </c>
      <c r="E978" s="46">
        <v>1301</v>
      </c>
      <c r="F978" s="46">
        <v>8</v>
      </c>
      <c r="G978" s="46">
        <v>701</v>
      </c>
      <c r="H978" s="46">
        <v>70132</v>
      </c>
      <c r="I978" s="46">
        <v>3000</v>
      </c>
      <c r="J978" s="46">
        <v>404206</v>
      </c>
      <c r="K978" s="32">
        <v>4506400</v>
      </c>
      <c r="L978" s="28">
        <v>0</v>
      </c>
      <c r="M978" s="32">
        <v>10000000</v>
      </c>
      <c r="N978" s="35">
        <v>5000000</v>
      </c>
      <c r="O978" s="62"/>
      <c r="P978" s="140">
        <f>IFERROR(VLOOKUP(A978,'[1]Detail CAPEX  (2)'!_xlnm.Print_Area,11,0),0)</f>
        <v>0</v>
      </c>
      <c r="Q978" s="32">
        <f t="shared" si="93"/>
        <v>0</v>
      </c>
      <c r="R978" s="32">
        <f t="shared" si="93"/>
        <v>0</v>
      </c>
      <c r="S978" s="216">
        <f t="shared" si="94"/>
        <v>0</v>
      </c>
      <c r="T978" s="60"/>
    </row>
    <row r="979" spans="1:20" x14ac:dyDescent="0.3">
      <c r="A979" s="62" t="s">
        <v>1064</v>
      </c>
      <c r="B979" s="62" t="s">
        <v>1065</v>
      </c>
      <c r="C979" s="62" t="s">
        <v>68</v>
      </c>
      <c r="D979" s="62" t="s">
        <v>150</v>
      </c>
      <c r="E979" s="46">
        <v>1303</v>
      </c>
      <c r="F979" s="46">
        <v>11</v>
      </c>
      <c r="G979" s="46">
        <v>701</v>
      </c>
      <c r="H979" s="46">
        <v>70132</v>
      </c>
      <c r="I979" s="46">
        <v>3000</v>
      </c>
      <c r="J979" s="46">
        <v>404206</v>
      </c>
      <c r="K979" s="28">
        <v>0</v>
      </c>
      <c r="L979" s="28">
        <v>0</v>
      </c>
      <c r="M979" s="32">
        <v>5000000</v>
      </c>
      <c r="N979" s="29">
        <v>0</v>
      </c>
      <c r="O979" s="62"/>
      <c r="P979" s="140">
        <f>IFERROR(VLOOKUP(A979,'[1]Detail CAPEX  (2)'!_xlnm.Print_Area,11,0),0)</f>
        <v>0</v>
      </c>
      <c r="Q979" s="32">
        <f t="shared" si="93"/>
        <v>0</v>
      </c>
      <c r="R979" s="32">
        <f t="shared" si="93"/>
        <v>0</v>
      </c>
      <c r="S979" s="216">
        <f t="shared" si="94"/>
        <v>0</v>
      </c>
      <c r="T979" s="60"/>
    </row>
    <row r="980" spans="1:20" x14ac:dyDescent="0.3">
      <c r="A980" s="62" t="s">
        <v>1066</v>
      </c>
      <c r="B980" s="62" t="s">
        <v>1067</v>
      </c>
      <c r="C980" s="62" t="s">
        <v>68</v>
      </c>
      <c r="D980" s="62" t="s">
        <v>150</v>
      </c>
      <c r="E980" s="46">
        <v>1303</v>
      </c>
      <c r="F980" s="46">
        <v>11</v>
      </c>
      <c r="G980" s="46">
        <v>701</v>
      </c>
      <c r="H980" s="46">
        <v>70132</v>
      </c>
      <c r="I980" s="46">
        <v>3000</v>
      </c>
      <c r="J980" s="46">
        <v>404206</v>
      </c>
      <c r="K980" s="32">
        <v>220428892</v>
      </c>
      <c r="L980" s="32">
        <v>11114900</v>
      </c>
      <c r="M980" s="32">
        <v>300000000</v>
      </c>
      <c r="N980" s="35">
        <v>200000000</v>
      </c>
      <c r="O980" s="62"/>
      <c r="P980" s="140">
        <f>IFERROR(VLOOKUP(A980,'[1]Detail CAPEX  (2)'!_xlnm.Print_Area,11,0),0)</f>
        <v>0</v>
      </c>
      <c r="Q980" s="32">
        <f t="shared" si="93"/>
        <v>0</v>
      </c>
      <c r="R980" s="32">
        <f t="shared" si="93"/>
        <v>0</v>
      </c>
      <c r="S980" s="216">
        <f t="shared" si="94"/>
        <v>0</v>
      </c>
      <c r="T980" s="60"/>
    </row>
    <row r="981" spans="1:20" x14ac:dyDescent="0.3">
      <c r="A981" s="62" t="s">
        <v>1068</v>
      </c>
      <c r="B981" s="62" t="s">
        <v>1069</v>
      </c>
      <c r="C981" s="62" t="s">
        <v>68</v>
      </c>
      <c r="D981" s="62" t="s">
        <v>150</v>
      </c>
      <c r="E981" s="46">
        <v>1303</v>
      </c>
      <c r="F981" s="46">
        <v>2</v>
      </c>
      <c r="G981" s="46">
        <v>701</v>
      </c>
      <c r="H981" s="46">
        <v>70132</v>
      </c>
      <c r="I981" s="46">
        <v>3000</v>
      </c>
      <c r="J981" s="46">
        <v>404206</v>
      </c>
      <c r="K981" s="28">
        <v>0</v>
      </c>
      <c r="L981" s="28">
        <v>0</v>
      </c>
      <c r="M981" s="32">
        <v>10000000</v>
      </c>
      <c r="N981" s="35">
        <v>5000000</v>
      </c>
      <c r="O981" s="62"/>
      <c r="P981" s="140">
        <f>IFERROR(VLOOKUP(A981,'[1]Detail CAPEX  (2)'!_xlnm.Print_Area,11,0),0)</f>
        <v>0</v>
      </c>
      <c r="Q981" s="32">
        <f t="shared" si="93"/>
        <v>0</v>
      </c>
      <c r="R981" s="32">
        <f t="shared" si="93"/>
        <v>0</v>
      </c>
      <c r="S981" s="216">
        <f t="shared" si="94"/>
        <v>0</v>
      </c>
      <c r="T981" s="60"/>
    </row>
    <row r="982" spans="1:20" x14ac:dyDescent="0.3">
      <c r="A982" s="62" t="s">
        <v>1070</v>
      </c>
      <c r="B982" s="62" t="s">
        <v>1071</v>
      </c>
      <c r="C982" s="62" t="s">
        <v>68</v>
      </c>
      <c r="D982" s="62" t="s">
        <v>150</v>
      </c>
      <c r="E982" s="46">
        <v>1305</v>
      </c>
      <c r="F982" s="46">
        <v>9</v>
      </c>
      <c r="G982" s="46">
        <v>701</v>
      </c>
      <c r="H982" s="46">
        <v>70132</v>
      </c>
      <c r="I982" s="46">
        <v>3000</v>
      </c>
      <c r="J982" s="46">
        <v>404206</v>
      </c>
      <c r="K982" s="28">
        <v>0</v>
      </c>
      <c r="L982" s="28">
        <v>0</v>
      </c>
      <c r="M982" s="32">
        <v>10000000</v>
      </c>
      <c r="N982" s="35">
        <v>10000000</v>
      </c>
      <c r="O982" s="62"/>
      <c r="P982" s="140">
        <f>IFERROR(VLOOKUP(A982,'[1]Detail CAPEX  (2)'!_xlnm.Print_Area,11,0),0)</f>
        <v>0</v>
      </c>
      <c r="Q982" s="32">
        <f t="shared" si="93"/>
        <v>0</v>
      </c>
      <c r="R982" s="32">
        <f t="shared" si="93"/>
        <v>0</v>
      </c>
      <c r="S982" s="216">
        <f t="shared" si="94"/>
        <v>0</v>
      </c>
      <c r="T982" s="60"/>
    </row>
    <row r="983" spans="1:20" x14ac:dyDescent="0.3">
      <c r="A983" s="62" t="s">
        <v>1072</v>
      </c>
      <c r="B983" s="62" t="s">
        <v>1073</v>
      </c>
      <c r="C983" s="62" t="s">
        <v>68</v>
      </c>
      <c r="D983" s="62" t="s">
        <v>150</v>
      </c>
      <c r="E983" s="46">
        <v>1301</v>
      </c>
      <c r="F983" s="46">
        <v>9</v>
      </c>
      <c r="G983" s="46">
        <v>701</v>
      </c>
      <c r="H983" s="46">
        <v>70132</v>
      </c>
      <c r="I983" s="46">
        <v>3000</v>
      </c>
      <c r="J983" s="46">
        <v>404206</v>
      </c>
      <c r="K983" s="28">
        <v>0</v>
      </c>
      <c r="L983" s="28">
        <v>0</v>
      </c>
      <c r="M983" s="32">
        <v>20000000</v>
      </c>
      <c r="N983" s="35">
        <v>20000000</v>
      </c>
      <c r="O983" s="62"/>
      <c r="P983" s="140">
        <f>IFERROR(VLOOKUP(A983,'[1]Detail CAPEX  (2)'!_xlnm.Print_Area,11,0),0)</f>
        <v>0</v>
      </c>
      <c r="Q983" s="32">
        <f t="shared" si="93"/>
        <v>0</v>
      </c>
      <c r="R983" s="32">
        <f t="shared" si="93"/>
        <v>0</v>
      </c>
      <c r="S983" s="216">
        <f t="shared" si="94"/>
        <v>0</v>
      </c>
      <c r="T983" s="60"/>
    </row>
    <row r="984" spans="1:20" x14ac:dyDescent="0.3">
      <c r="A984" s="62" t="s">
        <v>1074</v>
      </c>
      <c r="B984" s="62" t="s">
        <v>1075</v>
      </c>
      <c r="C984" s="62" t="s">
        <v>68</v>
      </c>
      <c r="D984" s="62" t="s">
        <v>150</v>
      </c>
      <c r="E984" s="46">
        <v>1301</v>
      </c>
      <c r="F984" s="46">
        <v>8</v>
      </c>
      <c r="G984" s="46">
        <v>701</v>
      </c>
      <c r="H984" s="46">
        <v>70132</v>
      </c>
      <c r="I984" s="46">
        <v>3000</v>
      </c>
      <c r="J984" s="46">
        <v>404206</v>
      </c>
      <c r="K984" s="28">
        <v>0</v>
      </c>
      <c r="L984" s="28">
        <v>0</v>
      </c>
      <c r="M984" s="32">
        <v>10000000</v>
      </c>
      <c r="N984" s="35">
        <v>10000000</v>
      </c>
      <c r="O984" s="62"/>
      <c r="P984" s="140">
        <f>IFERROR(VLOOKUP(A984,'[1]Detail CAPEX  (2)'!_xlnm.Print_Area,11,0),0)</f>
        <v>0</v>
      </c>
      <c r="Q984" s="32">
        <f t="shared" si="93"/>
        <v>0</v>
      </c>
      <c r="R984" s="32">
        <f t="shared" si="93"/>
        <v>0</v>
      </c>
      <c r="S984" s="216">
        <f t="shared" si="94"/>
        <v>0</v>
      </c>
      <c r="T984" s="60"/>
    </row>
    <row r="985" spans="1:20" x14ac:dyDescent="0.3">
      <c r="A985" s="62" t="s">
        <v>1076</v>
      </c>
      <c r="B985" s="62" t="s">
        <v>1077</v>
      </c>
      <c r="C985" s="62" t="s">
        <v>68</v>
      </c>
      <c r="D985" s="62" t="s">
        <v>150</v>
      </c>
      <c r="E985" s="46">
        <v>1303</v>
      </c>
      <c r="F985" s="46">
        <v>11</v>
      </c>
      <c r="G985" s="46">
        <v>701</v>
      </c>
      <c r="H985" s="46">
        <v>70132</v>
      </c>
      <c r="I985" s="46">
        <v>3000</v>
      </c>
      <c r="J985" s="46">
        <v>404206</v>
      </c>
      <c r="K985" s="28">
        <v>0</v>
      </c>
      <c r="L985" s="28">
        <v>0</v>
      </c>
      <c r="M985" s="32">
        <v>200000000</v>
      </c>
      <c r="N985" s="35">
        <v>200000000</v>
      </c>
      <c r="O985" s="62"/>
      <c r="P985" s="140">
        <f>IFERROR(VLOOKUP(A985,'[1]Detail CAPEX  (2)'!_xlnm.Print_Area,11,0),0)</f>
        <v>0</v>
      </c>
      <c r="Q985" s="32">
        <f t="shared" si="93"/>
        <v>0</v>
      </c>
      <c r="R985" s="32">
        <f t="shared" si="93"/>
        <v>0</v>
      </c>
      <c r="S985" s="216">
        <f t="shared" si="94"/>
        <v>0</v>
      </c>
      <c r="T985" s="60"/>
    </row>
    <row r="986" spans="1:20" x14ac:dyDescent="0.3">
      <c r="A986" s="62" t="s">
        <v>1078</v>
      </c>
      <c r="B986" s="62" t="s">
        <v>1079</v>
      </c>
      <c r="C986" s="62" t="s">
        <v>68</v>
      </c>
      <c r="D986" s="62" t="s">
        <v>150</v>
      </c>
      <c r="E986" s="46">
        <v>1304</v>
      </c>
      <c r="F986" s="46">
        <v>1</v>
      </c>
      <c r="G986" s="46">
        <v>701</v>
      </c>
      <c r="H986" s="46">
        <v>70132</v>
      </c>
      <c r="I986" s="46">
        <v>3000</v>
      </c>
      <c r="J986" s="46">
        <v>404206</v>
      </c>
      <c r="K986" s="28">
        <v>0</v>
      </c>
      <c r="L986" s="28">
        <v>0</v>
      </c>
      <c r="M986" s="32">
        <v>10000000</v>
      </c>
      <c r="N986" s="35">
        <v>5000000</v>
      </c>
      <c r="O986" s="62"/>
      <c r="P986" s="140">
        <f>IFERROR(VLOOKUP(A986,'[1]Detail CAPEX  (2)'!_xlnm.Print_Area,11,0),0)</f>
        <v>0</v>
      </c>
      <c r="Q986" s="32">
        <f t="shared" si="93"/>
        <v>0</v>
      </c>
      <c r="R986" s="32">
        <f t="shared" si="93"/>
        <v>0</v>
      </c>
      <c r="S986" s="216">
        <f t="shared" si="94"/>
        <v>0</v>
      </c>
      <c r="T986" s="60"/>
    </row>
    <row r="987" spans="1:20" x14ac:dyDescent="0.3">
      <c r="A987" s="62" t="s">
        <v>1080</v>
      </c>
      <c r="B987" s="62" t="s">
        <v>1081</v>
      </c>
      <c r="C987" s="62" t="s">
        <v>68</v>
      </c>
      <c r="D987" s="62" t="s">
        <v>150</v>
      </c>
      <c r="E987" s="46">
        <v>1305</v>
      </c>
      <c r="F987" s="46">
        <v>2</v>
      </c>
      <c r="G987" s="46">
        <v>701</v>
      </c>
      <c r="H987" s="46">
        <v>70132</v>
      </c>
      <c r="I987" s="46">
        <v>3000</v>
      </c>
      <c r="J987" s="46">
        <v>404206</v>
      </c>
      <c r="K987" s="28">
        <v>0</v>
      </c>
      <c r="L987" s="28">
        <v>0</v>
      </c>
      <c r="M987" s="32">
        <v>10000000</v>
      </c>
      <c r="N987" s="35">
        <v>5000000</v>
      </c>
      <c r="O987" s="62"/>
      <c r="P987" s="140">
        <f>IFERROR(VLOOKUP(A987,'[1]Detail CAPEX  (2)'!_xlnm.Print_Area,11,0),0)</f>
        <v>0</v>
      </c>
      <c r="Q987" s="32">
        <f t="shared" si="93"/>
        <v>0</v>
      </c>
      <c r="R987" s="32">
        <f t="shared" si="93"/>
        <v>0</v>
      </c>
      <c r="S987" s="216">
        <f t="shared" si="94"/>
        <v>0</v>
      </c>
      <c r="T987" s="60"/>
    </row>
    <row r="988" spans="1:20" x14ac:dyDescent="0.3">
      <c r="A988" s="62" t="s">
        <v>1082</v>
      </c>
      <c r="B988" s="62" t="s">
        <v>1083</v>
      </c>
      <c r="C988" s="62" t="s">
        <v>68</v>
      </c>
      <c r="D988" s="62" t="s">
        <v>150</v>
      </c>
      <c r="E988" s="46">
        <v>1301</v>
      </c>
      <c r="F988" s="46">
        <v>6</v>
      </c>
      <c r="G988" s="46">
        <v>701</v>
      </c>
      <c r="H988" s="46">
        <v>70132</v>
      </c>
      <c r="I988" s="46">
        <v>3000</v>
      </c>
      <c r="J988" s="46">
        <v>404206</v>
      </c>
      <c r="K988" s="28">
        <v>0</v>
      </c>
      <c r="L988" s="28">
        <v>0</v>
      </c>
      <c r="M988" s="32">
        <v>10000000</v>
      </c>
      <c r="N988" s="35">
        <v>5000000</v>
      </c>
      <c r="O988" s="62"/>
      <c r="P988" s="140">
        <f>IFERROR(VLOOKUP(A988,'[1]Detail CAPEX  (2)'!_xlnm.Print_Area,11,0),0)</f>
        <v>0</v>
      </c>
      <c r="Q988" s="32">
        <f t="shared" si="93"/>
        <v>0</v>
      </c>
      <c r="R988" s="32">
        <f t="shared" si="93"/>
        <v>0</v>
      </c>
      <c r="S988" s="216">
        <f t="shared" si="94"/>
        <v>0</v>
      </c>
      <c r="T988" s="60"/>
    </row>
    <row r="989" spans="1:20" x14ac:dyDescent="0.3">
      <c r="A989" s="62" t="s">
        <v>1084</v>
      </c>
      <c r="B989" s="62" t="s">
        <v>1085</v>
      </c>
      <c r="C989" s="62" t="s">
        <v>68</v>
      </c>
      <c r="D989" s="62" t="s">
        <v>150</v>
      </c>
      <c r="E989" s="46">
        <v>1301</v>
      </c>
      <c r="F989" s="46">
        <v>8</v>
      </c>
      <c r="G989" s="46">
        <v>701</v>
      </c>
      <c r="H989" s="46">
        <v>70132</v>
      </c>
      <c r="I989" s="46">
        <v>3000</v>
      </c>
      <c r="J989" s="46">
        <v>404206</v>
      </c>
      <c r="K989" s="32">
        <v>1000000</v>
      </c>
      <c r="L989" s="28">
        <v>0</v>
      </c>
      <c r="M989" s="32">
        <v>20000000</v>
      </c>
      <c r="N989" s="35">
        <v>20000000</v>
      </c>
      <c r="O989" s="62"/>
      <c r="P989" s="140">
        <f>IFERROR(VLOOKUP(A989,'[1]Detail CAPEX  (2)'!_xlnm.Print_Area,11,0),0)</f>
        <v>0</v>
      </c>
      <c r="Q989" s="32">
        <f t="shared" si="93"/>
        <v>0</v>
      </c>
      <c r="R989" s="32">
        <f t="shared" si="93"/>
        <v>0</v>
      </c>
      <c r="S989" s="216">
        <f t="shared" si="94"/>
        <v>0</v>
      </c>
      <c r="T989" s="60"/>
    </row>
    <row r="990" spans="1:20" x14ac:dyDescent="0.3">
      <c r="A990" s="62" t="s">
        <v>1086</v>
      </c>
      <c r="B990" s="62" t="s">
        <v>1087</v>
      </c>
      <c r="C990" s="62" t="s">
        <v>68</v>
      </c>
      <c r="D990" s="62" t="s">
        <v>150</v>
      </c>
      <c r="E990" s="46">
        <v>1301</v>
      </c>
      <c r="F990" s="46">
        <v>9</v>
      </c>
      <c r="G990" s="46">
        <v>701</v>
      </c>
      <c r="H990" s="46">
        <v>70132</v>
      </c>
      <c r="I990" s="46">
        <v>3000</v>
      </c>
      <c r="J990" s="46">
        <v>404206</v>
      </c>
      <c r="K990" s="32">
        <v>253656200</v>
      </c>
      <c r="L990" s="32">
        <v>8230000</v>
      </c>
      <c r="M990" s="32">
        <v>10000000</v>
      </c>
      <c r="N990" s="35">
        <v>10000000</v>
      </c>
      <c r="O990" s="62"/>
      <c r="P990" s="140">
        <f>IFERROR(VLOOKUP(A990,'[1]Detail CAPEX  (2)'!_xlnm.Print_Area,11,0),0)</f>
        <v>0</v>
      </c>
      <c r="Q990" s="32">
        <f t="shared" ref="Q990:R1006" si="95">P990+5%*P990</f>
        <v>0</v>
      </c>
      <c r="R990" s="32">
        <f t="shared" si="95"/>
        <v>0</v>
      </c>
      <c r="S990" s="216">
        <f t="shared" si="94"/>
        <v>0</v>
      </c>
      <c r="T990" s="60"/>
    </row>
    <row r="991" spans="1:20" x14ac:dyDescent="0.3">
      <c r="A991" s="62" t="s">
        <v>1088</v>
      </c>
      <c r="B991" s="62" t="s">
        <v>1089</v>
      </c>
      <c r="C991" s="62" t="s">
        <v>68</v>
      </c>
      <c r="D991" s="62" t="s">
        <v>150</v>
      </c>
      <c r="E991" s="46">
        <v>1303</v>
      </c>
      <c r="F991" s="46">
        <v>9</v>
      </c>
      <c r="G991" s="46">
        <v>701</v>
      </c>
      <c r="H991" s="46">
        <v>70132</v>
      </c>
      <c r="I991" s="46">
        <v>3000</v>
      </c>
      <c r="J991" s="46">
        <v>404206</v>
      </c>
      <c r="K991" s="32">
        <v>854058068</v>
      </c>
      <c r="L991" s="28">
        <v>0</v>
      </c>
      <c r="M991" s="32">
        <v>100000000</v>
      </c>
      <c r="N991" s="35">
        <v>100000000</v>
      </c>
      <c r="O991" s="62"/>
      <c r="P991" s="140">
        <f>IFERROR(VLOOKUP(A991,'[1]Detail CAPEX  (2)'!_xlnm.Print_Area,11,0),0)</f>
        <v>0</v>
      </c>
      <c r="Q991" s="32">
        <f t="shared" si="95"/>
        <v>0</v>
      </c>
      <c r="R991" s="32">
        <f t="shared" si="95"/>
        <v>0</v>
      </c>
      <c r="S991" s="216">
        <f t="shared" si="94"/>
        <v>0</v>
      </c>
      <c r="T991" s="60"/>
    </row>
    <row r="992" spans="1:20" x14ac:dyDescent="0.3">
      <c r="A992" s="62" t="s">
        <v>1090</v>
      </c>
      <c r="B992" s="62" t="s">
        <v>1091</v>
      </c>
      <c r="C992" s="62" t="s">
        <v>68</v>
      </c>
      <c r="D992" s="62" t="s">
        <v>150</v>
      </c>
      <c r="E992" s="46">
        <v>1304</v>
      </c>
      <c r="F992" s="46">
        <v>11</v>
      </c>
      <c r="G992" s="46">
        <v>701</v>
      </c>
      <c r="H992" s="46">
        <v>70132</v>
      </c>
      <c r="I992" s="46">
        <v>3000</v>
      </c>
      <c r="J992" s="46">
        <v>404206</v>
      </c>
      <c r="K992" s="28">
        <v>0</v>
      </c>
      <c r="L992" s="28">
        <v>0</v>
      </c>
      <c r="M992" s="32">
        <v>10000000</v>
      </c>
      <c r="N992" s="35">
        <v>10000000</v>
      </c>
      <c r="O992" s="62"/>
      <c r="P992" s="140">
        <f>IFERROR(VLOOKUP(A992,'[1]Detail CAPEX  (2)'!_xlnm.Print_Area,11,0),0)</f>
        <v>0</v>
      </c>
      <c r="Q992" s="32">
        <f t="shared" si="95"/>
        <v>0</v>
      </c>
      <c r="R992" s="32">
        <f t="shared" si="95"/>
        <v>0</v>
      </c>
      <c r="S992" s="216">
        <f t="shared" si="94"/>
        <v>0</v>
      </c>
      <c r="T992" s="60"/>
    </row>
    <row r="993" spans="1:20" x14ac:dyDescent="0.3">
      <c r="A993" s="62" t="s">
        <v>1092</v>
      </c>
      <c r="B993" s="62" t="s">
        <v>1093</v>
      </c>
      <c r="C993" s="62" t="s">
        <v>68</v>
      </c>
      <c r="D993" s="62" t="s">
        <v>150</v>
      </c>
      <c r="E993" s="46">
        <v>1303</v>
      </c>
      <c r="F993" s="46">
        <v>9</v>
      </c>
      <c r="G993" s="46">
        <v>704</v>
      </c>
      <c r="H993" s="46">
        <v>70460</v>
      </c>
      <c r="I993" s="46">
        <v>3000</v>
      </c>
      <c r="J993" s="46">
        <v>404206</v>
      </c>
      <c r="K993" s="32">
        <v>350000</v>
      </c>
      <c r="L993" s="28">
        <v>0</v>
      </c>
      <c r="M993" s="32">
        <v>20000000</v>
      </c>
      <c r="N993" s="35">
        <v>2000000</v>
      </c>
      <c r="O993" s="62"/>
      <c r="P993" s="140">
        <f>IFERROR(VLOOKUP(A993,'[1]Detail CAPEX  (2)'!_xlnm.Print_Area,11,0),0)</f>
        <v>0</v>
      </c>
      <c r="Q993" s="32">
        <f t="shared" si="95"/>
        <v>0</v>
      </c>
      <c r="R993" s="32">
        <f t="shared" si="95"/>
        <v>0</v>
      </c>
      <c r="S993" s="216">
        <f t="shared" si="94"/>
        <v>0</v>
      </c>
      <c r="T993" s="60"/>
    </row>
    <row r="994" spans="1:20" x14ac:dyDescent="0.3">
      <c r="A994" s="62" t="s">
        <v>1094</v>
      </c>
      <c r="B994" s="62" t="s">
        <v>1095</v>
      </c>
      <c r="C994" s="62" t="s">
        <v>68</v>
      </c>
      <c r="D994" s="62" t="s">
        <v>150</v>
      </c>
      <c r="E994" s="46">
        <v>1305</v>
      </c>
      <c r="F994" s="46">
        <v>7</v>
      </c>
      <c r="G994" s="46">
        <v>701</v>
      </c>
      <c r="H994" s="46">
        <v>70111</v>
      </c>
      <c r="I994" s="46">
        <v>3000</v>
      </c>
      <c r="J994" s="46">
        <v>404206</v>
      </c>
      <c r="K994" s="32">
        <v>29050000</v>
      </c>
      <c r="L994" s="28">
        <v>0</v>
      </c>
      <c r="M994" s="32">
        <v>100000000</v>
      </c>
      <c r="N994" s="35">
        <v>70000000</v>
      </c>
      <c r="O994" s="62"/>
      <c r="P994" s="140">
        <f>IFERROR(VLOOKUP(A994,'[1]Detail CAPEX  (2)'!_xlnm.Print_Area,11,0),0)</f>
        <v>0</v>
      </c>
      <c r="Q994" s="32">
        <f t="shared" si="95"/>
        <v>0</v>
      </c>
      <c r="R994" s="32">
        <f t="shared" si="95"/>
        <v>0</v>
      </c>
      <c r="S994" s="216">
        <f t="shared" si="94"/>
        <v>0</v>
      </c>
      <c r="T994" s="60"/>
    </row>
    <row r="995" spans="1:20" x14ac:dyDescent="0.3">
      <c r="A995" s="62" t="s">
        <v>1096</v>
      </c>
      <c r="B995" s="62" t="s">
        <v>1002</v>
      </c>
      <c r="C995" s="62" t="s">
        <v>68</v>
      </c>
      <c r="D995" s="62" t="s">
        <v>150</v>
      </c>
      <c r="E995" s="46">
        <v>1302</v>
      </c>
      <c r="F995" s="46">
        <v>11</v>
      </c>
      <c r="G995" s="46">
        <v>701</v>
      </c>
      <c r="H995" s="46">
        <v>70111</v>
      </c>
      <c r="I995" s="46">
        <v>3000</v>
      </c>
      <c r="J995" s="46">
        <v>404206</v>
      </c>
      <c r="K995" s="28">
        <v>0</v>
      </c>
      <c r="L995" s="28">
        <v>0</v>
      </c>
      <c r="M995" s="32">
        <v>20000000</v>
      </c>
      <c r="N995" s="35">
        <v>10000000</v>
      </c>
      <c r="O995" s="62"/>
      <c r="P995" s="140">
        <v>10000000</v>
      </c>
      <c r="Q995" s="32">
        <f t="shared" si="95"/>
        <v>10500000</v>
      </c>
      <c r="R995" s="32">
        <f t="shared" si="95"/>
        <v>11025000</v>
      </c>
      <c r="S995" s="216">
        <f t="shared" si="94"/>
        <v>31525000</v>
      </c>
      <c r="T995" s="60"/>
    </row>
    <row r="996" spans="1:20" x14ac:dyDescent="0.3">
      <c r="A996" s="62" t="s">
        <v>1097</v>
      </c>
      <c r="B996" s="62" t="s">
        <v>1098</v>
      </c>
      <c r="C996" s="62" t="s">
        <v>68</v>
      </c>
      <c r="D996" s="62" t="s">
        <v>150</v>
      </c>
      <c r="E996" s="46">
        <v>1303</v>
      </c>
      <c r="F996" s="46">
        <v>9</v>
      </c>
      <c r="G996" s="46">
        <v>701</v>
      </c>
      <c r="H996" s="46">
        <v>70111</v>
      </c>
      <c r="I996" s="46">
        <v>3000</v>
      </c>
      <c r="J996" s="46">
        <v>404206</v>
      </c>
      <c r="K996" s="28">
        <v>0</v>
      </c>
      <c r="L996" s="28">
        <v>0</v>
      </c>
      <c r="M996" s="32">
        <v>20000000</v>
      </c>
      <c r="N996" s="35">
        <v>5000000</v>
      </c>
      <c r="O996" s="62"/>
      <c r="P996" s="140">
        <f>IFERROR(VLOOKUP(A996,'[1]Detail CAPEX  (2)'!_xlnm.Print_Area,11,0),0)</f>
        <v>0</v>
      </c>
      <c r="Q996" s="32">
        <f t="shared" si="95"/>
        <v>0</v>
      </c>
      <c r="R996" s="32">
        <f t="shared" si="95"/>
        <v>0</v>
      </c>
      <c r="S996" s="216">
        <f t="shared" si="94"/>
        <v>0</v>
      </c>
      <c r="T996" s="60"/>
    </row>
    <row r="997" spans="1:20" x14ac:dyDescent="0.3">
      <c r="A997" s="62" t="s">
        <v>1099</v>
      </c>
      <c r="B997" s="62" t="s">
        <v>1100</v>
      </c>
      <c r="C997" s="62" t="s">
        <v>68</v>
      </c>
      <c r="D997" s="62" t="s">
        <v>150</v>
      </c>
      <c r="E997" s="46">
        <v>1303</v>
      </c>
      <c r="F997" s="46">
        <v>9</v>
      </c>
      <c r="G997" s="46">
        <v>701</v>
      </c>
      <c r="H997" s="46">
        <v>70131</v>
      </c>
      <c r="I997" s="46">
        <v>3000</v>
      </c>
      <c r="J997" s="46">
        <v>404206</v>
      </c>
      <c r="K997" s="32">
        <v>1643600</v>
      </c>
      <c r="L997" s="28">
        <v>0</v>
      </c>
      <c r="M997" s="32">
        <v>50000000</v>
      </c>
      <c r="N997" s="35">
        <v>20000000</v>
      </c>
      <c r="O997" s="62"/>
      <c r="P997" s="140">
        <f>IFERROR(VLOOKUP(A997,'[1]Detail CAPEX  (2)'!_xlnm.Print_Area,11,0),0)</f>
        <v>0</v>
      </c>
      <c r="Q997" s="32">
        <f t="shared" si="95"/>
        <v>0</v>
      </c>
      <c r="R997" s="32">
        <f t="shared" si="95"/>
        <v>0</v>
      </c>
      <c r="S997" s="216">
        <f t="shared" si="94"/>
        <v>0</v>
      </c>
      <c r="T997" s="60"/>
    </row>
    <row r="998" spans="1:20" x14ac:dyDescent="0.3">
      <c r="A998" s="62" t="s">
        <v>1101</v>
      </c>
      <c r="B998" s="62" t="s">
        <v>1102</v>
      </c>
      <c r="C998" s="62" t="s">
        <v>68</v>
      </c>
      <c r="D998" s="62" t="s">
        <v>150</v>
      </c>
      <c r="E998" s="46">
        <v>1303</v>
      </c>
      <c r="F998" s="46">
        <v>9</v>
      </c>
      <c r="G998" s="46">
        <v>701</v>
      </c>
      <c r="H998" s="46">
        <v>70131</v>
      </c>
      <c r="I998" s="46">
        <v>3000</v>
      </c>
      <c r="J998" s="46">
        <v>404206</v>
      </c>
      <c r="K998" s="28">
        <v>0</v>
      </c>
      <c r="L998" s="28">
        <v>0</v>
      </c>
      <c r="M998" s="32">
        <v>500000000</v>
      </c>
      <c r="N998" s="35">
        <v>400000000</v>
      </c>
      <c r="O998" s="62"/>
      <c r="P998" s="140">
        <f>IFERROR(VLOOKUP(A998,'[1]Detail CAPEX  (2)'!_xlnm.Print_Area,11,0),0)</f>
        <v>0</v>
      </c>
      <c r="Q998" s="32">
        <f t="shared" si="95"/>
        <v>0</v>
      </c>
      <c r="R998" s="32">
        <f t="shared" si="95"/>
        <v>0</v>
      </c>
      <c r="S998" s="216">
        <f t="shared" si="94"/>
        <v>0</v>
      </c>
      <c r="T998" s="60"/>
    </row>
    <row r="999" spans="1:20" x14ac:dyDescent="0.3">
      <c r="A999" s="62" t="s">
        <v>1103</v>
      </c>
      <c r="B999" s="62" t="s">
        <v>1104</v>
      </c>
      <c r="C999" s="62" t="s">
        <v>68</v>
      </c>
      <c r="D999" s="62" t="s">
        <v>150</v>
      </c>
      <c r="E999" s="46">
        <v>1305</v>
      </c>
      <c r="F999" s="46">
        <v>11</v>
      </c>
      <c r="G999" s="46">
        <v>701</v>
      </c>
      <c r="H999" s="46">
        <v>70111</v>
      </c>
      <c r="I999" s="46">
        <v>3000</v>
      </c>
      <c r="J999" s="46">
        <v>404206</v>
      </c>
      <c r="K999" s="28">
        <v>0</v>
      </c>
      <c r="L999" s="28">
        <v>0</v>
      </c>
      <c r="M999" s="32">
        <v>10000000</v>
      </c>
      <c r="N999" s="35">
        <v>5000000</v>
      </c>
      <c r="O999" s="62"/>
      <c r="P999" s="140">
        <f>IFERROR(VLOOKUP(A999,'[1]Detail CAPEX  (2)'!_xlnm.Print_Area,11,0),0)</f>
        <v>0</v>
      </c>
      <c r="Q999" s="32">
        <f t="shared" si="95"/>
        <v>0</v>
      </c>
      <c r="R999" s="32">
        <f t="shared" si="95"/>
        <v>0</v>
      </c>
      <c r="S999" s="216">
        <f t="shared" si="94"/>
        <v>0</v>
      </c>
      <c r="T999" s="60"/>
    </row>
    <row r="1000" spans="1:20" x14ac:dyDescent="0.3">
      <c r="A1000" s="62" t="s">
        <v>1105</v>
      </c>
      <c r="B1000" s="62" t="s">
        <v>1106</v>
      </c>
      <c r="C1000" s="62" t="s">
        <v>68</v>
      </c>
      <c r="D1000" s="62" t="s">
        <v>150</v>
      </c>
      <c r="E1000" s="46">
        <v>1305</v>
      </c>
      <c r="F1000" s="46">
        <v>11</v>
      </c>
      <c r="G1000" s="46">
        <v>704</v>
      </c>
      <c r="H1000" s="46">
        <v>70443</v>
      </c>
      <c r="I1000" s="46">
        <v>3000</v>
      </c>
      <c r="J1000" s="46">
        <v>404206</v>
      </c>
      <c r="K1000" s="28">
        <v>0</v>
      </c>
      <c r="L1000" s="28">
        <v>0</v>
      </c>
      <c r="M1000" s="32">
        <v>30000000</v>
      </c>
      <c r="N1000" s="35">
        <v>25000000</v>
      </c>
      <c r="O1000" s="62"/>
      <c r="P1000" s="140">
        <f>IFERROR(VLOOKUP(A1000,'[1]Detail CAPEX  (2)'!_xlnm.Print_Area,11,0),0)</f>
        <v>0</v>
      </c>
      <c r="Q1000" s="32">
        <f t="shared" si="95"/>
        <v>0</v>
      </c>
      <c r="R1000" s="32">
        <f t="shared" si="95"/>
        <v>0</v>
      </c>
      <c r="S1000" s="216">
        <f t="shared" si="94"/>
        <v>0</v>
      </c>
      <c r="T1000" s="60"/>
    </row>
    <row r="1001" spans="1:20" x14ac:dyDescent="0.3">
      <c r="A1001" s="62" t="s">
        <v>1107</v>
      </c>
      <c r="B1001" s="62" t="s">
        <v>1108</v>
      </c>
      <c r="C1001" s="62" t="s">
        <v>68</v>
      </c>
      <c r="D1001" s="62" t="s">
        <v>150</v>
      </c>
      <c r="E1001" s="46">
        <v>1301</v>
      </c>
      <c r="F1001" s="46">
        <v>8</v>
      </c>
      <c r="G1001" s="46">
        <v>704</v>
      </c>
      <c r="H1001" s="46">
        <v>70411</v>
      </c>
      <c r="I1001" s="46">
        <v>3000</v>
      </c>
      <c r="J1001" s="46">
        <v>404206</v>
      </c>
      <c r="K1001" s="28">
        <v>0</v>
      </c>
      <c r="L1001" s="28">
        <v>0</v>
      </c>
      <c r="M1001" s="32">
        <v>5000000</v>
      </c>
      <c r="N1001" s="35">
        <v>5000000</v>
      </c>
      <c r="O1001" s="62"/>
      <c r="P1001" s="140">
        <f>IFERROR(VLOOKUP(A1001,'[1]Detail CAPEX  (2)'!_xlnm.Print_Area,11,0),0)</f>
        <v>0</v>
      </c>
      <c r="Q1001" s="32">
        <f t="shared" si="95"/>
        <v>0</v>
      </c>
      <c r="R1001" s="32">
        <f t="shared" si="95"/>
        <v>0</v>
      </c>
      <c r="S1001" s="216">
        <f t="shared" si="94"/>
        <v>0</v>
      </c>
      <c r="T1001" s="60"/>
    </row>
    <row r="1002" spans="1:20" x14ac:dyDescent="0.3">
      <c r="A1002" s="62" t="s">
        <v>1109</v>
      </c>
      <c r="B1002" s="62" t="s">
        <v>1110</v>
      </c>
      <c r="C1002" s="62" t="s">
        <v>68</v>
      </c>
      <c r="D1002" s="62" t="s">
        <v>150</v>
      </c>
      <c r="E1002" s="46">
        <v>1304</v>
      </c>
      <c r="F1002" s="46">
        <v>9</v>
      </c>
      <c r="G1002" s="46">
        <v>704</v>
      </c>
      <c r="H1002" s="46">
        <v>70411</v>
      </c>
      <c r="I1002" s="46">
        <v>3000</v>
      </c>
      <c r="J1002" s="46">
        <v>404206</v>
      </c>
      <c r="K1002" s="28">
        <v>0</v>
      </c>
      <c r="L1002" s="28">
        <v>0</v>
      </c>
      <c r="M1002" s="32">
        <v>20000000</v>
      </c>
      <c r="N1002" s="35">
        <v>2000000</v>
      </c>
      <c r="O1002" s="62"/>
      <c r="P1002" s="140">
        <f>IFERROR(VLOOKUP(A1002,'[1]Detail CAPEX  (2)'!_xlnm.Print_Area,11,0),0)</f>
        <v>0</v>
      </c>
      <c r="Q1002" s="32">
        <f t="shared" si="95"/>
        <v>0</v>
      </c>
      <c r="R1002" s="32">
        <f t="shared" si="95"/>
        <v>0</v>
      </c>
      <c r="S1002" s="216">
        <f t="shared" si="94"/>
        <v>0</v>
      </c>
      <c r="T1002" s="60"/>
    </row>
    <row r="1003" spans="1:20" x14ac:dyDescent="0.3">
      <c r="A1003" s="62" t="s">
        <v>1111</v>
      </c>
      <c r="B1003" s="62" t="s">
        <v>1112</v>
      </c>
      <c r="C1003" s="62" t="s">
        <v>68</v>
      </c>
      <c r="D1003" s="62" t="s">
        <v>150</v>
      </c>
      <c r="E1003" s="46">
        <v>1301</v>
      </c>
      <c r="F1003" s="46">
        <v>11</v>
      </c>
      <c r="G1003" s="46">
        <v>704</v>
      </c>
      <c r="H1003" s="46">
        <v>70411</v>
      </c>
      <c r="I1003" s="46">
        <v>3000</v>
      </c>
      <c r="J1003" s="46">
        <v>404205</v>
      </c>
      <c r="K1003" s="28">
        <v>0</v>
      </c>
      <c r="L1003" s="28">
        <v>0</v>
      </c>
      <c r="M1003" s="32">
        <v>20000000</v>
      </c>
      <c r="N1003" s="35">
        <v>2000000</v>
      </c>
      <c r="O1003" s="62"/>
      <c r="P1003" s="140">
        <f>IFERROR(VLOOKUP(A1003,'[1]Detail CAPEX  (2)'!_xlnm.Print_Area,11,0),0)</f>
        <v>0</v>
      </c>
      <c r="Q1003" s="32">
        <f t="shared" si="95"/>
        <v>0</v>
      </c>
      <c r="R1003" s="32">
        <f t="shared" si="95"/>
        <v>0</v>
      </c>
      <c r="S1003" s="216">
        <f t="shared" si="94"/>
        <v>0</v>
      </c>
      <c r="T1003" s="60"/>
    </row>
    <row r="1004" spans="1:20" x14ac:dyDescent="0.3">
      <c r="A1004" s="62" t="s">
        <v>1113</v>
      </c>
      <c r="B1004" s="62" t="s">
        <v>1114</v>
      </c>
      <c r="C1004" s="62" t="s">
        <v>68</v>
      </c>
      <c r="D1004" s="62" t="s">
        <v>150</v>
      </c>
      <c r="E1004" s="46">
        <v>1303</v>
      </c>
      <c r="F1004" s="46">
        <v>9</v>
      </c>
      <c r="G1004" s="46">
        <v>701</v>
      </c>
      <c r="H1004" s="46">
        <v>70150</v>
      </c>
      <c r="I1004" s="46">
        <v>3000</v>
      </c>
      <c r="J1004" s="46">
        <v>404206</v>
      </c>
      <c r="K1004" s="28">
        <v>0</v>
      </c>
      <c r="L1004" s="28">
        <v>0</v>
      </c>
      <c r="M1004" s="32">
        <v>10000000</v>
      </c>
      <c r="N1004" s="35">
        <v>5000000</v>
      </c>
      <c r="O1004" s="62"/>
      <c r="P1004" s="140">
        <f>IFERROR(VLOOKUP(A1004,'[1]Detail CAPEX  (2)'!_xlnm.Print_Area,11,0),0)</f>
        <v>0</v>
      </c>
      <c r="Q1004" s="32">
        <f t="shared" si="95"/>
        <v>0</v>
      </c>
      <c r="R1004" s="32">
        <f t="shared" si="95"/>
        <v>0</v>
      </c>
      <c r="S1004" s="216">
        <f t="shared" si="94"/>
        <v>0</v>
      </c>
      <c r="T1004" s="60"/>
    </row>
    <row r="1005" spans="1:20" x14ac:dyDescent="0.3">
      <c r="A1005" s="62" t="s">
        <v>1115</v>
      </c>
      <c r="B1005" s="62" t="s">
        <v>1116</v>
      </c>
      <c r="C1005" s="62" t="s">
        <v>68</v>
      </c>
      <c r="D1005" s="62" t="s">
        <v>150</v>
      </c>
      <c r="E1005" s="46">
        <v>1303</v>
      </c>
      <c r="F1005" s="46">
        <v>9</v>
      </c>
      <c r="G1005" s="46">
        <v>701</v>
      </c>
      <c r="H1005" s="46">
        <v>70150</v>
      </c>
      <c r="I1005" s="46">
        <v>3000</v>
      </c>
      <c r="J1005" s="46">
        <v>404206</v>
      </c>
      <c r="K1005" s="28">
        <v>0</v>
      </c>
      <c r="L1005" s="28">
        <v>0</v>
      </c>
      <c r="M1005" s="32">
        <v>10000000</v>
      </c>
      <c r="N1005" s="35">
        <v>5000000</v>
      </c>
      <c r="O1005" s="62"/>
      <c r="P1005" s="140">
        <f>IFERROR(VLOOKUP(A1005,'[1]Detail CAPEX  (2)'!_xlnm.Print_Area,11,0),0)</f>
        <v>0</v>
      </c>
      <c r="Q1005" s="32">
        <f t="shared" si="95"/>
        <v>0</v>
      </c>
      <c r="R1005" s="32">
        <f t="shared" si="95"/>
        <v>0</v>
      </c>
      <c r="S1005" s="216">
        <f t="shared" si="94"/>
        <v>0</v>
      </c>
      <c r="T1005" s="60"/>
    </row>
    <row r="1006" spans="1:20" x14ac:dyDescent="0.3">
      <c r="A1006" s="62" t="s">
        <v>1117</v>
      </c>
      <c r="B1006" s="62" t="s">
        <v>1118</v>
      </c>
      <c r="C1006" s="62" t="s">
        <v>68</v>
      </c>
      <c r="D1006" s="62" t="s">
        <v>150</v>
      </c>
      <c r="E1006" s="46">
        <v>1301</v>
      </c>
      <c r="F1006" s="46">
        <v>11</v>
      </c>
      <c r="G1006" s="46">
        <v>701</v>
      </c>
      <c r="H1006" s="46">
        <v>70133</v>
      </c>
      <c r="I1006" s="46">
        <v>3000</v>
      </c>
      <c r="J1006" s="46">
        <v>404206</v>
      </c>
      <c r="K1006" s="28">
        <v>0</v>
      </c>
      <c r="L1006" s="28">
        <v>0</v>
      </c>
      <c r="M1006" s="28">
        <v>0</v>
      </c>
      <c r="N1006" s="35">
        <v>5000000</v>
      </c>
      <c r="O1006" s="62"/>
      <c r="P1006" s="140">
        <v>20000000</v>
      </c>
      <c r="Q1006" s="32">
        <f t="shared" si="95"/>
        <v>21000000</v>
      </c>
      <c r="R1006" s="32">
        <f t="shared" si="95"/>
        <v>22050000</v>
      </c>
      <c r="S1006" s="216">
        <f t="shared" si="94"/>
        <v>63050000</v>
      </c>
      <c r="T1006" s="60"/>
    </row>
    <row r="1007" spans="1:20" x14ac:dyDescent="0.3">
      <c r="A1007" s="62" t="s">
        <v>3420</v>
      </c>
      <c r="B1007" s="62" t="s">
        <v>3421</v>
      </c>
      <c r="C1007" s="62" t="s">
        <v>68</v>
      </c>
      <c r="D1007" s="62" t="s">
        <v>150</v>
      </c>
      <c r="E1007" s="46"/>
      <c r="F1007" s="46"/>
      <c r="G1007" s="46"/>
      <c r="H1007" s="46"/>
      <c r="I1007" s="46"/>
      <c r="J1007" s="46"/>
      <c r="K1007" s="28"/>
      <c r="L1007" s="28"/>
      <c r="M1007" s="28"/>
      <c r="N1007" s="35"/>
      <c r="O1007" s="62"/>
      <c r="P1007" s="140">
        <v>20000000</v>
      </c>
      <c r="Q1007" s="32"/>
      <c r="R1007" s="32"/>
      <c r="S1007" s="216"/>
      <c r="T1007" s="60"/>
    </row>
    <row r="1008" spans="1:20" x14ac:dyDescent="0.3">
      <c r="A1008" s="62" t="s">
        <v>1120</v>
      </c>
      <c r="B1008" s="62" t="s">
        <v>1121</v>
      </c>
      <c r="C1008" s="62" t="s">
        <v>72</v>
      </c>
      <c r="D1008" s="62" t="s">
        <v>150</v>
      </c>
      <c r="E1008" s="46">
        <v>1302</v>
      </c>
      <c r="F1008" s="46">
        <v>9</v>
      </c>
      <c r="G1008" s="46">
        <v>701</v>
      </c>
      <c r="H1008" s="46">
        <v>70132</v>
      </c>
      <c r="I1008" s="46">
        <v>3000</v>
      </c>
      <c r="J1008" s="46">
        <v>404205</v>
      </c>
      <c r="K1008" s="32">
        <v>2000000</v>
      </c>
      <c r="L1008" s="28">
        <v>0</v>
      </c>
      <c r="M1008" s="32">
        <v>8000000</v>
      </c>
      <c r="N1008" s="35">
        <v>8000000</v>
      </c>
      <c r="O1008" s="62"/>
      <c r="P1008" s="140">
        <f>IFERROR(VLOOKUP(A1008,'[1]Detail CAPEX  (2)'!_xlnm.Print_Area,11,0),0)</f>
        <v>0</v>
      </c>
      <c r="Q1008" s="32">
        <f t="shared" ref="Q1008:R1017" si="96">P1008+5%*P1008</f>
        <v>0</v>
      </c>
      <c r="R1008" s="32">
        <f t="shared" si="96"/>
        <v>0</v>
      </c>
      <c r="S1008" s="216">
        <f t="shared" ref="S1008:S1017" si="97">SUM(P1008:R1008)</f>
        <v>0</v>
      </c>
      <c r="T1008" s="60"/>
    </row>
    <row r="1009" spans="1:20" x14ac:dyDescent="0.3">
      <c r="A1009" s="62" t="s">
        <v>1122</v>
      </c>
      <c r="B1009" s="62" t="s">
        <v>1123</v>
      </c>
      <c r="C1009" s="62" t="s">
        <v>72</v>
      </c>
      <c r="D1009" s="62" t="s">
        <v>150</v>
      </c>
      <c r="E1009" s="46">
        <v>1302</v>
      </c>
      <c r="F1009" s="46">
        <v>9</v>
      </c>
      <c r="G1009" s="46">
        <v>701</v>
      </c>
      <c r="H1009" s="46">
        <v>70132</v>
      </c>
      <c r="I1009" s="46">
        <v>3000</v>
      </c>
      <c r="J1009" s="46">
        <v>404205</v>
      </c>
      <c r="K1009" s="32">
        <v>16200000</v>
      </c>
      <c r="L1009" s="28">
        <v>0</v>
      </c>
      <c r="M1009" s="32">
        <v>36000000</v>
      </c>
      <c r="N1009" s="35">
        <v>19000000</v>
      </c>
      <c r="O1009" s="62"/>
      <c r="P1009" s="140">
        <f>IFERROR(VLOOKUP(A1009,'[1]Detail CAPEX  (2)'!_xlnm.Print_Area,11,0),0)</f>
        <v>0</v>
      </c>
      <c r="Q1009" s="32">
        <f t="shared" si="96"/>
        <v>0</v>
      </c>
      <c r="R1009" s="32">
        <f t="shared" si="96"/>
        <v>0</v>
      </c>
      <c r="S1009" s="216">
        <f t="shared" si="97"/>
        <v>0</v>
      </c>
      <c r="T1009" s="60"/>
    </row>
    <row r="1010" spans="1:20" x14ac:dyDescent="0.3">
      <c r="A1010" s="62" t="s">
        <v>1124</v>
      </c>
      <c r="B1010" s="62" t="s">
        <v>1125</v>
      </c>
      <c r="C1010" s="62" t="s">
        <v>72</v>
      </c>
      <c r="D1010" s="62" t="s">
        <v>150</v>
      </c>
      <c r="E1010" s="46">
        <v>1302</v>
      </c>
      <c r="F1010" s="46">
        <v>9</v>
      </c>
      <c r="G1010" s="46">
        <v>701</v>
      </c>
      <c r="H1010" s="46">
        <v>70132</v>
      </c>
      <c r="I1010" s="46">
        <v>3000</v>
      </c>
      <c r="J1010" s="46">
        <v>404206</v>
      </c>
      <c r="K1010" s="32">
        <v>8015000</v>
      </c>
      <c r="L1010" s="28">
        <v>0</v>
      </c>
      <c r="M1010" s="32">
        <v>10000000</v>
      </c>
      <c r="N1010" s="35">
        <v>10000000</v>
      </c>
      <c r="O1010" s="62"/>
      <c r="P1010" s="140">
        <f>IFERROR(VLOOKUP(A1010,'[1]Detail CAPEX  (2)'!_xlnm.Print_Area,11,0),0)</f>
        <v>0</v>
      </c>
      <c r="Q1010" s="32">
        <f t="shared" si="96"/>
        <v>0</v>
      </c>
      <c r="R1010" s="32">
        <f t="shared" si="96"/>
        <v>0</v>
      </c>
      <c r="S1010" s="216">
        <f t="shared" si="97"/>
        <v>0</v>
      </c>
      <c r="T1010" s="60"/>
    </row>
    <row r="1011" spans="1:20" x14ac:dyDescent="0.3">
      <c r="A1011" s="62" t="s">
        <v>1126</v>
      </c>
      <c r="B1011" s="62" t="s">
        <v>1127</v>
      </c>
      <c r="C1011" s="62" t="s">
        <v>72</v>
      </c>
      <c r="D1011" s="62" t="s">
        <v>150</v>
      </c>
      <c r="E1011" s="46">
        <v>1302</v>
      </c>
      <c r="F1011" s="46">
        <v>9</v>
      </c>
      <c r="G1011" s="46">
        <v>701</v>
      </c>
      <c r="H1011" s="46">
        <v>70132</v>
      </c>
      <c r="I1011" s="46">
        <v>3000</v>
      </c>
      <c r="J1011" s="46">
        <v>404206</v>
      </c>
      <c r="K1011" s="28">
        <v>0</v>
      </c>
      <c r="L1011" s="28">
        <v>0</v>
      </c>
      <c r="M1011" s="32">
        <v>5000000</v>
      </c>
      <c r="N1011" s="35">
        <v>5000000</v>
      </c>
      <c r="O1011" s="62"/>
      <c r="P1011" s="140">
        <f>IFERROR(VLOOKUP(A1011,'[1]Detail CAPEX  (2)'!_xlnm.Print_Area,11,0),0)</f>
        <v>0</v>
      </c>
      <c r="Q1011" s="32">
        <f t="shared" si="96"/>
        <v>0</v>
      </c>
      <c r="R1011" s="32">
        <f t="shared" si="96"/>
        <v>0</v>
      </c>
      <c r="S1011" s="216">
        <f t="shared" si="97"/>
        <v>0</v>
      </c>
      <c r="T1011" s="60"/>
    </row>
    <row r="1012" spans="1:20" x14ac:dyDescent="0.3">
      <c r="A1012" s="62" t="s">
        <v>1128</v>
      </c>
      <c r="B1012" s="62" t="s">
        <v>1129</v>
      </c>
      <c r="C1012" s="62" t="s">
        <v>72</v>
      </c>
      <c r="D1012" s="62" t="s">
        <v>150</v>
      </c>
      <c r="E1012" s="46">
        <v>1302</v>
      </c>
      <c r="F1012" s="46">
        <v>9</v>
      </c>
      <c r="G1012" s="46">
        <v>701</v>
      </c>
      <c r="H1012" s="46">
        <v>70132</v>
      </c>
      <c r="I1012" s="46">
        <v>3000</v>
      </c>
      <c r="J1012" s="46">
        <v>404206</v>
      </c>
      <c r="K1012" s="28">
        <v>0</v>
      </c>
      <c r="L1012" s="28">
        <v>0</v>
      </c>
      <c r="M1012" s="32">
        <v>3000000</v>
      </c>
      <c r="N1012" s="35">
        <v>3000000</v>
      </c>
      <c r="O1012" s="62"/>
      <c r="P1012" s="140">
        <f>IFERROR(VLOOKUP(A1012,'[1]Detail CAPEX  (2)'!_xlnm.Print_Area,11,0),0)</f>
        <v>0</v>
      </c>
      <c r="Q1012" s="32">
        <f t="shared" si="96"/>
        <v>0</v>
      </c>
      <c r="R1012" s="32">
        <f t="shared" si="96"/>
        <v>0</v>
      </c>
      <c r="S1012" s="216">
        <f t="shared" si="97"/>
        <v>0</v>
      </c>
      <c r="T1012" s="60"/>
    </row>
    <row r="1013" spans="1:20" x14ac:dyDescent="0.3">
      <c r="A1013" s="62" t="s">
        <v>1130</v>
      </c>
      <c r="B1013" s="62" t="s">
        <v>1131</v>
      </c>
      <c r="C1013" s="62" t="s">
        <v>72</v>
      </c>
      <c r="D1013" s="62" t="s">
        <v>150</v>
      </c>
      <c r="E1013" s="46">
        <v>1302</v>
      </c>
      <c r="F1013" s="46">
        <v>9</v>
      </c>
      <c r="G1013" s="46">
        <v>701</v>
      </c>
      <c r="H1013" s="46">
        <v>70132</v>
      </c>
      <c r="I1013" s="46">
        <v>3000</v>
      </c>
      <c r="J1013" s="46">
        <v>404206</v>
      </c>
      <c r="K1013" s="32">
        <v>1000000</v>
      </c>
      <c r="L1013" s="28">
        <v>0</v>
      </c>
      <c r="M1013" s="32">
        <v>10000000</v>
      </c>
      <c r="N1013" s="35">
        <v>10000000</v>
      </c>
      <c r="O1013" s="62"/>
      <c r="P1013" s="140">
        <f>IFERROR(VLOOKUP(A1013,'[1]Detail CAPEX  (2)'!_xlnm.Print_Area,11,0),0)</f>
        <v>0</v>
      </c>
      <c r="Q1013" s="32">
        <f t="shared" si="96"/>
        <v>0</v>
      </c>
      <c r="R1013" s="32">
        <f t="shared" si="96"/>
        <v>0</v>
      </c>
      <c r="S1013" s="216">
        <f t="shared" si="97"/>
        <v>0</v>
      </c>
      <c r="T1013" s="60"/>
    </row>
    <row r="1014" spans="1:20" x14ac:dyDescent="0.3">
      <c r="A1014" s="62" t="s">
        <v>1132</v>
      </c>
      <c r="B1014" s="62" t="s">
        <v>1133</v>
      </c>
      <c r="C1014" s="62" t="s">
        <v>72</v>
      </c>
      <c r="D1014" s="62" t="s">
        <v>150</v>
      </c>
      <c r="E1014" s="46">
        <v>1301</v>
      </c>
      <c r="F1014" s="46">
        <v>9</v>
      </c>
      <c r="G1014" s="46">
        <v>701</v>
      </c>
      <c r="H1014" s="46">
        <v>70133</v>
      </c>
      <c r="I1014" s="46">
        <v>3000</v>
      </c>
      <c r="J1014" s="46">
        <v>404206</v>
      </c>
      <c r="K1014" s="28">
        <v>0</v>
      </c>
      <c r="L1014" s="28">
        <v>0</v>
      </c>
      <c r="M1014" s="32">
        <v>100000000</v>
      </c>
      <c r="N1014" s="35">
        <v>25000000</v>
      </c>
      <c r="O1014" s="62"/>
      <c r="P1014" s="140">
        <f>IFERROR(VLOOKUP(A1014,'[1]Detail CAPEX  (2)'!_xlnm.Print_Area,11,0),0)</f>
        <v>0</v>
      </c>
      <c r="Q1014" s="32">
        <f t="shared" si="96"/>
        <v>0</v>
      </c>
      <c r="R1014" s="32">
        <f t="shared" si="96"/>
        <v>0</v>
      </c>
      <c r="S1014" s="216">
        <f t="shared" si="97"/>
        <v>0</v>
      </c>
      <c r="T1014" s="60"/>
    </row>
    <row r="1015" spans="1:20" x14ac:dyDescent="0.3">
      <c r="A1015" s="62" t="s">
        <v>1134</v>
      </c>
      <c r="B1015" s="62" t="s">
        <v>336</v>
      </c>
      <c r="C1015" s="62" t="s">
        <v>72</v>
      </c>
      <c r="D1015" s="62" t="s">
        <v>150</v>
      </c>
      <c r="E1015" s="46">
        <v>1304</v>
      </c>
      <c r="F1015" s="46">
        <v>9</v>
      </c>
      <c r="G1015" s="46">
        <v>701</v>
      </c>
      <c r="H1015" s="46">
        <v>70133</v>
      </c>
      <c r="I1015" s="46">
        <v>3000</v>
      </c>
      <c r="J1015" s="46">
        <v>404205</v>
      </c>
      <c r="K1015" s="28">
        <v>0</v>
      </c>
      <c r="L1015" s="28">
        <v>0</v>
      </c>
      <c r="M1015" s="32">
        <v>2000000</v>
      </c>
      <c r="N1015" s="35">
        <v>2000000</v>
      </c>
      <c r="O1015" s="62"/>
      <c r="P1015" s="140">
        <f>IFERROR(VLOOKUP(A1015,'[1]Detail CAPEX  (2)'!_xlnm.Print_Area,11,0),0)</f>
        <v>0</v>
      </c>
      <c r="Q1015" s="32">
        <f t="shared" si="96"/>
        <v>0</v>
      </c>
      <c r="R1015" s="32">
        <f t="shared" si="96"/>
        <v>0</v>
      </c>
      <c r="S1015" s="216">
        <f t="shared" si="97"/>
        <v>0</v>
      </c>
      <c r="T1015" s="60"/>
    </row>
    <row r="1016" spans="1:20" x14ac:dyDescent="0.3">
      <c r="A1016" s="62" t="s">
        <v>1135</v>
      </c>
      <c r="B1016" s="62" t="s">
        <v>1136</v>
      </c>
      <c r="C1016" s="62" t="s">
        <v>72</v>
      </c>
      <c r="D1016" s="62" t="s">
        <v>150</v>
      </c>
      <c r="E1016" s="46">
        <v>1305</v>
      </c>
      <c r="F1016" s="46">
        <v>9</v>
      </c>
      <c r="G1016" s="46">
        <v>701</v>
      </c>
      <c r="H1016" s="46">
        <v>70133</v>
      </c>
      <c r="I1016" s="46">
        <v>3000</v>
      </c>
      <c r="J1016" s="46">
        <v>404205</v>
      </c>
      <c r="K1016" s="28">
        <v>0</v>
      </c>
      <c r="L1016" s="28">
        <v>0</v>
      </c>
      <c r="M1016" s="32">
        <v>6000000</v>
      </c>
      <c r="N1016" s="35">
        <v>3000000</v>
      </c>
      <c r="O1016" s="62"/>
      <c r="P1016" s="140">
        <f>IFERROR(VLOOKUP(A1016,'[1]Detail CAPEX  (2)'!_xlnm.Print_Area,11,0),0)</f>
        <v>0</v>
      </c>
      <c r="Q1016" s="32">
        <f t="shared" si="96"/>
        <v>0</v>
      </c>
      <c r="R1016" s="32">
        <f t="shared" si="96"/>
        <v>0</v>
      </c>
      <c r="S1016" s="216">
        <f t="shared" si="97"/>
        <v>0</v>
      </c>
      <c r="T1016" s="60"/>
    </row>
    <row r="1017" spans="1:20" x14ac:dyDescent="0.3">
      <c r="A1017" s="62" t="s">
        <v>1137</v>
      </c>
      <c r="B1017" s="62" t="s">
        <v>1138</v>
      </c>
      <c r="C1017" s="62" t="s">
        <v>72</v>
      </c>
      <c r="D1017" s="62" t="s">
        <v>150</v>
      </c>
      <c r="E1017" s="46">
        <v>1305</v>
      </c>
      <c r="F1017" s="46">
        <v>9</v>
      </c>
      <c r="G1017" s="46">
        <v>701</v>
      </c>
      <c r="H1017" s="46">
        <v>70160</v>
      </c>
      <c r="I1017" s="46">
        <v>3000</v>
      </c>
      <c r="J1017" s="46">
        <v>404206</v>
      </c>
      <c r="K1017" s="28">
        <v>0</v>
      </c>
      <c r="L1017" s="28">
        <v>0</v>
      </c>
      <c r="M1017" s="32">
        <v>2000000</v>
      </c>
      <c r="N1017" s="35">
        <v>2000000</v>
      </c>
      <c r="O1017" s="62"/>
      <c r="P1017" s="140">
        <f>IFERROR(VLOOKUP(A1017,'[1]Detail CAPEX  (2)'!_xlnm.Print_Area,11,0),0)</f>
        <v>0</v>
      </c>
      <c r="Q1017" s="32">
        <f t="shared" si="96"/>
        <v>0</v>
      </c>
      <c r="R1017" s="32">
        <f t="shared" si="96"/>
        <v>0</v>
      </c>
      <c r="S1017" s="216">
        <f t="shared" si="97"/>
        <v>0</v>
      </c>
      <c r="T1017" s="60"/>
    </row>
    <row r="1018" spans="1:20" x14ac:dyDescent="0.3">
      <c r="A1018" s="62" t="s">
        <v>3422</v>
      </c>
      <c r="B1018" s="62" t="s">
        <v>3423</v>
      </c>
      <c r="C1018" s="62" t="s">
        <v>72</v>
      </c>
      <c r="D1018" s="62" t="s">
        <v>150</v>
      </c>
      <c r="E1018" s="46"/>
      <c r="F1018" s="46"/>
      <c r="G1018" s="46"/>
      <c r="H1018" s="46"/>
      <c r="I1018" s="46"/>
      <c r="J1018" s="46"/>
      <c r="K1018" s="28"/>
      <c r="L1018" s="28"/>
      <c r="M1018" s="32"/>
      <c r="N1018" s="35"/>
      <c r="O1018" s="62"/>
      <c r="P1018" s="140">
        <v>80000000</v>
      </c>
      <c r="Q1018" s="32"/>
      <c r="R1018" s="32"/>
      <c r="S1018" s="216"/>
      <c r="T1018" s="60"/>
    </row>
    <row r="1019" spans="1:20" x14ac:dyDescent="0.3">
      <c r="A1019" s="62" t="s">
        <v>1205</v>
      </c>
      <c r="B1019" s="62" t="s">
        <v>1206</v>
      </c>
      <c r="C1019" s="62" t="s">
        <v>75</v>
      </c>
      <c r="D1019" s="62" t="s">
        <v>150</v>
      </c>
      <c r="E1019" s="46">
        <v>1302</v>
      </c>
      <c r="F1019" s="46">
        <v>9</v>
      </c>
      <c r="G1019" s="46">
        <v>701</v>
      </c>
      <c r="H1019" s="46">
        <v>70160</v>
      </c>
      <c r="I1019" s="46">
        <v>3000</v>
      </c>
      <c r="J1019" s="46">
        <v>404206</v>
      </c>
      <c r="K1019" s="28">
        <v>0</v>
      </c>
      <c r="L1019" s="28">
        <v>0</v>
      </c>
      <c r="M1019" s="32">
        <v>15000000</v>
      </c>
      <c r="N1019" s="35">
        <v>15000000</v>
      </c>
      <c r="O1019" s="62"/>
      <c r="P1019" s="140">
        <v>8000000</v>
      </c>
      <c r="Q1019" s="32">
        <f t="shared" ref="Q1019:R1038" si="98">P1019+5%*P1019</f>
        <v>8400000</v>
      </c>
      <c r="R1019" s="32">
        <f t="shared" si="98"/>
        <v>8820000</v>
      </c>
      <c r="S1019" s="216">
        <f t="shared" ref="S1019:S1038" si="99">SUM(P1019:R1019)</f>
        <v>25220000</v>
      </c>
      <c r="T1019" s="60"/>
    </row>
    <row r="1020" spans="1:20" x14ac:dyDescent="0.3">
      <c r="A1020" s="62" t="s">
        <v>1207</v>
      </c>
      <c r="B1020" s="62" t="s">
        <v>1208</v>
      </c>
      <c r="C1020" s="62" t="s">
        <v>75</v>
      </c>
      <c r="D1020" s="62" t="s">
        <v>150</v>
      </c>
      <c r="E1020" s="46">
        <v>1302</v>
      </c>
      <c r="F1020" s="46">
        <v>9</v>
      </c>
      <c r="G1020" s="46">
        <v>701</v>
      </c>
      <c r="H1020" s="46">
        <v>70160</v>
      </c>
      <c r="I1020" s="46">
        <v>3000</v>
      </c>
      <c r="J1020" s="46">
        <v>404206</v>
      </c>
      <c r="K1020" s="28">
        <v>0</v>
      </c>
      <c r="L1020" s="28">
        <v>0</v>
      </c>
      <c r="M1020" s="32">
        <v>2000000</v>
      </c>
      <c r="N1020" s="35">
        <v>2000000</v>
      </c>
      <c r="O1020" s="62"/>
      <c r="P1020" s="140">
        <v>2000000</v>
      </c>
      <c r="Q1020" s="32">
        <f t="shared" si="98"/>
        <v>2100000</v>
      </c>
      <c r="R1020" s="32">
        <f t="shared" si="98"/>
        <v>2205000</v>
      </c>
      <c r="S1020" s="216">
        <f t="shared" si="99"/>
        <v>6305000</v>
      </c>
      <c r="T1020" s="60"/>
    </row>
    <row r="1021" spans="1:20" x14ac:dyDescent="0.3">
      <c r="A1021" s="62" t="s">
        <v>1209</v>
      </c>
      <c r="B1021" s="62" t="s">
        <v>577</v>
      </c>
      <c r="C1021" s="62" t="s">
        <v>75</v>
      </c>
      <c r="D1021" s="62" t="s">
        <v>150</v>
      </c>
      <c r="E1021" s="46">
        <v>1303</v>
      </c>
      <c r="F1021" s="46">
        <v>9</v>
      </c>
      <c r="G1021" s="46">
        <v>701</v>
      </c>
      <c r="H1021" s="46">
        <v>70160</v>
      </c>
      <c r="I1021" s="46">
        <v>3000</v>
      </c>
      <c r="J1021" s="46">
        <v>404206</v>
      </c>
      <c r="K1021" s="28">
        <v>0</v>
      </c>
      <c r="L1021" s="28">
        <v>0</v>
      </c>
      <c r="M1021" s="32">
        <v>2730000</v>
      </c>
      <c r="N1021" s="35">
        <v>2730000</v>
      </c>
      <c r="O1021" s="62"/>
      <c r="P1021" s="140">
        <v>4000000</v>
      </c>
      <c r="Q1021" s="32">
        <f t="shared" si="98"/>
        <v>4200000</v>
      </c>
      <c r="R1021" s="32">
        <f t="shared" si="98"/>
        <v>4410000</v>
      </c>
      <c r="S1021" s="216">
        <f t="shared" si="99"/>
        <v>12610000</v>
      </c>
      <c r="T1021" s="60"/>
    </row>
    <row r="1022" spans="1:20" x14ac:dyDescent="0.3">
      <c r="A1022" s="62" t="s">
        <v>1210</v>
      </c>
      <c r="B1022" s="62" t="s">
        <v>332</v>
      </c>
      <c r="C1022" s="62" t="s">
        <v>75</v>
      </c>
      <c r="D1022" s="62" t="s">
        <v>150</v>
      </c>
      <c r="E1022" s="46">
        <v>1304</v>
      </c>
      <c r="F1022" s="46">
        <v>9</v>
      </c>
      <c r="G1022" s="46">
        <v>701</v>
      </c>
      <c r="H1022" s="46">
        <v>70160</v>
      </c>
      <c r="I1022" s="46">
        <v>3000</v>
      </c>
      <c r="J1022" s="46">
        <v>404206</v>
      </c>
      <c r="K1022" s="28">
        <v>0</v>
      </c>
      <c r="L1022" s="28">
        <v>0</v>
      </c>
      <c r="M1022" s="32">
        <v>75000000</v>
      </c>
      <c r="N1022" s="35">
        <v>75000000</v>
      </c>
      <c r="O1022" s="62"/>
      <c r="P1022" s="140">
        <v>75000000</v>
      </c>
      <c r="Q1022" s="32">
        <f t="shared" si="98"/>
        <v>78750000</v>
      </c>
      <c r="R1022" s="32">
        <f t="shared" si="98"/>
        <v>82687500</v>
      </c>
      <c r="S1022" s="216">
        <f t="shared" si="99"/>
        <v>236437500</v>
      </c>
      <c r="T1022" s="60"/>
    </row>
    <row r="1023" spans="1:20" x14ac:dyDescent="0.3">
      <c r="A1023" s="62" t="s">
        <v>1211</v>
      </c>
      <c r="B1023" s="62" t="s">
        <v>323</v>
      </c>
      <c r="C1023" s="62" t="s">
        <v>75</v>
      </c>
      <c r="D1023" s="62" t="s">
        <v>150</v>
      </c>
      <c r="E1023" s="46">
        <v>1305</v>
      </c>
      <c r="F1023" s="46">
        <v>9</v>
      </c>
      <c r="G1023" s="46">
        <v>701</v>
      </c>
      <c r="H1023" s="46">
        <v>70160</v>
      </c>
      <c r="I1023" s="46">
        <v>3000</v>
      </c>
      <c r="J1023" s="46">
        <v>404206</v>
      </c>
      <c r="K1023" s="28">
        <v>0</v>
      </c>
      <c r="L1023" s="28">
        <v>0</v>
      </c>
      <c r="M1023" s="32">
        <v>10000000</v>
      </c>
      <c r="N1023" s="35">
        <v>10000000</v>
      </c>
      <c r="O1023" s="62"/>
      <c r="P1023" s="140">
        <v>10000000</v>
      </c>
      <c r="Q1023" s="32">
        <f t="shared" si="98"/>
        <v>10500000</v>
      </c>
      <c r="R1023" s="32">
        <f t="shared" si="98"/>
        <v>11025000</v>
      </c>
      <c r="S1023" s="216">
        <f t="shared" si="99"/>
        <v>31525000</v>
      </c>
      <c r="T1023" s="60"/>
    </row>
    <row r="1024" spans="1:20" x14ac:dyDescent="0.3">
      <c r="A1024" s="62" t="s">
        <v>1212</v>
      </c>
      <c r="B1024" s="62" t="s">
        <v>743</v>
      </c>
      <c r="C1024" s="62" t="s">
        <v>75</v>
      </c>
      <c r="D1024" s="62" t="s">
        <v>150</v>
      </c>
      <c r="E1024" s="46">
        <v>1305</v>
      </c>
      <c r="F1024" s="46">
        <v>9</v>
      </c>
      <c r="G1024" s="46">
        <v>701</v>
      </c>
      <c r="H1024" s="46">
        <v>70160</v>
      </c>
      <c r="I1024" s="46">
        <v>3000</v>
      </c>
      <c r="J1024" s="46">
        <v>404206</v>
      </c>
      <c r="K1024" s="28">
        <v>0</v>
      </c>
      <c r="L1024" s="28">
        <v>0</v>
      </c>
      <c r="M1024" s="32">
        <v>2000000</v>
      </c>
      <c r="N1024" s="35">
        <v>2000000</v>
      </c>
      <c r="O1024" s="62"/>
      <c r="P1024" s="140">
        <v>2000000</v>
      </c>
      <c r="Q1024" s="32">
        <f t="shared" si="98"/>
        <v>2100000</v>
      </c>
      <c r="R1024" s="32">
        <f t="shared" si="98"/>
        <v>2205000</v>
      </c>
      <c r="S1024" s="216">
        <f t="shared" si="99"/>
        <v>6305000</v>
      </c>
      <c r="T1024" s="60"/>
    </row>
    <row r="1025" spans="1:20" x14ac:dyDescent="0.3">
      <c r="A1025" s="62" t="s">
        <v>1213</v>
      </c>
      <c r="B1025" s="62" t="s">
        <v>1214</v>
      </c>
      <c r="C1025" s="62" t="s">
        <v>75</v>
      </c>
      <c r="D1025" s="62" t="s">
        <v>150</v>
      </c>
      <c r="E1025" s="46">
        <v>1305</v>
      </c>
      <c r="F1025" s="46">
        <v>9</v>
      </c>
      <c r="G1025" s="46">
        <v>701</v>
      </c>
      <c r="H1025" s="46">
        <v>70160</v>
      </c>
      <c r="I1025" s="46">
        <v>3000</v>
      </c>
      <c r="J1025" s="46">
        <v>404206</v>
      </c>
      <c r="K1025" s="28">
        <v>0</v>
      </c>
      <c r="L1025" s="28">
        <v>0</v>
      </c>
      <c r="M1025" s="32">
        <v>10000000</v>
      </c>
      <c r="N1025" s="35">
        <v>10000000</v>
      </c>
      <c r="O1025" s="62"/>
      <c r="P1025" s="140">
        <f>IFERROR(VLOOKUP(A1025,'[1]Detail CAPEX  (2)'!_xlnm.Print_Area,11,0),0)</f>
        <v>0</v>
      </c>
      <c r="Q1025" s="32">
        <f t="shared" si="98"/>
        <v>0</v>
      </c>
      <c r="R1025" s="32">
        <f t="shared" si="98"/>
        <v>0</v>
      </c>
      <c r="S1025" s="216">
        <f t="shared" si="99"/>
        <v>0</v>
      </c>
      <c r="T1025" s="60"/>
    </row>
    <row r="1026" spans="1:20" x14ac:dyDescent="0.3">
      <c r="A1026" s="62" t="s">
        <v>1215</v>
      </c>
      <c r="B1026" s="62" t="s">
        <v>583</v>
      </c>
      <c r="C1026" s="62" t="s">
        <v>75</v>
      </c>
      <c r="D1026" s="62" t="s">
        <v>150</v>
      </c>
      <c r="E1026" s="46">
        <v>1305</v>
      </c>
      <c r="F1026" s="46">
        <v>9</v>
      </c>
      <c r="G1026" s="46">
        <v>701</v>
      </c>
      <c r="H1026" s="46">
        <v>70160</v>
      </c>
      <c r="I1026" s="46">
        <v>3000</v>
      </c>
      <c r="J1026" s="46">
        <v>404206</v>
      </c>
      <c r="K1026" s="28">
        <v>0</v>
      </c>
      <c r="L1026" s="28">
        <v>0</v>
      </c>
      <c r="M1026" s="32">
        <v>6270000</v>
      </c>
      <c r="N1026" s="35">
        <v>6270000</v>
      </c>
      <c r="O1026" s="62"/>
      <c r="P1026" s="140">
        <v>5000000</v>
      </c>
      <c r="Q1026" s="32">
        <f t="shared" si="98"/>
        <v>5250000</v>
      </c>
      <c r="R1026" s="32">
        <f t="shared" si="98"/>
        <v>5512500</v>
      </c>
      <c r="S1026" s="216">
        <f t="shared" si="99"/>
        <v>15762500</v>
      </c>
      <c r="T1026" s="60"/>
    </row>
    <row r="1027" spans="1:20" x14ac:dyDescent="0.3">
      <c r="A1027" s="62" t="s">
        <v>3427</v>
      </c>
      <c r="B1027" s="62" t="s">
        <v>3428</v>
      </c>
      <c r="C1027" s="62" t="s">
        <v>75</v>
      </c>
      <c r="D1027" s="62" t="s">
        <v>150</v>
      </c>
      <c r="E1027" s="46"/>
      <c r="F1027" s="46"/>
      <c r="G1027" s="46"/>
      <c r="H1027" s="46"/>
      <c r="I1027" s="46"/>
      <c r="J1027" s="46"/>
      <c r="K1027" s="28"/>
      <c r="L1027" s="28"/>
      <c r="M1027" s="32"/>
      <c r="N1027" s="35"/>
      <c r="O1027" s="62"/>
      <c r="P1027" s="140">
        <v>42000000</v>
      </c>
      <c r="Q1027" s="32">
        <f t="shared" si="98"/>
        <v>44100000</v>
      </c>
      <c r="R1027" s="32">
        <f t="shared" si="98"/>
        <v>46305000</v>
      </c>
      <c r="S1027" s="216">
        <f t="shared" si="99"/>
        <v>132405000</v>
      </c>
      <c r="T1027" s="60"/>
    </row>
    <row r="1028" spans="1:20" s="153" customFormat="1" x14ac:dyDescent="0.3">
      <c r="A1028" s="62" t="s">
        <v>1251</v>
      </c>
      <c r="B1028" s="62" t="s">
        <v>1252</v>
      </c>
      <c r="C1028" s="62" t="s">
        <v>70</v>
      </c>
      <c r="D1028" s="62" t="s">
        <v>150</v>
      </c>
      <c r="E1028" s="46">
        <v>1303</v>
      </c>
      <c r="F1028" s="46">
        <v>9</v>
      </c>
      <c r="G1028" s="46">
        <v>701</v>
      </c>
      <c r="H1028" s="46">
        <v>70133</v>
      </c>
      <c r="I1028" s="46">
        <v>3000</v>
      </c>
      <c r="J1028" s="46">
        <v>404206</v>
      </c>
      <c r="K1028" s="32">
        <v>440000</v>
      </c>
      <c r="L1028" s="32">
        <v>19235200</v>
      </c>
      <c r="M1028" s="32">
        <v>100000000</v>
      </c>
      <c r="N1028" s="29">
        <v>0</v>
      </c>
      <c r="O1028" s="62"/>
      <c r="P1028" s="140">
        <f>IFERROR(VLOOKUP(A1028,'[1]Detail CAPEX  (2)'!_xlnm.Print_Area,11,0),0)</f>
        <v>0</v>
      </c>
      <c r="Q1028" s="32">
        <f t="shared" si="98"/>
        <v>0</v>
      </c>
      <c r="R1028" s="32">
        <f t="shared" si="98"/>
        <v>0</v>
      </c>
      <c r="S1028" s="216">
        <f t="shared" si="99"/>
        <v>0</v>
      </c>
      <c r="T1028" s="226"/>
    </row>
    <row r="1029" spans="1:20" x14ac:dyDescent="0.3">
      <c r="A1029" s="62" t="s">
        <v>1325</v>
      </c>
      <c r="B1029" s="62" t="s">
        <v>1326</v>
      </c>
      <c r="C1029" s="62" t="s">
        <v>79</v>
      </c>
      <c r="D1029" s="62" t="s">
        <v>150</v>
      </c>
      <c r="E1029" s="46">
        <v>1305</v>
      </c>
      <c r="F1029" s="46">
        <v>11</v>
      </c>
      <c r="G1029" s="46">
        <v>703</v>
      </c>
      <c r="H1029" s="46">
        <v>70330</v>
      </c>
      <c r="I1029" s="46">
        <v>3000</v>
      </c>
      <c r="J1029" s="46">
        <v>404206</v>
      </c>
      <c r="K1029" s="32">
        <v>116693783</v>
      </c>
      <c r="L1029" s="28">
        <v>0</v>
      </c>
      <c r="M1029" s="32">
        <v>8000000</v>
      </c>
      <c r="N1029" s="35">
        <v>8000000</v>
      </c>
      <c r="O1029" s="62"/>
      <c r="P1029" s="140">
        <f>IFERROR(VLOOKUP(A1029,'[1]Detail CAPEX  (2)'!_xlnm.Print_Area,11,0),0)</f>
        <v>0</v>
      </c>
      <c r="Q1029" s="32">
        <f t="shared" si="98"/>
        <v>0</v>
      </c>
      <c r="R1029" s="32">
        <f t="shared" si="98"/>
        <v>0</v>
      </c>
      <c r="S1029" s="216">
        <f t="shared" si="99"/>
        <v>0</v>
      </c>
      <c r="T1029" s="60"/>
    </row>
    <row r="1030" spans="1:20" s="150" customFormat="1" x14ac:dyDescent="0.3">
      <c r="A1030" s="62" t="s">
        <v>1327</v>
      </c>
      <c r="B1030" s="62" t="s">
        <v>1328</v>
      </c>
      <c r="C1030" s="62" t="s">
        <v>79</v>
      </c>
      <c r="D1030" s="62" t="s">
        <v>150</v>
      </c>
      <c r="E1030" s="46">
        <v>1305</v>
      </c>
      <c r="F1030" s="46">
        <v>11</v>
      </c>
      <c r="G1030" s="46">
        <v>703</v>
      </c>
      <c r="H1030" s="46">
        <v>70330</v>
      </c>
      <c r="I1030" s="46">
        <v>3000</v>
      </c>
      <c r="J1030" s="46">
        <v>404206</v>
      </c>
      <c r="K1030" s="32">
        <v>30000</v>
      </c>
      <c r="L1030" s="28">
        <v>0</v>
      </c>
      <c r="M1030" s="28">
        <v>0</v>
      </c>
      <c r="N1030" s="29">
        <v>0</v>
      </c>
      <c r="O1030" s="62"/>
      <c r="P1030" s="140">
        <f>IFERROR(VLOOKUP(A1030,'[1]Detail CAPEX  (2)'!_xlnm.Print_Area,11,0),0)</f>
        <v>0</v>
      </c>
      <c r="Q1030" s="32">
        <f t="shared" si="98"/>
        <v>0</v>
      </c>
      <c r="R1030" s="32">
        <f t="shared" si="98"/>
        <v>0</v>
      </c>
      <c r="S1030" s="216">
        <f t="shared" si="99"/>
        <v>0</v>
      </c>
      <c r="T1030" s="225"/>
    </row>
    <row r="1031" spans="1:20" x14ac:dyDescent="0.3">
      <c r="A1031" s="62" t="s">
        <v>1329</v>
      </c>
      <c r="B1031" s="62" t="s">
        <v>1330</v>
      </c>
      <c r="C1031" s="62" t="s">
        <v>79</v>
      </c>
      <c r="D1031" s="62" t="s">
        <v>150</v>
      </c>
      <c r="E1031" s="46">
        <v>1305</v>
      </c>
      <c r="F1031" s="46">
        <v>11</v>
      </c>
      <c r="G1031" s="46">
        <v>703</v>
      </c>
      <c r="H1031" s="46">
        <v>70330</v>
      </c>
      <c r="I1031" s="46">
        <v>3000</v>
      </c>
      <c r="J1031" s="46">
        <v>404206</v>
      </c>
      <c r="K1031" s="32">
        <v>279300</v>
      </c>
      <c r="L1031" s="28">
        <v>0</v>
      </c>
      <c r="M1031" s="28">
        <v>0</v>
      </c>
      <c r="N1031" s="29">
        <v>0</v>
      </c>
      <c r="O1031" s="62"/>
      <c r="P1031" s="140">
        <f>IFERROR(VLOOKUP(A1031,'[1]Detail CAPEX  (2)'!_xlnm.Print_Area,11,0),0)</f>
        <v>0</v>
      </c>
      <c r="Q1031" s="32">
        <f t="shared" si="98"/>
        <v>0</v>
      </c>
      <c r="R1031" s="32">
        <f t="shared" si="98"/>
        <v>0</v>
      </c>
      <c r="S1031" s="216">
        <f t="shared" si="99"/>
        <v>0</v>
      </c>
      <c r="T1031" s="60"/>
    </row>
    <row r="1032" spans="1:20" x14ac:dyDescent="0.3">
      <c r="A1032" s="62" t="s">
        <v>1331</v>
      </c>
      <c r="B1032" s="187" t="s">
        <v>1332</v>
      </c>
      <c r="C1032" s="62" t="s">
        <v>79</v>
      </c>
      <c r="D1032" s="62" t="s">
        <v>150</v>
      </c>
      <c r="E1032" s="46">
        <v>1305</v>
      </c>
      <c r="F1032" s="46">
        <v>11</v>
      </c>
      <c r="G1032" s="46">
        <v>703</v>
      </c>
      <c r="H1032" s="46">
        <v>70330</v>
      </c>
      <c r="I1032" s="46">
        <v>3000</v>
      </c>
      <c r="J1032" s="46">
        <v>404206</v>
      </c>
      <c r="K1032" s="28">
        <v>0</v>
      </c>
      <c r="L1032" s="32">
        <v>34000000</v>
      </c>
      <c r="M1032" s="32">
        <v>23000000</v>
      </c>
      <c r="N1032" s="35">
        <v>23000000</v>
      </c>
      <c r="O1032" s="62"/>
      <c r="P1032" s="140">
        <f>IFERROR(VLOOKUP(A1032,'[1]Detail CAPEX  (2)'!_xlnm.Print_Area,11,0),0)</f>
        <v>0</v>
      </c>
      <c r="Q1032" s="32">
        <f t="shared" si="98"/>
        <v>0</v>
      </c>
      <c r="R1032" s="32">
        <f t="shared" si="98"/>
        <v>0</v>
      </c>
      <c r="S1032" s="216">
        <f t="shared" si="99"/>
        <v>0</v>
      </c>
      <c r="T1032" s="60"/>
    </row>
    <row r="1033" spans="1:20" x14ac:dyDescent="0.3">
      <c r="A1033" s="62" t="s">
        <v>1333</v>
      </c>
      <c r="B1033" s="187" t="s">
        <v>577</v>
      </c>
      <c r="C1033" s="62" t="s">
        <v>79</v>
      </c>
      <c r="D1033" s="62" t="s">
        <v>150</v>
      </c>
      <c r="E1033" s="46">
        <v>1305</v>
      </c>
      <c r="F1033" s="46">
        <v>11</v>
      </c>
      <c r="G1033" s="46">
        <v>703</v>
      </c>
      <c r="H1033" s="46">
        <v>70330</v>
      </c>
      <c r="I1033" s="46">
        <v>3000</v>
      </c>
      <c r="J1033" s="46">
        <v>404206</v>
      </c>
      <c r="K1033" s="28">
        <v>0</v>
      </c>
      <c r="L1033" s="28">
        <v>0</v>
      </c>
      <c r="M1033" s="32">
        <v>3000000</v>
      </c>
      <c r="N1033" s="35">
        <v>3000000</v>
      </c>
      <c r="O1033" s="62"/>
      <c r="P1033" s="140">
        <f>IFERROR(VLOOKUP(A1033,'[1]Detail CAPEX  (2)'!_xlnm.Print_Area,11,0),0)</f>
        <v>0</v>
      </c>
      <c r="Q1033" s="32">
        <f t="shared" si="98"/>
        <v>0</v>
      </c>
      <c r="R1033" s="32">
        <f t="shared" si="98"/>
        <v>0</v>
      </c>
      <c r="S1033" s="216">
        <f t="shared" si="99"/>
        <v>0</v>
      </c>
      <c r="T1033" s="60"/>
    </row>
    <row r="1034" spans="1:20" x14ac:dyDescent="0.3">
      <c r="A1034" s="62" t="s">
        <v>1334</v>
      </c>
      <c r="B1034" s="62" t="s">
        <v>1335</v>
      </c>
      <c r="C1034" s="62" t="s">
        <v>79</v>
      </c>
      <c r="D1034" s="62" t="s">
        <v>150</v>
      </c>
      <c r="E1034" s="46">
        <v>1305</v>
      </c>
      <c r="F1034" s="46">
        <v>11</v>
      </c>
      <c r="G1034" s="46">
        <v>703</v>
      </c>
      <c r="H1034" s="46">
        <v>70330</v>
      </c>
      <c r="I1034" s="46">
        <v>3000</v>
      </c>
      <c r="J1034" s="46">
        <v>404206</v>
      </c>
      <c r="K1034" s="32">
        <v>25000</v>
      </c>
      <c r="L1034" s="28">
        <v>0</v>
      </c>
      <c r="M1034" s="32">
        <v>2000000</v>
      </c>
      <c r="N1034" s="35">
        <v>2000000</v>
      </c>
      <c r="O1034" s="62"/>
      <c r="P1034" s="140">
        <f>IFERROR(VLOOKUP(A1034,'[1]Detail CAPEX  (2)'!_xlnm.Print_Area,11,0),0)</f>
        <v>0</v>
      </c>
      <c r="Q1034" s="32">
        <f t="shared" si="98"/>
        <v>0</v>
      </c>
      <c r="R1034" s="32">
        <f t="shared" si="98"/>
        <v>0</v>
      </c>
      <c r="S1034" s="216">
        <f t="shared" si="99"/>
        <v>0</v>
      </c>
      <c r="T1034" s="60"/>
    </row>
    <row r="1035" spans="1:20" x14ac:dyDescent="0.3">
      <c r="A1035" s="62" t="s">
        <v>1336</v>
      </c>
      <c r="B1035" s="62" t="s">
        <v>1337</v>
      </c>
      <c r="C1035" s="62" t="s">
        <v>79</v>
      </c>
      <c r="D1035" s="62" t="s">
        <v>150</v>
      </c>
      <c r="E1035" s="46">
        <v>1303</v>
      </c>
      <c r="F1035" s="46">
        <v>9</v>
      </c>
      <c r="G1035" s="46">
        <v>703</v>
      </c>
      <c r="H1035" s="46">
        <v>70330</v>
      </c>
      <c r="I1035" s="46">
        <v>3000</v>
      </c>
      <c r="J1035" s="46">
        <v>404206</v>
      </c>
      <c r="K1035" s="32">
        <v>160000</v>
      </c>
      <c r="L1035" s="28">
        <v>0</v>
      </c>
      <c r="M1035" s="28">
        <v>0</v>
      </c>
      <c r="N1035" s="29">
        <v>0</v>
      </c>
      <c r="O1035" s="62"/>
      <c r="P1035" s="140">
        <f>IFERROR(VLOOKUP(A1035,'[1]Detail CAPEX  (2)'!_xlnm.Print_Area,11,0),0)</f>
        <v>0</v>
      </c>
      <c r="Q1035" s="32">
        <f t="shared" si="98"/>
        <v>0</v>
      </c>
      <c r="R1035" s="32">
        <f t="shared" si="98"/>
        <v>0</v>
      </c>
      <c r="S1035" s="216">
        <f t="shared" si="99"/>
        <v>0</v>
      </c>
      <c r="T1035" s="60"/>
    </row>
    <row r="1036" spans="1:20" x14ac:dyDescent="0.3">
      <c r="A1036" s="62" t="s">
        <v>1338</v>
      </c>
      <c r="B1036" s="62" t="s">
        <v>948</v>
      </c>
      <c r="C1036" s="62" t="s">
        <v>79</v>
      </c>
      <c r="D1036" s="62" t="s">
        <v>150</v>
      </c>
      <c r="E1036" s="46">
        <v>1303</v>
      </c>
      <c r="F1036" s="46">
        <v>11</v>
      </c>
      <c r="G1036" s="46">
        <v>703</v>
      </c>
      <c r="H1036" s="46">
        <v>70330</v>
      </c>
      <c r="I1036" s="46">
        <v>3000</v>
      </c>
      <c r="J1036" s="46">
        <v>404206</v>
      </c>
      <c r="K1036" s="32">
        <v>2529989</v>
      </c>
      <c r="L1036" s="32">
        <v>57600</v>
      </c>
      <c r="M1036" s="32">
        <v>5000000</v>
      </c>
      <c r="N1036" s="35">
        <v>5000000</v>
      </c>
      <c r="O1036" s="62"/>
      <c r="P1036" s="140">
        <f>IFERROR(VLOOKUP(A1036,'[1]Detail CAPEX  (2)'!_xlnm.Print_Area,11,0),0)</f>
        <v>0</v>
      </c>
      <c r="Q1036" s="32">
        <f t="shared" si="98"/>
        <v>0</v>
      </c>
      <c r="R1036" s="32">
        <f t="shared" si="98"/>
        <v>0</v>
      </c>
      <c r="S1036" s="216">
        <f t="shared" si="99"/>
        <v>0</v>
      </c>
      <c r="T1036" s="60"/>
    </row>
    <row r="1037" spans="1:20" x14ac:dyDescent="0.3">
      <c r="A1037" s="62" t="s">
        <v>1339</v>
      </c>
      <c r="B1037" s="62" t="s">
        <v>1340</v>
      </c>
      <c r="C1037" s="62" t="s">
        <v>79</v>
      </c>
      <c r="D1037" s="62" t="s">
        <v>150</v>
      </c>
      <c r="E1037" s="46">
        <v>1303</v>
      </c>
      <c r="F1037" s="46">
        <v>11</v>
      </c>
      <c r="G1037" s="46">
        <v>703</v>
      </c>
      <c r="H1037" s="46">
        <v>70330</v>
      </c>
      <c r="I1037" s="46">
        <v>3000</v>
      </c>
      <c r="J1037" s="46">
        <v>404206</v>
      </c>
      <c r="K1037" s="32">
        <v>1169900</v>
      </c>
      <c r="L1037" s="32">
        <v>383000</v>
      </c>
      <c r="M1037" s="32">
        <v>7000000</v>
      </c>
      <c r="N1037" s="35">
        <v>7000000</v>
      </c>
      <c r="O1037" s="62"/>
      <c r="P1037" s="140">
        <f>IFERROR(VLOOKUP(A1037,'[1]Detail CAPEX  (2)'!_xlnm.Print_Area,11,0),0)</f>
        <v>0</v>
      </c>
      <c r="Q1037" s="32">
        <f t="shared" si="98"/>
        <v>0</v>
      </c>
      <c r="R1037" s="32">
        <f t="shared" si="98"/>
        <v>0</v>
      </c>
      <c r="S1037" s="216">
        <f t="shared" si="99"/>
        <v>0</v>
      </c>
      <c r="T1037" s="60"/>
    </row>
    <row r="1038" spans="1:20" x14ac:dyDescent="0.3">
      <c r="A1038" s="62" t="s">
        <v>1341</v>
      </c>
      <c r="B1038" s="62" t="s">
        <v>1342</v>
      </c>
      <c r="C1038" s="62" t="s">
        <v>79</v>
      </c>
      <c r="D1038" s="62" t="s">
        <v>150</v>
      </c>
      <c r="E1038" s="46">
        <v>1303</v>
      </c>
      <c r="F1038" s="46">
        <v>10</v>
      </c>
      <c r="G1038" s="46">
        <v>703</v>
      </c>
      <c r="H1038" s="46">
        <v>70330</v>
      </c>
      <c r="I1038" s="46">
        <v>3000</v>
      </c>
      <c r="J1038" s="46">
        <v>404206</v>
      </c>
      <c r="K1038" s="28">
        <v>0</v>
      </c>
      <c r="L1038" s="28">
        <v>0</v>
      </c>
      <c r="M1038" s="32">
        <v>2000000</v>
      </c>
      <c r="N1038" s="35">
        <v>2000000</v>
      </c>
      <c r="O1038" s="62"/>
      <c r="P1038" s="140">
        <f>IFERROR(VLOOKUP(A1038,'[1]Detail CAPEX  (2)'!_xlnm.Print_Area,11,0),0)</f>
        <v>0</v>
      </c>
      <c r="Q1038" s="32">
        <f t="shared" si="98"/>
        <v>0</v>
      </c>
      <c r="R1038" s="32">
        <f t="shared" si="98"/>
        <v>0</v>
      </c>
      <c r="S1038" s="216">
        <f t="shared" si="99"/>
        <v>0</v>
      </c>
      <c r="T1038" s="60"/>
    </row>
    <row r="1039" spans="1:20" x14ac:dyDescent="0.3">
      <c r="A1039" s="62" t="s">
        <v>3436</v>
      </c>
      <c r="B1039" s="62" t="s">
        <v>3437</v>
      </c>
      <c r="C1039" s="62" t="s">
        <v>79</v>
      </c>
      <c r="D1039" s="62" t="s">
        <v>150</v>
      </c>
      <c r="E1039" s="46"/>
      <c r="F1039" s="46"/>
      <c r="G1039" s="46"/>
      <c r="H1039" s="46"/>
      <c r="I1039" s="46"/>
      <c r="J1039" s="46"/>
      <c r="K1039" s="28"/>
      <c r="L1039" s="28"/>
      <c r="M1039" s="32"/>
      <c r="N1039" s="35"/>
      <c r="O1039" s="62"/>
      <c r="P1039" s="140">
        <v>2000000</v>
      </c>
      <c r="Q1039" s="32"/>
      <c r="R1039" s="32"/>
      <c r="S1039" s="216"/>
      <c r="T1039" s="60"/>
    </row>
    <row r="1040" spans="1:20" x14ac:dyDescent="0.3">
      <c r="A1040" s="62" t="s">
        <v>3438</v>
      </c>
      <c r="B1040" s="62" t="s">
        <v>3439</v>
      </c>
      <c r="C1040" s="62" t="s">
        <v>79</v>
      </c>
      <c r="D1040" s="62" t="s">
        <v>150</v>
      </c>
      <c r="E1040" s="46"/>
      <c r="F1040" s="46"/>
      <c r="G1040" s="46"/>
      <c r="H1040" s="46"/>
      <c r="I1040" s="46"/>
      <c r="J1040" s="46"/>
      <c r="K1040" s="28"/>
      <c r="L1040" s="28"/>
      <c r="M1040" s="32"/>
      <c r="N1040" s="35"/>
      <c r="O1040" s="62"/>
      <c r="P1040" s="140">
        <v>3000000</v>
      </c>
      <c r="Q1040" s="32"/>
      <c r="R1040" s="32"/>
      <c r="S1040" s="216"/>
      <c r="T1040" s="60"/>
    </row>
    <row r="1041" spans="1:20" x14ac:dyDescent="0.3">
      <c r="A1041" s="62" t="s">
        <v>1344</v>
      </c>
      <c r="B1041" s="62" t="s">
        <v>1345</v>
      </c>
      <c r="C1041" s="62" t="s">
        <v>80</v>
      </c>
      <c r="D1041" s="62" t="s">
        <v>150</v>
      </c>
      <c r="E1041" s="46">
        <v>1305</v>
      </c>
      <c r="F1041" s="46">
        <v>11</v>
      </c>
      <c r="G1041" s="46">
        <v>703</v>
      </c>
      <c r="H1041" s="46">
        <v>70330</v>
      </c>
      <c r="I1041" s="46">
        <v>3000</v>
      </c>
      <c r="J1041" s="46">
        <v>404206</v>
      </c>
      <c r="K1041" s="28">
        <v>0</v>
      </c>
      <c r="L1041" s="28">
        <v>0</v>
      </c>
      <c r="M1041" s="32">
        <v>20000000</v>
      </c>
      <c r="N1041" s="35">
        <v>5000000</v>
      </c>
      <c r="O1041" s="62"/>
      <c r="P1041" s="140">
        <f>IFERROR(VLOOKUP(A1041,'[1]Detail CAPEX  (2)'!_xlnm.Print_Area,11,0),0)</f>
        <v>0</v>
      </c>
      <c r="Q1041" s="32">
        <f t="shared" ref="Q1041:R1060" si="100">P1041+5%*P1041</f>
        <v>0</v>
      </c>
      <c r="R1041" s="32">
        <f t="shared" si="100"/>
        <v>0</v>
      </c>
      <c r="S1041" s="216">
        <f t="shared" ref="S1041:S1079" si="101">SUM(P1041:R1041)</f>
        <v>0</v>
      </c>
      <c r="T1041" s="60"/>
    </row>
    <row r="1042" spans="1:20" x14ac:dyDescent="0.3">
      <c r="A1042" s="62" t="s">
        <v>1346</v>
      </c>
      <c r="B1042" s="62" t="s">
        <v>1347</v>
      </c>
      <c r="C1042" s="62" t="s">
        <v>80</v>
      </c>
      <c r="D1042" s="62" t="s">
        <v>150</v>
      </c>
      <c r="E1042" s="46">
        <v>1305</v>
      </c>
      <c r="F1042" s="46">
        <v>11</v>
      </c>
      <c r="G1042" s="46">
        <v>703</v>
      </c>
      <c r="H1042" s="46">
        <v>70330</v>
      </c>
      <c r="I1042" s="46">
        <v>3000</v>
      </c>
      <c r="J1042" s="46">
        <v>404206</v>
      </c>
      <c r="K1042" s="32">
        <v>112776013</v>
      </c>
      <c r="L1042" s="28">
        <v>0</v>
      </c>
      <c r="M1042" s="32">
        <v>5000000</v>
      </c>
      <c r="N1042" s="35">
        <v>2000000</v>
      </c>
      <c r="O1042" s="62"/>
      <c r="P1042" s="140">
        <f>IFERROR(VLOOKUP(A1042,'[1]Detail CAPEX  (2)'!_xlnm.Print_Area,11,0),0)</f>
        <v>0</v>
      </c>
      <c r="Q1042" s="32">
        <f t="shared" si="100"/>
        <v>0</v>
      </c>
      <c r="R1042" s="32">
        <f t="shared" si="100"/>
        <v>0</v>
      </c>
      <c r="S1042" s="216">
        <f t="shared" si="101"/>
        <v>0</v>
      </c>
      <c r="T1042" s="60"/>
    </row>
    <row r="1043" spans="1:20" x14ac:dyDescent="0.3">
      <c r="A1043" s="62" t="s">
        <v>1348</v>
      </c>
      <c r="B1043" s="62" t="s">
        <v>1349</v>
      </c>
      <c r="C1043" s="62" t="s">
        <v>80</v>
      </c>
      <c r="D1043" s="62" t="s">
        <v>150</v>
      </c>
      <c r="E1043" s="46">
        <v>1305</v>
      </c>
      <c r="F1043" s="46">
        <v>11</v>
      </c>
      <c r="G1043" s="46">
        <v>703</v>
      </c>
      <c r="H1043" s="46">
        <v>70330</v>
      </c>
      <c r="I1043" s="46">
        <v>3000</v>
      </c>
      <c r="J1043" s="46">
        <v>404206</v>
      </c>
      <c r="K1043" s="28">
        <v>0</v>
      </c>
      <c r="L1043" s="28">
        <v>0</v>
      </c>
      <c r="M1043" s="32">
        <v>30000000</v>
      </c>
      <c r="N1043" s="35">
        <v>20000000</v>
      </c>
      <c r="O1043" s="62"/>
      <c r="P1043" s="140">
        <f>IFERROR(VLOOKUP(A1043,'[1]Detail CAPEX  (2)'!_xlnm.Print_Area,11,0),0)</f>
        <v>0</v>
      </c>
      <c r="Q1043" s="32">
        <f t="shared" si="100"/>
        <v>0</v>
      </c>
      <c r="R1043" s="32">
        <f t="shared" si="100"/>
        <v>0</v>
      </c>
      <c r="S1043" s="216">
        <f t="shared" si="101"/>
        <v>0</v>
      </c>
      <c r="T1043" s="60"/>
    </row>
    <row r="1044" spans="1:20" x14ac:dyDescent="0.3">
      <c r="A1044" s="62" t="s">
        <v>1350</v>
      </c>
      <c r="B1044" s="62" t="s">
        <v>1351</v>
      </c>
      <c r="C1044" s="62" t="s">
        <v>80</v>
      </c>
      <c r="D1044" s="62" t="s">
        <v>150</v>
      </c>
      <c r="E1044" s="46">
        <v>1305</v>
      </c>
      <c r="F1044" s="46">
        <v>11</v>
      </c>
      <c r="G1044" s="46">
        <v>703</v>
      </c>
      <c r="H1044" s="46">
        <v>70330</v>
      </c>
      <c r="I1044" s="46">
        <v>3000</v>
      </c>
      <c r="J1044" s="46">
        <v>404206</v>
      </c>
      <c r="K1044" s="28">
        <v>0</v>
      </c>
      <c r="L1044" s="28">
        <v>0</v>
      </c>
      <c r="M1044" s="32">
        <v>20000000</v>
      </c>
      <c r="N1044" s="35">
        <v>10000000</v>
      </c>
      <c r="O1044" s="62"/>
      <c r="P1044" s="140">
        <f>IFERROR(VLOOKUP(A1044,'[1]Detail CAPEX  (2)'!_xlnm.Print_Area,11,0),0)</f>
        <v>0</v>
      </c>
      <c r="Q1044" s="32">
        <f t="shared" si="100"/>
        <v>0</v>
      </c>
      <c r="R1044" s="32">
        <f t="shared" si="100"/>
        <v>0</v>
      </c>
      <c r="S1044" s="216">
        <f t="shared" si="101"/>
        <v>0</v>
      </c>
      <c r="T1044" s="60"/>
    </row>
    <row r="1045" spans="1:20" x14ac:dyDescent="0.3">
      <c r="A1045" s="62" t="s">
        <v>1352</v>
      </c>
      <c r="B1045" s="62" t="s">
        <v>1353</v>
      </c>
      <c r="C1045" s="62" t="s">
        <v>80</v>
      </c>
      <c r="D1045" s="62" t="s">
        <v>150</v>
      </c>
      <c r="E1045" s="46">
        <v>1305</v>
      </c>
      <c r="F1045" s="46">
        <v>11</v>
      </c>
      <c r="G1045" s="46">
        <v>703</v>
      </c>
      <c r="H1045" s="46">
        <v>70330</v>
      </c>
      <c r="I1045" s="46">
        <v>3000</v>
      </c>
      <c r="J1045" s="46">
        <v>404206</v>
      </c>
      <c r="K1045" s="32">
        <v>22822000</v>
      </c>
      <c r="L1045" s="28">
        <v>0</v>
      </c>
      <c r="M1045" s="28">
        <v>0</v>
      </c>
      <c r="N1045" s="29">
        <v>0</v>
      </c>
      <c r="O1045" s="62"/>
      <c r="P1045" s="140">
        <f>IFERROR(VLOOKUP(A1045,'[1]Detail CAPEX  (2)'!_xlnm.Print_Area,11,0),0)</f>
        <v>0</v>
      </c>
      <c r="Q1045" s="32">
        <f t="shared" si="100"/>
        <v>0</v>
      </c>
      <c r="R1045" s="32">
        <f t="shared" si="100"/>
        <v>0</v>
      </c>
      <c r="S1045" s="216">
        <f t="shared" si="101"/>
        <v>0</v>
      </c>
      <c r="T1045" s="60"/>
    </row>
    <row r="1046" spans="1:20" s="153" customFormat="1" x14ac:dyDescent="0.3">
      <c r="A1046" s="62" t="s">
        <v>1354</v>
      </c>
      <c r="B1046" s="62" t="s">
        <v>1355</v>
      </c>
      <c r="C1046" s="62" t="s">
        <v>80</v>
      </c>
      <c r="D1046" s="62" t="s">
        <v>150</v>
      </c>
      <c r="E1046" s="46">
        <v>1305</v>
      </c>
      <c r="F1046" s="46">
        <v>11</v>
      </c>
      <c r="G1046" s="46">
        <v>703</v>
      </c>
      <c r="H1046" s="46">
        <v>70330</v>
      </c>
      <c r="I1046" s="46">
        <v>3000</v>
      </c>
      <c r="J1046" s="46">
        <v>404206</v>
      </c>
      <c r="K1046" s="28">
        <v>0</v>
      </c>
      <c r="L1046" s="28">
        <v>0</v>
      </c>
      <c r="M1046" s="32">
        <v>21000000</v>
      </c>
      <c r="N1046" s="29">
        <v>0</v>
      </c>
      <c r="O1046" s="62"/>
      <c r="P1046" s="140">
        <f>IFERROR(VLOOKUP(A1046,'[1]Detail CAPEX  (2)'!_xlnm.Print_Area,11,0),0)</f>
        <v>0</v>
      </c>
      <c r="Q1046" s="32">
        <f t="shared" si="100"/>
        <v>0</v>
      </c>
      <c r="R1046" s="32">
        <f t="shared" si="100"/>
        <v>0</v>
      </c>
      <c r="S1046" s="216">
        <f t="shared" si="101"/>
        <v>0</v>
      </c>
      <c r="T1046" s="226"/>
    </row>
    <row r="1047" spans="1:20" x14ac:dyDescent="0.3">
      <c r="A1047" s="62" t="s">
        <v>1356</v>
      </c>
      <c r="B1047" s="62" t="s">
        <v>1357</v>
      </c>
      <c r="C1047" s="62" t="s">
        <v>80</v>
      </c>
      <c r="D1047" s="62" t="s">
        <v>150</v>
      </c>
      <c r="E1047" s="46">
        <v>1305</v>
      </c>
      <c r="F1047" s="46">
        <v>11</v>
      </c>
      <c r="G1047" s="46">
        <v>703</v>
      </c>
      <c r="H1047" s="46">
        <v>70330</v>
      </c>
      <c r="I1047" s="46">
        <v>3000</v>
      </c>
      <c r="J1047" s="46">
        <v>404206</v>
      </c>
      <c r="K1047" s="32">
        <v>464333946</v>
      </c>
      <c r="L1047" s="32">
        <v>54993400</v>
      </c>
      <c r="M1047" s="32">
        <v>700000000</v>
      </c>
      <c r="N1047" s="35">
        <v>500000000</v>
      </c>
      <c r="O1047" s="62"/>
      <c r="P1047" s="140">
        <f>IFERROR(VLOOKUP(A1047,'[1]Detail CAPEX  (2)'!_xlnm.Print_Area,11,0),0)</f>
        <v>0</v>
      </c>
      <c r="Q1047" s="32">
        <f t="shared" si="100"/>
        <v>0</v>
      </c>
      <c r="R1047" s="32">
        <f t="shared" si="100"/>
        <v>0</v>
      </c>
      <c r="S1047" s="216">
        <f t="shared" si="101"/>
        <v>0</v>
      </c>
      <c r="T1047" s="60"/>
    </row>
    <row r="1048" spans="1:20" x14ac:dyDescent="0.3">
      <c r="A1048" s="62" t="s">
        <v>1358</v>
      </c>
      <c r="B1048" s="187" t="s">
        <v>1359</v>
      </c>
      <c r="C1048" s="62" t="s">
        <v>80</v>
      </c>
      <c r="D1048" s="62" t="s">
        <v>150</v>
      </c>
      <c r="E1048" s="46">
        <v>1305</v>
      </c>
      <c r="F1048" s="46">
        <v>11</v>
      </c>
      <c r="G1048" s="46">
        <v>703</v>
      </c>
      <c r="H1048" s="46">
        <v>70330</v>
      </c>
      <c r="I1048" s="46">
        <v>3000</v>
      </c>
      <c r="J1048" s="46">
        <v>404206</v>
      </c>
      <c r="K1048" s="28">
        <v>0</v>
      </c>
      <c r="L1048" s="28">
        <v>0</v>
      </c>
      <c r="M1048" s="32">
        <v>10000000</v>
      </c>
      <c r="N1048" s="35">
        <v>5000000</v>
      </c>
      <c r="O1048" s="62"/>
      <c r="P1048" s="140">
        <f>IFERROR(VLOOKUP(A1048,'[1]Detail CAPEX  (2)'!_xlnm.Print_Area,11,0),0)</f>
        <v>0</v>
      </c>
      <c r="Q1048" s="32">
        <f t="shared" si="100"/>
        <v>0</v>
      </c>
      <c r="R1048" s="32">
        <f t="shared" si="100"/>
        <v>0</v>
      </c>
      <c r="S1048" s="216">
        <f t="shared" si="101"/>
        <v>0</v>
      </c>
      <c r="T1048" s="60"/>
    </row>
    <row r="1049" spans="1:20" x14ac:dyDescent="0.3">
      <c r="A1049" s="62" t="s">
        <v>1360</v>
      </c>
      <c r="B1049" s="187" t="s">
        <v>1361</v>
      </c>
      <c r="C1049" s="62" t="s">
        <v>80</v>
      </c>
      <c r="D1049" s="62" t="s">
        <v>150</v>
      </c>
      <c r="E1049" s="46">
        <v>1305</v>
      </c>
      <c r="F1049" s="46">
        <v>11</v>
      </c>
      <c r="G1049" s="46">
        <v>703</v>
      </c>
      <c r="H1049" s="46">
        <v>70330</v>
      </c>
      <c r="I1049" s="46">
        <v>3000</v>
      </c>
      <c r="J1049" s="46">
        <v>404206</v>
      </c>
      <c r="K1049" s="28">
        <v>0</v>
      </c>
      <c r="L1049" s="28">
        <v>0</v>
      </c>
      <c r="M1049" s="32">
        <v>5000000</v>
      </c>
      <c r="N1049" s="35">
        <v>5000000</v>
      </c>
      <c r="O1049" s="62"/>
      <c r="P1049" s="140">
        <f>IFERROR(VLOOKUP(A1049,'[1]Detail CAPEX  (2)'!_xlnm.Print_Area,11,0),0)</f>
        <v>0</v>
      </c>
      <c r="Q1049" s="32">
        <f t="shared" si="100"/>
        <v>0</v>
      </c>
      <c r="R1049" s="32">
        <f t="shared" si="100"/>
        <v>0</v>
      </c>
      <c r="S1049" s="216">
        <f t="shared" si="101"/>
        <v>0</v>
      </c>
      <c r="T1049" s="60"/>
    </row>
    <row r="1050" spans="1:20" x14ac:dyDescent="0.3">
      <c r="A1050" s="62" t="s">
        <v>1362</v>
      </c>
      <c r="B1050" s="62" t="s">
        <v>1363</v>
      </c>
      <c r="C1050" s="62" t="s">
        <v>80</v>
      </c>
      <c r="D1050" s="62" t="s">
        <v>150</v>
      </c>
      <c r="E1050" s="46">
        <v>1305</v>
      </c>
      <c r="F1050" s="46">
        <v>11</v>
      </c>
      <c r="G1050" s="46">
        <v>703</v>
      </c>
      <c r="H1050" s="46">
        <v>70330</v>
      </c>
      <c r="I1050" s="46">
        <v>3000</v>
      </c>
      <c r="J1050" s="46">
        <v>404206</v>
      </c>
      <c r="K1050" s="32">
        <v>109962923</v>
      </c>
      <c r="L1050" s="28">
        <v>0</v>
      </c>
      <c r="M1050" s="32">
        <v>80000000</v>
      </c>
      <c r="N1050" s="35">
        <v>10000000</v>
      </c>
      <c r="O1050" s="62"/>
      <c r="P1050" s="140">
        <f>IFERROR(VLOOKUP(A1050,'[1]Detail CAPEX  (2)'!_xlnm.Print_Area,11,0),0)</f>
        <v>0</v>
      </c>
      <c r="Q1050" s="32">
        <f t="shared" si="100"/>
        <v>0</v>
      </c>
      <c r="R1050" s="32">
        <f t="shared" si="100"/>
        <v>0</v>
      </c>
      <c r="S1050" s="216">
        <f t="shared" si="101"/>
        <v>0</v>
      </c>
      <c r="T1050" s="60"/>
    </row>
    <row r="1051" spans="1:20" x14ac:dyDescent="0.3">
      <c r="A1051" s="62" t="s">
        <v>1364</v>
      </c>
      <c r="B1051" s="62" t="s">
        <v>1365</v>
      </c>
      <c r="C1051" s="62" t="s">
        <v>80</v>
      </c>
      <c r="D1051" s="62" t="s">
        <v>150</v>
      </c>
      <c r="E1051" s="46">
        <v>1305</v>
      </c>
      <c r="F1051" s="46">
        <v>11</v>
      </c>
      <c r="G1051" s="46">
        <v>703</v>
      </c>
      <c r="H1051" s="46">
        <v>70330</v>
      </c>
      <c r="I1051" s="46">
        <v>3000</v>
      </c>
      <c r="J1051" s="46">
        <v>404206</v>
      </c>
      <c r="K1051" s="32">
        <v>2950000</v>
      </c>
      <c r="L1051" s="28">
        <v>0</v>
      </c>
      <c r="M1051" s="32">
        <v>10000000</v>
      </c>
      <c r="N1051" s="35">
        <v>2000000</v>
      </c>
      <c r="O1051" s="62"/>
      <c r="P1051" s="140">
        <f>IFERROR(VLOOKUP(A1051,'[1]Detail CAPEX  (2)'!_xlnm.Print_Area,11,0),0)</f>
        <v>0</v>
      </c>
      <c r="Q1051" s="32">
        <f t="shared" si="100"/>
        <v>0</v>
      </c>
      <c r="R1051" s="32">
        <f t="shared" si="100"/>
        <v>0</v>
      </c>
      <c r="S1051" s="216">
        <f t="shared" si="101"/>
        <v>0</v>
      </c>
      <c r="T1051" s="60"/>
    </row>
    <row r="1052" spans="1:20" x14ac:dyDescent="0.3">
      <c r="A1052" s="62" t="s">
        <v>1366</v>
      </c>
      <c r="B1052" s="62" t="s">
        <v>1367</v>
      </c>
      <c r="C1052" s="62" t="s">
        <v>80</v>
      </c>
      <c r="D1052" s="62" t="s">
        <v>150</v>
      </c>
      <c r="E1052" s="46">
        <v>1305</v>
      </c>
      <c r="F1052" s="46">
        <v>11</v>
      </c>
      <c r="G1052" s="46">
        <v>703</v>
      </c>
      <c r="H1052" s="46">
        <v>70330</v>
      </c>
      <c r="I1052" s="46">
        <v>3000</v>
      </c>
      <c r="J1052" s="46">
        <v>404206</v>
      </c>
      <c r="K1052" s="32">
        <v>2912510</v>
      </c>
      <c r="L1052" s="28">
        <v>0</v>
      </c>
      <c r="M1052" s="32">
        <v>5000000</v>
      </c>
      <c r="N1052" s="35">
        <v>5000000</v>
      </c>
      <c r="O1052" s="62"/>
      <c r="P1052" s="140">
        <f>IFERROR(VLOOKUP(A1052,'[1]Detail CAPEX  (2)'!_xlnm.Print_Area,11,0),0)</f>
        <v>0</v>
      </c>
      <c r="Q1052" s="32">
        <f t="shared" si="100"/>
        <v>0</v>
      </c>
      <c r="R1052" s="32">
        <f t="shared" si="100"/>
        <v>0</v>
      </c>
      <c r="S1052" s="216">
        <f t="shared" si="101"/>
        <v>0</v>
      </c>
      <c r="T1052" s="60"/>
    </row>
    <row r="1053" spans="1:20" x14ac:dyDescent="0.3">
      <c r="A1053" s="62" t="s">
        <v>1368</v>
      </c>
      <c r="B1053" s="62" t="s">
        <v>1369</v>
      </c>
      <c r="C1053" s="62" t="s">
        <v>80</v>
      </c>
      <c r="D1053" s="62" t="s">
        <v>150</v>
      </c>
      <c r="E1053" s="46">
        <v>1305</v>
      </c>
      <c r="F1053" s="46">
        <v>11</v>
      </c>
      <c r="G1053" s="46">
        <v>703</v>
      </c>
      <c r="H1053" s="46">
        <v>70330</v>
      </c>
      <c r="I1053" s="46">
        <v>3000</v>
      </c>
      <c r="J1053" s="46">
        <v>404206</v>
      </c>
      <c r="K1053" s="32">
        <v>19664923</v>
      </c>
      <c r="L1053" s="28">
        <v>0</v>
      </c>
      <c r="M1053" s="32">
        <v>40000000</v>
      </c>
      <c r="N1053" s="35">
        <v>20000000</v>
      </c>
      <c r="O1053" s="62"/>
      <c r="P1053" s="140">
        <f>IFERROR(VLOOKUP(A1053,'[1]Detail CAPEX  (2)'!_xlnm.Print_Area,11,0),0)</f>
        <v>0</v>
      </c>
      <c r="Q1053" s="32">
        <f t="shared" si="100"/>
        <v>0</v>
      </c>
      <c r="R1053" s="32">
        <f t="shared" si="100"/>
        <v>0</v>
      </c>
      <c r="S1053" s="216">
        <f t="shared" si="101"/>
        <v>0</v>
      </c>
      <c r="T1053" s="60"/>
    </row>
    <row r="1054" spans="1:20" x14ac:dyDescent="0.3">
      <c r="A1054" s="62" t="s">
        <v>1370</v>
      </c>
      <c r="B1054" s="62" t="s">
        <v>1371</v>
      </c>
      <c r="C1054" s="62" t="s">
        <v>80</v>
      </c>
      <c r="D1054" s="62" t="s">
        <v>150</v>
      </c>
      <c r="E1054" s="46">
        <v>1305</v>
      </c>
      <c r="F1054" s="46">
        <v>11</v>
      </c>
      <c r="G1054" s="46">
        <v>703</v>
      </c>
      <c r="H1054" s="46">
        <v>70330</v>
      </c>
      <c r="I1054" s="46">
        <v>3000</v>
      </c>
      <c r="J1054" s="46">
        <v>404206</v>
      </c>
      <c r="K1054" s="28">
        <v>0</v>
      </c>
      <c r="L1054" s="28">
        <v>0</v>
      </c>
      <c r="M1054" s="32">
        <v>2000000</v>
      </c>
      <c r="N1054" s="35">
        <v>500000</v>
      </c>
      <c r="O1054" s="62"/>
      <c r="P1054" s="140">
        <f>IFERROR(VLOOKUP(A1054,'[1]Detail CAPEX  (2)'!_xlnm.Print_Area,11,0),0)</f>
        <v>0</v>
      </c>
      <c r="Q1054" s="32">
        <f t="shared" si="100"/>
        <v>0</v>
      </c>
      <c r="R1054" s="32">
        <f t="shared" si="100"/>
        <v>0</v>
      </c>
      <c r="S1054" s="216">
        <f t="shared" si="101"/>
        <v>0</v>
      </c>
      <c r="T1054" s="60"/>
    </row>
    <row r="1055" spans="1:20" x14ac:dyDescent="0.3">
      <c r="A1055" s="62" t="s">
        <v>1372</v>
      </c>
      <c r="B1055" s="62" t="s">
        <v>1373</v>
      </c>
      <c r="C1055" s="62" t="s">
        <v>80</v>
      </c>
      <c r="D1055" s="62" t="s">
        <v>150</v>
      </c>
      <c r="E1055" s="46">
        <v>1305</v>
      </c>
      <c r="F1055" s="46">
        <v>11</v>
      </c>
      <c r="G1055" s="46">
        <v>703</v>
      </c>
      <c r="H1055" s="46">
        <v>70330</v>
      </c>
      <c r="I1055" s="46">
        <v>3000</v>
      </c>
      <c r="J1055" s="46">
        <v>404206</v>
      </c>
      <c r="K1055" s="32">
        <v>7000000</v>
      </c>
      <c r="L1055" s="28">
        <v>0</v>
      </c>
      <c r="M1055" s="32">
        <v>40000000</v>
      </c>
      <c r="N1055" s="35">
        <v>20000000</v>
      </c>
      <c r="O1055" s="62"/>
      <c r="P1055" s="140">
        <f>IFERROR(VLOOKUP(A1055,'[1]Detail CAPEX  (2)'!_xlnm.Print_Area,11,0),0)</f>
        <v>0</v>
      </c>
      <c r="Q1055" s="32">
        <f t="shared" si="100"/>
        <v>0</v>
      </c>
      <c r="R1055" s="32">
        <f t="shared" si="100"/>
        <v>0</v>
      </c>
      <c r="S1055" s="216">
        <f t="shared" si="101"/>
        <v>0</v>
      </c>
      <c r="T1055" s="60"/>
    </row>
    <row r="1056" spans="1:20" x14ac:dyDescent="0.3">
      <c r="A1056" s="62" t="s">
        <v>1374</v>
      </c>
      <c r="B1056" s="62" t="s">
        <v>784</v>
      </c>
      <c r="C1056" s="62" t="s">
        <v>80</v>
      </c>
      <c r="D1056" s="62" t="s">
        <v>150</v>
      </c>
      <c r="E1056" s="46">
        <v>1303</v>
      </c>
      <c r="F1056" s="46">
        <v>11</v>
      </c>
      <c r="G1056" s="46">
        <v>703</v>
      </c>
      <c r="H1056" s="46">
        <v>70330</v>
      </c>
      <c r="I1056" s="46">
        <v>3000</v>
      </c>
      <c r="J1056" s="46">
        <v>404206</v>
      </c>
      <c r="K1056" s="32">
        <v>21840000</v>
      </c>
      <c r="L1056" s="28">
        <v>0</v>
      </c>
      <c r="M1056" s="32">
        <v>10000000</v>
      </c>
      <c r="N1056" s="35">
        <v>5000000</v>
      </c>
      <c r="O1056" s="62"/>
      <c r="P1056" s="140">
        <v>15520000</v>
      </c>
      <c r="Q1056" s="32">
        <f t="shared" si="100"/>
        <v>16296000</v>
      </c>
      <c r="R1056" s="32">
        <f t="shared" si="100"/>
        <v>17110800</v>
      </c>
      <c r="S1056" s="216">
        <f t="shared" si="101"/>
        <v>48926800</v>
      </c>
      <c r="T1056" s="60"/>
    </row>
    <row r="1057" spans="1:20" x14ac:dyDescent="0.3">
      <c r="A1057" s="62" t="s">
        <v>1375</v>
      </c>
      <c r="B1057" s="62" t="s">
        <v>1376</v>
      </c>
      <c r="C1057" s="62" t="s">
        <v>80</v>
      </c>
      <c r="D1057" s="62" t="s">
        <v>150</v>
      </c>
      <c r="E1057" s="46">
        <v>1303</v>
      </c>
      <c r="F1057" s="46">
        <v>11</v>
      </c>
      <c r="G1057" s="46">
        <v>703</v>
      </c>
      <c r="H1057" s="46">
        <v>70330</v>
      </c>
      <c r="I1057" s="46">
        <v>3000</v>
      </c>
      <c r="J1057" s="46">
        <v>404206</v>
      </c>
      <c r="K1057" s="28">
        <v>0</v>
      </c>
      <c r="L1057" s="28">
        <v>0</v>
      </c>
      <c r="M1057" s="32">
        <v>3000000</v>
      </c>
      <c r="N1057" s="29">
        <v>0</v>
      </c>
      <c r="O1057" s="62"/>
      <c r="P1057" s="140">
        <f>IFERROR(VLOOKUP(A1057,'[1]Detail CAPEX  (2)'!_xlnm.Print_Area,11,0),0)</f>
        <v>0</v>
      </c>
      <c r="Q1057" s="32">
        <f t="shared" si="100"/>
        <v>0</v>
      </c>
      <c r="R1057" s="32">
        <f t="shared" si="100"/>
        <v>0</v>
      </c>
      <c r="S1057" s="216">
        <f t="shared" si="101"/>
        <v>0</v>
      </c>
      <c r="T1057" s="60"/>
    </row>
    <row r="1058" spans="1:20" x14ac:dyDescent="0.3">
      <c r="A1058" s="62" t="s">
        <v>1377</v>
      </c>
      <c r="B1058" s="62" t="s">
        <v>1378</v>
      </c>
      <c r="C1058" s="62" t="s">
        <v>80</v>
      </c>
      <c r="D1058" s="62" t="s">
        <v>150</v>
      </c>
      <c r="E1058" s="46">
        <v>1305</v>
      </c>
      <c r="F1058" s="46">
        <v>9</v>
      </c>
      <c r="G1058" s="46">
        <v>701</v>
      </c>
      <c r="H1058" s="46">
        <v>70111</v>
      </c>
      <c r="I1058" s="46">
        <v>3000</v>
      </c>
      <c r="J1058" s="46">
        <v>404206</v>
      </c>
      <c r="K1058" s="28">
        <v>0</v>
      </c>
      <c r="L1058" s="28">
        <v>0</v>
      </c>
      <c r="M1058" s="32">
        <v>2000000</v>
      </c>
      <c r="N1058" s="35">
        <v>2000000</v>
      </c>
      <c r="O1058" s="62"/>
      <c r="P1058" s="140">
        <f>IFERROR(VLOOKUP(A1058,'[1]Detail CAPEX  (2)'!_xlnm.Print_Area,11,0),0)</f>
        <v>0</v>
      </c>
      <c r="Q1058" s="32">
        <f t="shared" si="100"/>
        <v>0</v>
      </c>
      <c r="R1058" s="32">
        <f t="shared" si="100"/>
        <v>0</v>
      </c>
      <c r="S1058" s="216">
        <f t="shared" si="101"/>
        <v>0</v>
      </c>
      <c r="T1058" s="60"/>
    </row>
    <row r="1059" spans="1:20" x14ac:dyDescent="0.3">
      <c r="A1059" s="62" t="s">
        <v>1380</v>
      </c>
      <c r="B1059" s="62" t="s">
        <v>1381</v>
      </c>
      <c r="C1059" s="62" t="s">
        <v>81</v>
      </c>
      <c r="D1059" s="62" t="s">
        <v>150</v>
      </c>
      <c r="E1059" s="46">
        <v>1304</v>
      </c>
      <c r="F1059" s="46">
        <v>11</v>
      </c>
      <c r="G1059" s="46">
        <v>703</v>
      </c>
      <c r="H1059" s="46">
        <v>70330</v>
      </c>
      <c r="I1059" s="46">
        <v>3000</v>
      </c>
      <c r="J1059" s="46">
        <v>404206</v>
      </c>
      <c r="K1059" s="32">
        <v>6602500</v>
      </c>
      <c r="L1059" s="28">
        <v>0</v>
      </c>
      <c r="M1059" s="32">
        <v>30000000</v>
      </c>
      <c r="N1059" s="35">
        <v>15000000</v>
      </c>
      <c r="O1059" s="62"/>
      <c r="P1059" s="140">
        <f>IFERROR(VLOOKUP(A1059,'[1]Detail CAPEX  (2)'!_xlnm.Print_Area,11,0),0)</f>
        <v>0</v>
      </c>
      <c r="Q1059" s="32">
        <f t="shared" si="100"/>
        <v>0</v>
      </c>
      <c r="R1059" s="32">
        <f t="shared" si="100"/>
        <v>0</v>
      </c>
      <c r="S1059" s="216">
        <f t="shared" si="101"/>
        <v>0</v>
      </c>
      <c r="T1059" s="60"/>
    </row>
    <row r="1060" spans="1:20" x14ac:dyDescent="0.3">
      <c r="A1060" s="62" t="s">
        <v>1382</v>
      </c>
      <c r="B1060" s="62" t="s">
        <v>1383</v>
      </c>
      <c r="C1060" s="62" t="s">
        <v>81</v>
      </c>
      <c r="D1060" s="62" t="s">
        <v>150</v>
      </c>
      <c r="E1060" s="46">
        <v>1304</v>
      </c>
      <c r="F1060" s="46">
        <v>11</v>
      </c>
      <c r="G1060" s="46">
        <v>703</v>
      </c>
      <c r="H1060" s="46">
        <v>70330</v>
      </c>
      <c r="I1060" s="46">
        <v>3000</v>
      </c>
      <c r="J1060" s="46">
        <v>404206</v>
      </c>
      <c r="K1060" s="32">
        <v>2970000</v>
      </c>
      <c r="L1060" s="28">
        <v>0</v>
      </c>
      <c r="M1060" s="32">
        <v>10000000</v>
      </c>
      <c r="N1060" s="35">
        <v>3000000</v>
      </c>
      <c r="O1060" s="62"/>
      <c r="P1060" s="140">
        <f>IFERROR(VLOOKUP(A1060,'[1]Detail CAPEX  (2)'!_xlnm.Print_Area,11,0),0)</f>
        <v>0</v>
      </c>
      <c r="Q1060" s="32">
        <f t="shared" si="100"/>
        <v>0</v>
      </c>
      <c r="R1060" s="32">
        <f t="shared" si="100"/>
        <v>0</v>
      </c>
      <c r="S1060" s="216">
        <f t="shared" si="101"/>
        <v>0</v>
      </c>
      <c r="T1060" s="60"/>
    </row>
    <row r="1061" spans="1:20" x14ac:dyDescent="0.3">
      <c r="A1061" s="62" t="s">
        <v>1384</v>
      </c>
      <c r="B1061" s="62" t="s">
        <v>1385</v>
      </c>
      <c r="C1061" s="62" t="s">
        <v>81</v>
      </c>
      <c r="D1061" s="62" t="s">
        <v>150</v>
      </c>
      <c r="E1061" s="46">
        <v>1304</v>
      </c>
      <c r="F1061" s="46">
        <v>11</v>
      </c>
      <c r="G1061" s="46">
        <v>703</v>
      </c>
      <c r="H1061" s="46">
        <v>70330</v>
      </c>
      <c r="I1061" s="46">
        <v>3000</v>
      </c>
      <c r="J1061" s="46">
        <v>404206</v>
      </c>
      <c r="K1061" s="32">
        <v>102676400</v>
      </c>
      <c r="L1061" s="32">
        <v>200000</v>
      </c>
      <c r="M1061" s="32">
        <v>80000000</v>
      </c>
      <c r="N1061" s="35">
        <v>30000000</v>
      </c>
      <c r="O1061" s="62"/>
      <c r="P1061" s="140">
        <f>IFERROR(VLOOKUP(A1061,'[1]Detail CAPEX  (2)'!_xlnm.Print_Area,11,0),0)</f>
        <v>0</v>
      </c>
      <c r="Q1061" s="32">
        <f t="shared" ref="Q1061:R1079" si="102">P1061+5%*P1061</f>
        <v>0</v>
      </c>
      <c r="R1061" s="32">
        <f t="shared" si="102"/>
        <v>0</v>
      </c>
      <c r="S1061" s="216">
        <f t="shared" si="101"/>
        <v>0</v>
      </c>
      <c r="T1061" s="60"/>
    </row>
    <row r="1062" spans="1:20" x14ac:dyDescent="0.3">
      <c r="A1062" s="62" t="s">
        <v>1386</v>
      </c>
      <c r="B1062" s="62" t="s">
        <v>1387</v>
      </c>
      <c r="C1062" s="62" t="s">
        <v>81</v>
      </c>
      <c r="D1062" s="62" t="s">
        <v>150</v>
      </c>
      <c r="E1062" s="46">
        <v>1304</v>
      </c>
      <c r="F1062" s="46">
        <v>11</v>
      </c>
      <c r="G1062" s="46">
        <v>703</v>
      </c>
      <c r="H1062" s="46">
        <v>70330</v>
      </c>
      <c r="I1062" s="46">
        <v>3000</v>
      </c>
      <c r="J1062" s="46">
        <v>404206</v>
      </c>
      <c r="K1062" s="32">
        <v>5801000</v>
      </c>
      <c r="L1062" s="28">
        <v>0</v>
      </c>
      <c r="M1062" s="32">
        <v>50000000</v>
      </c>
      <c r="N1062" s="35">
        <v>20000000</v>
      </c>
      <c r="O1062" s="62"/>
      <c r="P1062" s="140">
        <f>IFERROR(VLOOKUP(A1062,'[1]Detail CAPEX  (2)'!_xlnm.Print_Area,11,0),0)</f>
        <v>0</v>
      </c>
      <c r="Q1062" s="32">
        <f t="shared" si="102"/>
        <v>0</v>
      </c>
      <c r="R1062" s="32">
        <f t="shared" si="102"/>
        <v>0</v>
      </c>
      <c r="S1062" s="216">
        <f t="shared" si="101"/>
        <v>0</v>
      </c>
      <c r="T1062" s="60"/>
    </row>
    <row r="1063" spans="1:20" x14ac:dyDescent="0.3">
      <c r="A1063" s="62" t="s">
        <v>1388</v>
      </c>
      <c r="B1063" s="62" t="s">
        <v>1389</v>
      </c>
      <c r="C1063" s="62" t="s">
        <v>81</v>
      </c>
      <c r="D1063" s="62" t="s">
        <v>150</v>
      </c>
      <c r="E1063" s="46">
        <v>1304</v>
      </c>
      <c r="F1063" s="46">
        <v>11</v>
      </c>
      <c r="G1063" s="46">
        <v>703</v>
      </c>
      <c r="H1063" s="46">
        <v>70330</v>
      </c>
      <c r="I1063" s="46">
        <v>3000</v>
      </c>
      <c r="J1063" s="46">
        <v>404206</v>
      </c>
      <c r="K1063" s="32">
        <v>8302039</v>
      </c>
      <c r="L1063" s="28">
        <v>0</v>
      </c>
      <c r="M1063" s="32">
        <v>17050000</v>
      </c>
      <c r="N1063" s="35">
        <v>10000000</v>
      </c>
      <c r="O1063" s="62"/>
      <c r="P1063" s="140">
        <f>IFERROR(VLOOKUP(A1063,'[1]Detail CAPEX  (2)'!_xlnm.Print_Area,11,0),0)</f>
        <v>0</v>
      </c>
      <c r="Q1063" s="32">
        <f t="shared" si="102"/>
        <v>0</v>
      </c>
      <c r="R1063" s="32">
        <f t="shared" si="102"/>
        <v>0</v>
      </c>
      <c r="S1063" s="216">
        <f t="shared" si="101"/>
        <v>0</v>
      </c>
      <c r="T1063" s="60"/>
    </row>
    <row r="1064" spans="1:20" x14ac:dyDescent="0.3">
      <c r="A1064" s="62" t="s">
        <v>1390</v>
      </c>
      <c r="B1064" s="62" t="s">
        <v>1369</v>
      </c>
      <c r="C1064" s="62" t="s">
        <v>81</v>
      </c>
      <c r="D1064" s="62" t="s">
        <v>150</v>
      </c>
      <c r="E1064" s="46">
        <v>1304</v>
      </c>
      <c r="F1064" s="46">
        <v>11</v>
      </c>
      <c r="G1064" s="46">
        <v>703</v>
      </c>
      <c r="H1064" s="46">
        <v>70330</v>
      </c>
      <c r="I1064" s="46">
        <v>3000</v>
      </c>
      <c r="J1064" s="46">
        <v>404206</v>
      </c>
      <c r="K1064" s="32">
        <v>6858600</v>
      </c>
      <c r="L1064" s="32">
        <v>2618200</v>
      </c>
      <c r="M1064" s="32">
        <v>100000000</v>
      </c>
      <c r="N1064" s="35">
        <v>30000000</v>
      </c>
      <c r="O1064" s="62"/>
      <c r="P1064" s="140">
        <f>IFERROR(VLOOKUP(A1064,'[1]Detail CAPEX  (2)'!_xlnm.Print_Area,11,0),0)</f>
        <v>0</v>
      </c>
      <c r="Q1064" s="32">
        <f t="shared" si="102"/>
        <v>0</v>
      </c>
      <c r="R1064" s="32">
        <f t="shared" si="102"/>
        <v>0</v>
      </c>
      <c r="S1064" s="216">
        <f t="shared" si="101"/>
        <v>0</v>
      </c>
      <c r="T1064" s="60"/>
    </row>
    <row r="1065" spans="1:20" x14ac:dyDescent="0.3">
      <c r="A1065" s="62" t="s">
        <v>1391</v>
      </c>
      <c r="B1065" s="62" t="s">
        <v>1392</v>
      </c>
      <c r="C1065" s="62" t="s">
        <v>81</v>
      </c>
      <c r="D1065" s="62" t="s">
        <v>150</v>
      </c>
      <c r="E1065" s="46">
        <v>1303</v>
      </c>
      <c r="F1065" s="46">
        <v>11</v>
      </c>
      <c r="G1065" s="46">
        <v>703</v>
      </c>
      <c r="H1065" s="46">
        <v>70330</v>
      </c>
      <c r="I1065" s="46">
        <v>3000</v>
      </c>
      <c r="J1065" s="46">
        <v>404206</v>
      </c>
      <c r="K1065" s="32">
        <v>97464260</v>
      </c>
      <c r="L1065" s="28">
        <v>0</v>
      </c>
      <c r="M1065" s="32">
        <v>100000000</v>
      </c>
      <c r="N1065" s="35">
        <v>80000000</v>
      </c>
      <c r="O1065" s="62"/>
      <c r="P1065" s="140">
        <f>IFERROR(VLOOKUP(A1065,'[1]Detail CAPEX  (2)'!_xlnm.Print_Area,11,0),0)</f>
        <v>0</v>
      </c>
      <c r="Q1065" s="32">
        <f t="shared" si="102"/>
        <v>0</v>
      </c>
      <c r="R1065" s="32">
        <f t="shared" si="102"/>
        <v>0</v>
      </c>
      <c r="S1065" s="216">
        <f t="shared" si="101"/>
        <v>0</v>
      </c>
      <c r="T1065" s="60"/>
    </row>
    <row r="1066" spans="1:20" x14ac:dyDescent="0.3">
      <c r="A1066" s="62" t="s">
        <v>1393</v>
      </c>
      <c r="B1066" s="62" t="s">
        <v>1394</v>
      </c>
      <c r="C1066" s="62" t="s">
        <v>81</v>
      </c>
      <c r="D1066" s="62" t="s">
        <v>150</v>
      </c>
      <c r="E1066" s="46">
        <v>1301</v>
      </c>
      <c r="F1066" s="46">
        <v>7</v>
      </c>
      <c r="G1066" s="46">
        <v>706</v>
      </c>
      <c r="H1066" s="46">
        <v>70610</v>
      </c>
      <c r="I1066" s="46">
        <v>3000</v>
      </c>
      <c r="J1066" s="46">
        <v>404206</v>
      </c>
      <c r="K1066" s="32">
        <v>35678500</v>
      </c>
      <c r="L1066" s="28">
        <v>0</v>
      </c>
      <c r="M1066" s="32">
        <v>14000000</v>
      </c>
      <c r="N1066" s="29">
        <v>0</v>
      </c>
      <c r="O1066" s="62"/>
      <c r="P1066" s="140">
        <f>IFERROR(VLOOKUP(A1066,'[1]Detail CAPEX  (2)'!_xlnm.Print_Area,11,0),0)</f>
        <v>0</v>
      </c>
      <c r="Q1066" s="32">
        <f t="shared" si="102"/>
        <v>0</v>
      </c>
      <c r="R1066" s="32">
        <f t="shared" si="102"/>
        <v>0</v>
      </c>
      <c r="S1066" s="216">
        <f t="shared" si="101"/>
        <v>0</v>
      </c>
      <c r="T1066" s="60"/>
    </row>
    <row r="1067" spans="1:20" x14ac:dyDescent="0.3">
      <c r="A1067" s="62" t="s">
        <v>1395</v>
      </c>
      <c r="B1067" s="62" t="s">
        <v>1396</v>
      </c>
      <c r="C1067" s="62" t="s">
        <v>81</v>
      </c>
      <c r="D1067" s="62" t="s">
        <v>150</v>
      </c>
      <c r="E1067" s="46">
        <v>1303</v>
      </c>
      <c r="F1067" s="46">
        <v>9</v>
      </c>
      <c r="G1067" s="46">
        <v>706</v>
      </c>
      <c r="H1067" s="46">
        <v>70610</v>
      </c>
      <c r="I1067" s="46">
        <v>3000</v>
      </c>
      <c r="J1067" s="46">
        <v>404206</v>
      </c>
      <c r="K1067" s="32">
        <v>3285750</v>
      </c>
      <c r="L1067" s="32">
        <v>2329000</v>
      </c>
      <c r="M1067" s="32">
        <v>20000000</v>
      </c>
      <c r="N1067" s="35">
        <v>5000000</v>
      </c>
      <c r="O1067" s="62"/>
      <c r="P1067" s="140">
        <f>IFERROR(VLOOKUP(A1067,'[1]Detail CAPEX  (2)'!_xlnm.Print_Area,11,0),0)</f>
        <v>0</v>
      </c>
      <c r="Q1067" s="32">
        <f t="shared" si="102"/>
        <v>0</v>
      </c>
      <c r="R1067" s="32">
        <f t="shared" si="102"/>
        <v>0</v>
      </c>
      <c r="S1067" s="216">
        <f t="shared" si="101"/>
        <v>0</v>
      </c>
      <c r="T1067" s="60"/>
    </row>
    <row r="1068" spans="1:20" s="153" customFormat="1" x14ac:dyDescent="0.3">
      <c r="A1068" s="62" t="s">
        <v>1397</v>
      </c>
      <c r="B1068" s="62" t="s">
        <v>1398</v>
      </c>
      <c r="C1068" s="62" t="s">
        <v>81</v>
      </c>
      <c r="D1068" s="62" t="s">
        <v>150</v>
      </c>
      <c r="E1068" s="46">
        <v>1303</v>
      </c>
      <c r="F1068" s="46">
        <v>9</v>
      </c>
      <c r="G1068" s="46">
        <v>708</v>
      </c>
      <c r="H1068" s="46">
        <v>70810</v>
      </c>
      <c r="I1068" s="46">
        <v>3000</v>
      </c>
      <c r="J1068" s="46">
        <v>404206</v>
      </c>
      <c r="K1068" s="28">
        <v>0</v>
      </c>
      <c r="L1068" s="28">
        <v>0</v>
      </c>
      <c r="M1068" s="32">
        <v>6100000</v>
      </c>
      <c r="N1068" s="29">
        <v>0</v>
      </c>
      <c r="O1068" s="62"/>
      <c r="P1068" s="140">
        <f>IFERROR(VLOOKUP(A1068,'[1]Detail CAPEX  (2)'!_xlnm.Print_Area,11,0),0)</f>
        <v>0</v>
      </c>
      <c r="Q1068" s="32">
        <f t="shared" si="102"/>
        <v>0</v>
      </c>
      <c r="R1068" s="32">
        <f t="shared" si="102"/>
        <v>0</v>
      </c>
      <c r="S1068" s="216">
        <f t="shared" si="101"/>
        <v>0</v>
      </c>
      <c r="T1068" s="226"/>
    </row>
    <row r="1069" spans="1:20" x14ac:dyDescent="0.3">
      <c r="A1069" s="62" t="s">
        <v>1399</v>
      </c>
      <c r="B1069" s="62" t="s">
        <v>1400</v>
      </c>
      <c r="C1069" s="62" t="s">
        <v>81</v>
      </c>
      <c r="D1069" s="62" t="s">
        <v>150</v>
      </c>
      <c r="E1069" s="46">
        <v>1303</v>
      </c>
      <c r="F1069" s="46">
        <v>11</v>
      </c>
      <c r="G1069" s="46">
        <v>701</v>
      </c>
      <c r="H1069" s="46">
        <v>70132</v>
      </c>
      <c r="I1069" s="46">
        <v>3000</v>
      </c>
      <c r="J1069" s="46">
        <v>404206</v>
      </c>
      <c r="K1069" s="32">
        <v>845000</v>
      </c>
      <c r="L1069" s="28">
        <v>0</v>
      </c>
      <c r="M1069" s="32">
        <v>2500000</v>
      </c>
      <c r="N1069" s="35">
        <v>500000</v>
      </c>
      <c r="O1069" s="62"/>
      <c r="P1069" s="140">
        <f>IFERROR(VLOOKUP(A1069,'[1]Detail CAPEX  (2)'!_xlnm.Print_Area,11,0),0)</f>
        <v>0</v>
      </c>
      <c r="Q1069" s="32">
        <f t="shared" si="102"/>
        <v>0</v>
      </c>
      <c r="R1069" s="32">
        <f t="shared" si="102"/>
        <v>0</v>
      </c>
      <c r="S1069" s="216">
        <f t="shared" si="101"/>
        <v>0</v>
      </c>
      <c r="T1069" s="60"/>
    </row>
    <row r="1070" spans="1:20" x14ac:dyDescent="0.3">
      <c r="A1070" s="62" t="s">
        <v>1401</v>
      </c>
      <c r="B1070" s="187" t="s">
        <v>296</v>
      </c>
      <c r="C1070" s="62" t="s">
        <v>81</v>
      </c>
      <c r="D1070" s="62" t="s">
        <v>150</v>
      </c>
      <c r="E1070" s="46">
        <v>1301</v>
      </c>
      <c r="F1070" s="46">
        <v>9</v>
      </c>
      <c r="G1070" s="46">
        <v>703</v>
      </c>
      <c r="H1070" s="46">
        <v>70330</v>
      </c>
      <c r="I1070" s="46">
        <v>3000</v>
      </c>
      <c r="J1070" s="46">
        <v>404206</v>
      </c>
      <c r="K1070" s="28">
        <v>0</v>
      </c>
      <c r="L1070" s="28">
        <v>0</v>
      </c>
      <c r="M1070" s="32">
        <v>200000000</v>
      </c>
      <c r="N1070" s="35">
        <v>60000000</v>
      </c>
      <c r="O1070" s="62"/>
      <c r="P1070" s="140">
        <f>IFERROR(VLOOKUP(A1070,'[1]Detail CAPEX  (2)'!_xlnm.Print_Area,11,0),0)</f>
        <v>0</v>
      </c>
      <c r="Q1070" s="32">
        <f t="shared" si="102"/>
        <v>0</v>
      </c>
      <c r="R1070" s="32">
        <f t="shared" si="102"/>
        <v>0</v>
      </c>
      <c r="S1070" s="216">
        <f t="shared" si="101"/>
        <v>0</v>
      </c>
      <c r="T1070" s="60"/>
    </row>
    <row r="1071" spans="1:20" x14ac:dyDescent="0.3">
      <c r="A1071" s="62" t="s">
        <v>1402</v>
      </c>
      <c r="B1071" s="187" t="s">
        <v>1403</v>
      </c>
      <c r="C1071" s="62" t="s">
        <v>81</v>
      </c>
      <c r="D1071" s="62" t="s">
        <v>150</v>
      </c>
      <c r="E1071" s="46">
        <v>1303</v>
      </c>
      <c r="F1071" s="46">
        <v>10</v>
      </c>
      <c r="G1071" s="46">
        <v>707</v>
      </c>
      <c r="H1071" s="46">
        <v>70721</v>
      </c>
      <c r="I1071" s="46">
        <v>3000</v>
      </c>
      <c r="J1071" s="46">
        <v>404206</v>
      </c>
      <c r="K1071" s="28">
        <v>0</v>
      </c>
      <c r="L1071" s="28">
        <v>0</v>
      </c>
      <c r="M1071" s="32">
        <v>2900000</v>
      </c>
      <c r="N1071" s="35">
        <v>1500000</v>
      </c>
      <c r="O1071" s="62"/>
      <c r="P1071" s="140">
        <f>IFERROR(VLOOKUP(A1071,'[1]Detail CAPEX  (2)'!_xlnm.Print_Area,11,0),0)</f>
        <v>0</v>
      </c>
      <c r="Q1071" s="32">
        <f t="shared" si="102"/>
        <v>0</v>
      </c>
      <c r="R1071" s="32">
        <f t="shared" si="102"/>
        <v>0</v>
      </c>
      <c r="S1071" s="216">
        <f t="shared" si="101"/>
        <v>0</v>
      </c>
      <c r="T1071" s="60"/>
    </row>
    <row r="1072" spans="1:20" x14ac:dyDescent="0.3">
      <c r="A1072" s="62" t="s">
        <v>1404</v>
      </c>
      <c r="B1072" s="62" t="s">
        <v>1405</v>
      </c>
      <c r="C1072" s="62" t="s">
        <v>81</v>
      </c>
      <c r="D1072" s="62" t="s">
        <v>150</v>
      </c>
      <c r="E1072" s="46">
        <v>1303</v>
      </c>
      <c r="F1072" s="46">
        <v>9</v>
      </c>
      <c r="G1072" s="46">
        <v>703</v>
      </c>
      <c r="H1072" s="46">
        <v>70330</v>
      </c>
      <c r="I1072" s="46">
        <v>3000</v>
      </c>
      <c r="J1072" s="46">
        <v>404206</v>
      </c>
      <c r="K1072" s="32">
        <v>172000</v>
      </c>
      <c r="L1072" s="28">
        <v>0</v>
      </c>
      <c r="M1072" s="32">
        <v>8100000</v>
      </c>
      <c r="N1072" s="35">
        <v>8100000</v>
      </c>
      <c r="O1072" s="62"/>
      <c r="P1072" s="140">
        <f>IFERROR(VLOOKUP(A1072,'[1]Detail CAPEX  (2)'!_xlnm.Print_Area,11,0),0)</f>
        <v>0</v>
      </c>
      <c r="Q1072" s="32">
        <f t="shared" si="102"/>
        <v>0</v>
      </c>
      <c r="R1072" s="32">
        <f t="shared" si="102"/>
        <v>0</v>
      </c>
      <c r="S1072" s="216">
        <f t="shared" si="101"/>
        <v>0</v>
      </c>
      <c r="T1072" s="60"/>
    </row>
    <row r="1073" spans="1:20" x14ac:dyDescent="0.3">
      <c r="A1073" s="62" t="s">
        <v>1406</v>
      </c>
      <c r="B1073" s="62" t="s">
        <v>1407</v>
      </c>
      <c r="C1073" s="62" t="s">
        <v>81</v>
      </c>
      <c r="D1073" s="62" t="s">
        <v>150</v>
      </c>
      <c r="E1073" s="46">
        <v>1303</v>
      </c>
      <c r="F1073" s="46">
        <v>10</v>
      </c>
      <c r="G1073" s="46">
        <v>703</v>
      </c>
      <c r="H1073" s="46">
        <v>70340</v>
      </c>
      <c r="I1073" s="46">
        <v>3000</v>
      </c>
      <c r="J1073" s="46">
        <v>404206</v>
      </c>
      <c r="K1073" s="32">
        <v>3008600</v>
      </c>
      <c r="L1073" s="32">
        <v>5215900</v>
      </c>
      <c r="M1073" s="32">
        <v>20000000</v>
      </c>
      <c r="N1073" s="35">
        <v>20000000</v>
      </c>
      <c r="O1073" s="62"/>
      <c r="P1073" s="140">
        <v>20000000</v>
      </c>
      <c r="Q1073" s="32">
        <f t="shared" si="102"/>
        <v>21000000</v>
      </c>
      <c r="R1073" s="32">
        <f t="shared" si="102"/>
        <v>22050000</v>
      </c>
      <c r="S1073" s="216">
        <f t="shared" si="101"/>
        <v>63050000</v>
      </c>
      <c r="T1073" s="60"/>
    </row>
    <row r="1074" spans="1:20" x14ac:dyDescent="0.3">
      <c r="A1074" s="62" t="s">
        <v>1408</v>
      </c>
      <c r="B1074" s="62" t="s">
        <v>1409</v>
      </c>
      <c r="C1074" s="62" t="s">
        <v>81</v>
      </c>
      <c r="D1074" s="62" t="s">
        <v>150</v>
      </c>
      <c r="E1074" s="46">
        <v>1303</v>
      </c>
      <c r="F1074" s="46">
        <v>10</v>
      </c>
      <c r="G1074" s="46">
        <v>703</v>
      </c>
      <c r="H1074" s="46">
        <v>70330</v>
      </c>
      <c r="I1074" s="46">
        <v>3000</v>
      </c>
      <c r="J1074" s="46">
        <v>404206</v>
      </c>
      <c r="K1074" s="28">
        <v>0</v>
      </c>
      <c r="L1074" s="32">
        <v>1350000</v>
      </c>
      <c r="M1074" s="32">
        <v>7000000</v>
      </c>
      <c r="N1074" s="35">
        <v>2000000</v>
      </c>
      <c r="O1074" s="62"/>
      <c r="P1074" s="140">
        <v>10000000</v>
      </c>
      <c r="Q1074" s="32">
        <f t="shared" si="102"/>
        <v>10500000</v>
      </c>
      <c r="R1074" s="32">
        <f t="shared" si="102"/>
        <v>11025000</v>
      </c>
      <c r="S1074" s="216">
        <f t="shared" si="101"/>
        <v>31525000</v>
      </c>
      <c r="T1074" s="60"/>
    </row>
    <row r="1075" spans="1:20" x14ac:dyDescent="0.3">
      <c r="A1075" s="62" t="s">
        <v>1410</v>
      </c>
      <c r="B1075" s="62" t="s">
        <v>1411</v>
      </c>
      <c r="C1075" s="62" t="s">
        <v>81</v>
      </c>
      <c r="D1075" s="62" t="s">
        <v>150</v>
      </c>
      <c r="E1075" s="46">
        <v>1303</v>
      </c>
      <c r="F1075" s="46">
        <v>10</v>
      </c>
      <c r="G1075" s="46">
        <v>703</v>
      </c>
      <c r="H1075" s="46">
        <v>70330</v>
      </c>
      <c r="I1075" s="46">
        <v>3000</v>
      </c>
      <c r="J1075" s="46">
        <v>404206</v>
      </c>
      <c r="K1075" s="32">
        <v>194000</v>
      </c>
      <c r="L1075" s="28">
        <v>0</v>
      </c>
      <c r="M1075" s="32">
        <v>1000000</v>
      </c>
      <c r="N1075" s="29">
        <v>0</v>
      </c>
      <c r="O1075" s="62"/>
      <c r="P1075" s="140">
        <v>1000000</v>
      </c>
      <c r="Q1075" s="32">
        <f t="shared" si="102"/>
        <v>1050000</v>
      </c>
      <c r="R1075" s="32">
        <f t="shared" si="102"/>
        <v>1102500</v>
      </c>
      <c r="S1075" s="216">
        <f t="shared" si="101"/>
        <v>3152500</v>
      </c>
      <c r="T1075" s="60"/>
    </row>
    <row r="1076" spans="1:20" x14ac:dyDescent="0.3">
      <c r="A1076" s="62" t="s">
        <v>1412</v>
      </c>
      <c r="B1076" s="62" t="s">
        <v>1413</v>
      </c>
      <c r="C1076" s="62" t="s">
        <v>81</v>
      </c>
      <c r="D1076" s="62" t="s">
        <v>150</v>
      </c>
      <c r="E1076" s="46">
        <v>1305</v>
      </c>
      <c r="F1076" s="46">
        <v>3</v>
      </c>
      <c r="G1076" s="46">
        <v>703</v>
      </c>
      <c r="H1076" s="46">
        <v>70330</v>
      </c>
      <c r="I1076" s="46">
        <v>3000</v>
      </c>
      <c r="J1076" s="46">
        <v>404206</v>
      </c>
      <c r="K1076" s="32">
        <v>63000</v>
      </c>
      <c r="L1076" s="28">
        <v>0</v>
      </c>
      <c r="M1076" s="32">
        <v>10000000</v>
      </c>
      <c r="N1076" s="29">
        <v>0</v>
      </c>
      <c r="O1076" s="62"/>
      <c r="P1076" s="140">
        <f>IFERROR(VLOOKUP(A1076,'[1]Detail CAPEX  (2)'!_xlnm.Print_Area,11,0),0)</f>
        <v>0</v>
      </c>
      <c r="Q1076" s="32">
        <f t="shared" si="102"/>
        <v>0</v>
      </c>
      <c r="R1076" s="32">
        <f t="shared" si="102"/>
        <v>0</v>
      </c>
      <c r="S1076" s="216">
        <f t="shared" si="101"/>
        <v>0</v>
      </c>
      <c r="T1076" s="60"/>
    </row>
    <row r="1077" spans="1:20" x14ac:dyDescent="0.3">
      <c r="A1077" s="62" t="s">
        <v>1414</v>
      </c>
      <c r="B1077" s="62" t="s">
        <v>1413</v>
      </c>
      <c r="C1077" s="62" t="s">
        <v>81</v>
      </c>
      <c r="D1077" s="62" t="s">
        <v>150</v>
      </c>
      <c r="E1077" s="46">
        <v>1302</v>
      </c>
      <c r="F1077" s="46">
        <v>9</v>
      </c>
      <c r="G1077" s="46">
        <v>704</v>
      </c>
      <c r="H1077" s="46">
        <v>70411</v>
      </c>
      <c r="I1077" s="46">
        <v>3000</v>
      </c>
      <c r="J1077" s="46">
        <v>404206</v>
      </c>
      <c r="K1077" s="28">
        <v>0</v>
      </c>
      <c r="L1077" s="28">
        <v>0</v>
      </c>
      <c r="M1077" s="28">
        <v>0</v>
      </c>
      <c r="N1077" s="35">
        <v>5000000</v>
      </c>
      <c r="O1077" s="62"/>
      <c r="P1077" s="140">
        <f>IFERROR(VLOOKUP(A1077,'[1]Detail CAPEX  (2)'!_xlnm.Print_Area,11,0),0)</f>
        <v>0</v>
      </c>
      <c r="Q1077" s="32">
        <f t="shared" si="102"/>
        <v>0</v>
      </c>
      <c r="R1077" s="32">
        <f t="shared" si="102"/>
        <v>0</v>
      </c>
      <c r="S1077" s="216">
        <f t="shared" si="101"/>
        <v>0</v>
      </c>
      <c r="T1077" s="60"/>
    </row>
    <row r="1078" spans="1:20" x14ac:dyDescent="0.3">
      <c r="A1078" s="62" t="s">
        <v>1952</v>
      </c>
      <c r="B1078" s="62" t="s">
        <v>475</v>
      </c>
      <c r="C1078" s="62" t="s">
        <v>96</v>
      </c>
      <c r="D1078" s="62" t="s">
        <v>150</v>
      </c>
      <c r="E1078" s="46">
        <v>1305</v>
      </c>
      <c r="F1078" s="46">
        <v>6</v>
      </c>
      <c r="G1078" s="46">
        <v>707</v>
      </c>
      <c r="H1078" s="46">
        <v>70731</v>
      </c>
      <c r="I1078" s="46">
        <v>3000</v>
      </c>
      <c r="J1078" s="46">
        <v>404206</v>
      </c>
      <c r="K1078" s="32">
        <v>892550</v>
      </c>
      <c r="L1078" s="32">
        <v>47626216</v>
      </c>
      <c r="M1078" s="32">
        <v>450000000</v>
      </c>
      <c r="N1078" s="35">
        <v>100000000</v>
      </c>
      <c r="O1078" s="62"/>
      <c r="P1078" s="140">
        <f>IFERROR(VLOOKUP(A1078,'[1]Detail CAPEX  (2)'!_xlnm.Print_Area,11,0),0)</f>
        <v>0</v>
      </c>
      <c r="Q1078" s="32">
        <f t="shared" si="102"/>
        <v>0</v>
      </c>
      <c r="R1078" s="32">
        <f t="shared" si="102"/>
        <v>0</v>
      </c>
      <c r="S1078" s="216">
        <f t="shared" si="101"/>
        <v>0</v>
      </c>
      <c r="T1078" s="60"/>
    </row>
    <row r="1079" spans="1:20" x14ac:dyDescent="0.3">
      <c r="A1079" s="62" t="s">
        <v>1953</v>
      </c>
      <c r="B1079" s="62" t="s">
        <v>1954</v>
      </c>
      <c r="C1079" s="62" t="s">
        <v>96</v>
      </c>
      <c r="D1079" s="62" t="s">
        <v>150</v>
      </c>
      <c r="E1079" s="46">
        <v>1305</v>
      </c>
      <c r="F1079" s="46">
        <v>6</v>
      </c>
      <c r="G1079" s="46">
        <v>707</v>
      </c>
      <c r="H1079" s="46">
        <v>70731</v>
      </c>
      <c r="I1079" s="46">
        <v>3000</v>
      </c>
      <c r="J1079" s="46">
        <v>404206</v>
      </c>
      <c r="K1079" s="28">
        <v>0</v>
      </c>
      <c r="L1079" s="28">
        <v>0</v>
      </c>
      <c r="M1079" s="32">
        <v>10000000</v>
      </c>
      <c r="N1079" s="35">
        <v>5000000</v>
      </c>
      <c r="O1079" s="62"/>
      <c r="P1079" s="140">
        <f>IFERROR(VLOOKUP(A1079,'[1]Detail CAPEX  (2)'!_xlnm.Print_Area,11,0),0)</f>
        <v>0</v>
      </c>
      <c r="Q1079" s="32">
        <f t="shared" si="102"/>
        <v>0</v>
      </c>
      <c r="R1079" s="32">
        <f t="shared" si="102"/>
        <v>0</v>
      </c>
      <c r="S1079" s="216">
        <f t="shared" si="101"/>
        <v>0</v>
      </c>
      <c r="T1079" s="60"/>
    </row>
    <row r="1080" spans="1:20" x14ac:dyDescent="0.3">
      <c r="A1080" s="62" t="s">
        <v>3549</v>
      </c>
      <c r="B1080" s="62" t="s">
        <v>997</v>
      </c>
      <c r="C1080" s="62" t="s">
        <v>96</v>
      </c>
      <c r="D1080" s="62" t="s">
        <v>150</v>
      </c>
      <c r="E1080" s="46"/>
      <c r="F1080" s="46"/>
      <c r="G1080" s="46"/>
      <c r="H1080" s="46"/>
      <c r="I1080" s="46"/>
      <c r="J1080" s="46"/>
      <c r="K1080" s="28"/>
      <c r="L1080" s="28"/>
      <c r="M1080" s="32"/>
      <c r="N1080" s="35"/>
      <c r="O1080" s="62"/>
      <c r="P1080" s="140">
        <v>30000000</v>
      </c>
      <c r="Q1080" s="32"/>
      <c r="R1080" s="32"/>
      <c r="S1080" s="216"/>
      <c r="T1080" s="60"/>
    </row>
    <row r="1081" spans="1:20" x14ac:dyDescent="0.3">
      <c r="A1081" s="62" t="s">
        <v>3550</v>
      </c>
      <c r="B1081" s="62" t="s">
        <v>3551</v>
      </c>
      <c r="C1081" s="62" t="s">
        <v>96</v>
      </c>
      <c r="D1081" s="62" t="s">
        <v>150</v>
      </c>
      <c r="E1081" s="46"/>
      <c r="F1081" s="46"/>
      <c r="G1081" s="46"/>
      <c r="H1081" s="46"/>
      <c r="I1081" s="46"/>
      <c r="J1081" s="46"/>
      <c r="K1081" s="28"/>
      <c r="L1081" s="28"/>
      <c r="M1081" s="32"/>
      <c r="N1081" s="35"/>
      <c r="O1081" s="62"/>
      <c r="P1081" s="140">
        <v>10000000</v>
      </c>
      <c r="Q1081" s="32"/>
      <c r="R1081" s="32"/>
      <c r="S1081" s="216"/>
      <c r="T1081" s="60"/>
    </row>
    <row r="1082" spans="1:20" x14ac:dyDescent="0.3">
      <c r="A1082" s="62" t="s">
        <v>3552</v>
      </c>
      <c r="B1082" s="62" t="s">
        <v>3553</v>
      </c>
      <c r="C1082" s="62" t="s">
        <v>96</v>
      </c>
      <c r="D1082" s="62" t="s">
        <v>150</v>
      </c>
      <c r="E1082" s="46"/>
      <c r="F1082" s="46"/>
      <c r="G1082" s="46"/>
      <c r="H1082" s="46"/>
      <c r="I1082" s="46"/>
      <c r="J1082" s="46"/>
      <c r="K1082" s="28"/>
      <c r="L1082" s="28"/>
      <c r="M1082" s="32"/>
      <c r="N1082" s="35"/>
      <c r="O1082" s="62"/>
      <c r="P1082" s="140">
        <v>12000000</v>
      </c>
      <c r="Q1082" s="32"/>
      <c r="R1082" s="32"/>
      <c r="S1082" s="216"/>
      <c r="T1082" s="60"/>
    </row>
    <row r="1083" spans="1:20" x14ac:dyDescent="0.3">
      <c r="A1083" s="36"/>
      <c r="B1083" s="186"/>
      <c r="C1083" s="62" t="s">
        <v>96</v>
      </c>
      <c r="D1083" s="62" t="s">
        <v>150</v>
      </c>
      <c r="E1083" s="60"/>
      <c r="F1083" s="60"/>
      <c r="G1083" s="60"/>
      <c r="H1083" s="60"/>
      <c r="I1083" s="60"/>
      <c r="J1083" s="60"/>
      <c r="K1083" s="69"/>
      <c r="L1083" s="69"/>
      <c r="M1083" s="69"/>
      <c r="N1083" s="139"/>
      <c r="O1083" s="69"/>
      <c r="P1083" s="140">
        <f>IFERROR(VLOOKUP(A1083,'[1]Detail CAPEX  (2)'!_xlnm.Print_Area,11,0),0)</f>
        <v>0</v>
      </c>
      <c r="Q1083" s="32">
        <f t="shared" ref="Q1083:R1102" si="103">P1083+5%*P1083</f>
        <v>0</v>
      </c>
      <c r="R1083" s="32">
        <f t="shared" si="103"/>
        <v>0</v>
      </c>
      <c r="S1083" s="216">
        <f t="shared" ref="S1083:S1102" si="104">SUM(P1083:R1083)</f>
        <v>0</v>
      </c>
      <c r="T1083" s="60"/>
    </row>
    <row r="1084" spans="1:20" x14ac:dyDescent="0.3">
      <c r="A1084" s="62" t="s">
        <v>1995</v>
      </c>
      <c r="B1084" s="62" t="s">
        <v>583</v>
      </c>
      <c r="C1084" s="62" t="s">
        <v>1958</v>
      </c>
      <c r="D1084" s="62" t="s">
        <v>150</v>
      </c>
      <c r="E1084" s="46">
        <v>1302</v>
      </c>
      <c r="F1084" s="46">
        <v>9</v>
      </c>
      <c r="G1084" s="46">
        <v>707</v>
      </c>
      <c r="H1084" s="46">
        <v>70740</v>
      </c>
      <c r="I1084" s="46">
        <v>3000</v>
      </c>
      <c r="J1084" s="46">
        <v>404206</v>
      </c>
      <c r="K1084" s="28">
        <v>0</v>
      </c>
      <c r="L1084" s="28">
        <v>0</v>
      </c>
      <c r="M1084" s="32">
        <v>10000000</v>
      </c>
      <c r="N1084" s="35">
        <v>10000000</v>
      </c>
      <c r="O1084" s="62"/>
      <c r="P1084" s="140">
        <v>10000000</v>
      </c>
      <c r="Q1084" s="32">
        <f t="shared" si="103"/>
        <v>10500000</v>
      </c>
      <c r="R1084" s="32">
        <f t="shared" si="103"/>
        <v>11025000</v>
      </c>
      <c r="S1084" s="216">
        <f t="shared" si="104"/>
        <v>31525000</v>
      </c>
      <c r="T1084" s="60"/>
    </row>
    <row r="1085" spans="1:20" x14ac:dyDescent="0.3">
      <c r="A1085" s="62" t="s">
        <v>2011</v>
      </c>
      <c r="B1085" s="62" t="s">
        <v>750</v>
      </c>
      <c r="C1085" s="62" t="s">
        <v>1997</v>
      </c>
      <c r="D1085" s="62" t="s">
        <v>150</v>
      </c>
      <c r="E1085" s="46">
        <v>1305</v>
      </c>
      <c r="F1085" s="46">
        <v>5</v>
      </c>
      <c r="G1085" s="46">
        <v>701</v>
      </c>
      <c r="H1085" s="46">
        <v>70133</v>
      </c>
      <c r="I1085" s="46">
        <v>3000</v>
      </c>
      <c r="J1085" s="46">
        <v>404206</v>
      </c>
      <c r="K1085" s="28">
        <v>0</v>
      </c>
      <c r="L1085" s="28">
        <v>0</v>
      </c>
      <c r="M1085" s="32">
        <v>20000000</v>
      </c>
      <c r="N1085" s="35">
        <v>20000000</v>
      </c>
      <c r="O1085" s="62"/>
      <c r="P1085" s="140">
        <v>25000000</v>
      </c>
      <c r="Q1085" s="32">
        <f t="shared" si="103"/>
        <v>26250000</v>
      </c>
      <c r="R1085" s="32">
        <f t="shared" si="103"/>
        <v>27562500</v>
      </c>
      <c r="S1085" s="216">
        <f t="shared" si="104"/>
        <v>78812500</v>
      </c>
      <c r="T1085" s="60"/>
    </row>
    <row r="1086" spans="1:20" x14ac:dyDescent="0.3">
      <c r="A1086" s="62" t="s">
        <v>2012</v>
      </c>
      <c r="B1086" s="62" t="s">
        <v>2013</v>
      </c>
      <c r="C1086" s="62" t="s">
        <v>1997</v>
      </c>
      <c r="D1086" s="62" t="s">
        <v>150</v>
      </c>
      <c r="E1086" s="46">
        <v>1305</v>
      </c>
      <c r="F1086" s="46">
        <v>5</v>
      </c>
      <c r="G1086" s="46">
        <v>701</v>
      </c>
      <c r="H1086" s="46">
        <v>70133</v>
      </c>
      <c r="I1086" s="46">
        <v>3000</v>
      </c>
      <c r="J1086" s="46">
        <v>404206</v>
      </c>
      <c r="K1086" s="28">
        <v>0</v>
      </c>
      <c r="L1086" s="28">
        <v>0</v>
      </c>
      <c r="M1086" s="32">
        <v>10000000</v>
      </c>
      <c r="N1086" s="35">
        <v>10000000</v>
      </c>
      <c r="O1086" s="62"/>
      <c r="P1086" s="140">
        <v>10000000</v>
      </c>
      <c r="Q1086" s="32">
        <f t="shared" si="103"/>
        <v>10500000</v>
      </c>
      <c r="R1086" s="32">
        <f t="shared" si="103"/>
        <v>11025000</v>
      </c>
      <c r="S1086" s="216">
        <f t="shared" si="104"/>
        <v>31525000</v>
      </c>
      <c r="T1086" s="60"/>
    </row>
    <row r="1087" spans="1:20" x14ac:dyDescent="0.3">
      <c r="A1087" s="62" t="s">
        <v>2014</v>
      </c>
      <c r="B1087" s="62" t="s">
        <v>2015</v>
      </c>
      <c r="C1087" s="62" t="s">
        <v>1997</v>
      </c>
      <c r="D1087" s="62" t="s">
        <v>150</v>
      </c>
      <c r="E1087" s="46">
        <v>1305</v>
      </c>
      <c r="F1087" s="46">
        <v>5</v>
      </c>
      <c r="G1087" s="46">
        <v>701</v>
      </c>
      <c r="H1087" s="46">
        <v>70133</v>
      </c>
      <c r="I1087" s="46">
        <v>3000</v>
      </c>
      <c r="J1087" s="46">
        <v>404206</v>
      </c>
      <c r="K1087" s="28">
        <v>0</v>
      </c>
      <c r="L1087" s="28">
        <v>0</v>
      </c>
      <c r="M1087" s="32">
        <v>5000000</v>
      </c>
      <c r="N1087" s="35">
        <v>5000000</v>
      </c>
      <c r="O1087" s="62"/>
      <c r="P1087" s="140">
        <v>5000000</v>
      </c>
      <c r="Q1087" s="32">
        <f t="shared" si="103"/>
        <v>5250000</v>
      </c>
      <c r="R1087" s="32">
        <f t="shared" si="103"/>
        <v>5512500</v>
      </c>
      <c r="S1087" s="216">
        <f t="shared" si="104"/>
        <v>15762500</v>
      </c>
      <c r="T1087" s="60"/>
    </row>
    <row r="1088" spans="1:20" x14ac:dyDescent="0.3">
      <c r="A1088" s="62" t="s">
        <v>2016</v>
      </c>
      <c r="B1088" s="62" t="s">
        <v>2017</v>
      </c>
      <c r="C1088" s="62" t="s">
        <v>1997</v>
      </c>
      <c r="D1088" s="62" t="s">
        <v>150</v>
      </c>
      <c r="E1088" s="46">
        <v>1301</v>
      </c>
      <c r="F1088" s="46">
        <v>5</v>
      </c>
      <c r="G1088" s="46">
        <v>701</v>
      </c>
      <c r="H1088" s="46">
        <v>70133</v>
      </c>
      <c r="I1088" s="46">
        <v>3000</v>
      </c>
      <c r="J1088" s="46">
        <v>404206</v>
      </c>
      <c r="K1088" s="32">
        <v>15000000</v>
      </c>
      <c r="L1088" s="28">
        <v>0</v>
      </c>
      <c r="M1088" s="32">
        <v>20000000</v>
      </c>
      <c r="N1088" s="35">
        <v>20000000</v>
      </c>
      <c r="O1088" s="62"/>
      <c r="P1088" s="140">
        <v>20000000</v>
      </c>
      <c r="Q1088" s="32">
        <f t="shared" si="103"/>
        <v>21000000</v>
      </c>
      <c r="R1088" s="32">
        <f t="shared" si="103"/>
        <v>22050000</v>
      </c>
      <c r="S1088" s="216">
        <f t="shared" si="104"/>
        <v>63050000</v>
      </c>
      <c r="T1088" s="60"/>
    </row>
    <row r="1089" spans="1:20" x14ac:dyDescent="0.3">
      <c r="A1089" s="62"/>
      <c r="B1089" s="199"/>
      <c r="C1089" s="62" t="s">
        <v>1997</v>
      </c>
      <c r="D1089" s="62" t="s">
        <v>150</v>
      </c>
      <c r="E1089" s="60"/>
      <c r="F1089" s="60"/>
      <c r="G1089" s="60"/>
      <c r="H1089" s="60"/>
      <c r="I1089" s="60"/>
      <c r="J1089" s="60"/>
      <c r="K1089" s="69"/>
      <c r="L1089" s="69"/>
      <c r="M1089" s="69"/>
      <c r="N1089" s="139"/>
      <c r="O1089" s="69"/>
      <c r="P1089" s="140">
        <f>IFERROR(VLOOKUP(A1089,'[1]Detail CAPEX  (2)'!_xlnm.Print_Area,11,0),0)</f>
        <v>0</v>
      </c>
      <c r="Q1089" s="32">
        <f t="shared" si="103"/>
        <v>0</v>
      </c>
      <c r="R1089" s="32">
        <f t="shared" si="103"/>
        <v>0</v>
      </c>
      <c r="S1089" s="216">
        <f t="shared" si="104"/>
        <v>0</v>
      </c>
      <c r="T1089" s="60"/>
    </row>
    <row r="1090" spans="1:20" x14ac:dyDescent="0.3">
      <c r="A1090" s="62" t="s">
        <v>2135</v>
      </c>
      <c r="B1090" s="62" t="s">
        <v>2136</v>
      </c>
      <c r="C1090" s="62" t="s">
        <v>100</v>
      </c>
      <c r="D1090" s="62" t="s">
        <v>150</v>
      </c>
      <c r="E1090" s="46">
        <v>1301</v>
      </c>
      <c r="F1090" s="46">
        <v>1</v>
      </c>
      <c r="G1090" s="46">
        <v>701</v>
      </c>
      <c r="H1090" s="46">
        <v>70133</v>
      </c>
      <c r="I1090" s="46">
        <v>3000</v>
      </c>
      <c r="J1090" s="46">
        <v>404206</v>
      </c>
      <c r="K1090" s="28">
        <v>0</v>
      </c>
      <c r="L1090" s="28">
        <v>0</v>
      </c>
      <c r="M1090" s="32">
        <v>5000000</v>
      </c>
      <c r="N1090" s="35">
        <v>5000000</v>
      </c>
      <c r="O1090" s="62"/>
      <c r="P1090" s="140">
        <f>IFERROR(VLOOKUP(A1090,'[1]Detail CAPEX  (2)'!_xlnm.Print_Area,11,0),0)</f>
        <v>0</v>
      </c>
      <c r="Q1090" s="32">
        <f t="shared" si="103"/>
        <v>0</v>
      </c>
      <c r="R1090" s="32">
        <f t="shared" si="103"/>
        <v>0</v>
      </c>
      <c r="S1090" s="216">
        <f t="shared" si="104"/>
        <v>0</v>
      </c>
      <c r="T1090" s="60"/>
    </row>
    <row r="1091" spans="1:20" s="153" customFormat="1" x14ac:dyDescent="0.3">
      <c r="A1091" s="62" t="s">
        <v>2137</v>
      </c>
      <c r="B1091" s="62" t="s">
        <v>2138</v>
      </c>
      <c r="C1091" s="62" t="s">
        <v>100</v>
      </c>
      <c r="D1091" s="62" t="s">
        <v>150</v>
      </c>
      <c r="E1091" s="46">
        <v>1301</v>
      </c>
      <c r="F1091" s="46">
        <v>1</v>
      </c>
      <c r="G1091" s="46">
        <v>701</v>
      </c>
      <c r="H1091" s="46">
        <v>70133</v>
      </c>
      <c r="I1091" s="46">
        <v>3000</v>
      </c>
      <c r="J1091" s="46">
        <v>404206</v>
      </c>
      <c r="K1091" s="28">
        <v>0</v>
      </c>
      <c r="L1091" s="28">
        <v>0</v>
      </c>
      <c r="M1091" s="32">
        <v>5000000</v>
      </c>
      <c r="N1091" s="35">
        <v>3000000</v>
      </c>
      <c r="O1091" s="62"/>
      <c r="P1091" s="140">
        <f>IFERROR(VLOOKUP(A1091,'[1]Detail CAPEX  (2)'!_xlnm.Print_Area,11,0),0)</f>
        <v>0</v>
      </c>
      <c r="Q1091" s="32">
        <f t="shared" si="103"/>
        <v>0</v>
      </c>
      <c r="R1091" s="32">
        <f t="shared" si="103"/>
        <v>0</v>
      </c>
      <c r="S1091" s="216">
        <f t="shared" si="104"/>
        <v>0</v>
      </c>
      <c r="T1091" s="226"/>
    </row>
    <row r="1092" spans="1:20" x14ac:dyDescent="0.3">
      <c r="A1092" s="62" t="s">
        <v>2139</v>
      </c>
      <c r="B1092" s="62" t="s">
        <v>2140</v>
      </c>
      <c r="C1092" s="62" t="s">
        <v>100</v>
      </c>
      <c r="D1092" s="62" t="s">
        <v>150</v>
      </c>
      <c r="E1092" s="46">
        <v>1301</v>
      </c>
      <c r="F1092" s="46">
        <v>1</v>
      </c>
      <c r="G1092" s="46">
        <v>701</v>
      </c>
      <c r="H1092" s="46">
        <v>70133</v>
      </c>
      <c r="I1092" s="46">
        <v>3000</v>
      </c>
      <c r="J1092" s="46">
        <v>404206</v>
      </c>
      <c r="K1092" s="28">
        <v>0</v>
      </c>
      <c r="L1092" s="28">
        <v>0</v>
      </c>
      <c r="M1092" s="32">
        <v>4000000</v>
      </c>
      <c r="N1092" s="35">
        <v>3000000</v>
      </c>
      <c r="O1092" s="62"/>
      <c r="P1092" s="140">
        <f>IFERROR(VLOOKUP(A1092,'[1]Detail CAPEX  (2)'!_xlnm.Print_Area,11,0),0)</f>
        <v>0</v>
      </c>
      <c r="Q1092" s="32">
        <f t="shared" si="103"/>
        <v>0</v>
      </c>
      <c r="R1092" s="32">
        <f t="shared" si="103"/>
        <v>0</v>
      </c>
      <c r="S1092" s="216">
        <f t="shared" si="104"/>
        <v>0</v>
      </c>
      <c r="T1092" s="60"/>
    </row>
    <row r="1093" spans="1:20" s="150" customFormat="1" x14ac:dyDescent="0.3">
      <c r="A1093" s="62" t="s">
        <v>2141</v>
      </c>
      <c r="B1093" s="62" t="s">
        <v>2142</v>
      </c>
      <c r="C1093" s="62" t="s">
        <v>100</v>
      </c>
      <c r="D1093" s="62" t="s">
        <v>150</v>
      </c>
      <c r="E1093" s="46">
        <v>1301</v>
      </c>
      <c r="F1093" s="46">
        <v>1</v>
      </c>
      <c r="G1093" s="46">
        <v>701</v>
      </c>
      <c r="H1093" s="46">
        <v>70133</v>
      </c>
      <c r="I1093" s="46">
        <v>3000</v>
      </c>
      <c r="J1093" s="46">
        <v>404206</v>
      </c>
      <c r="K1093" s="28">
        <v>0</v>
      </c>
      <c r="L1093" s="28">
        <v>0</v>
      </c>
      <c r="M1093" s="32">
        <v>2000000</v>
      </c>
      <c r="N1093" s="35">
        <v>2000000</v>
      </c>
      <c r="O1093" s="62"/>
      <c r="P1093" s="140">
        <f>IFERROR(VLOOKUP(A1093,'[1]Detail CAPEX  (2)'!_xlnm.Print_Area,11,0),0)</f>
        <v>0</v>
      </c>
      <c r="Q1093" s="32">
        <f t="shared" si="103"/>
        <v>0</v>
      </c>
      <c r="R1093" s="32">
        <f t="shared" si="103"/>
        <v>0</v>
      </c>
      <c r="S1093" s="216">
        <f t="shared" si="104"/>
        <v>0</v>
      </c>
      <c r="T1093" s="225"/>
    </row>
    <row r="1094" spans="1:20" x14ac:dyDescent="0.3">
      <c r="A1094" s="62" t="s">
        <v>2143</v>
      </c>
      <c r="B1094" s="62" t="s">
        <v>2144</v>
      </c>
      <c r="C1094" s="62" t="s">
        <v>100</v>
      </c>
      <c r="D1094" s="62" t="s">
        <v>150</v>
      </c>
      <c r="E1094" s="46">
        <v>1301</v>
      </c>
      <c r="F1094" s="46">
        <v>1</v>
      </c>
      <c r="G1094" s="46">
        <v>701</v>
      </c>
      <c r="H1094" s="46">
        <v>70133</v>
      </c>
      <c r="I1094" s="46">
        <v>3000</v>
      </c>
      <c r="J1094" s="46">
        <v>404206</v>
      </c>
      <c r="K1094" s="28">
        <v>0</v>
      </c>
      <c r="L1094" s="28">
        <v>0</v>
      </c>
      <c r="M1094" s="32">
        <v>7000000</v>
      </c>
      <c r="N1094" s="35">
        <v>5000000</v>
      </c>
      <c r="O1094" s="62"/>
      <c r="P1094" s="140">
        <f>IFERROR(VLOOKUP(A1094,'[1]Detail CAPEX  (2)'!_xlnm.Print_Area,11,0),0)</f>
        <v>0</v>
      </c>
      <c r="Q1094" s="32">
        <f t="shared" si="103"/>
        <v>0</v>
      </c>
      <c r="R1094" s="32">
        <f t="shared" si="103"/>
        <v>0</v>
      </c>
      <c r="S1094" s="216">
        <f t="shared" si="104"/>
        <v>0</v>
      </c>
      <c r="T1094" s="60"/>
    </row>
    <row r="1095" spans="1:20" x14ac:dyDescent="0.3">
      <c r="A1095" s="62" t="s">
        <v>2145</v>
      </c>
      <c r="B1095" s="187" t="s">
        <v>2146</v>
      </c>
      <c r="C1095" s="62" t="s">
        <v>100</v>
      </c>
      <c r="D1095" s="62" t="s">
        <v>150</v>
      </c>
      <c r="E1095" s="46">
        <v>1301</v>
      </c>
      <c r="F1095" s="46">
        <v>1</v>
      </c>
      <c r="G1095" s="46">
        <v>701</v>
      </c>
      <c r="H1095" s="46">
        <v>70133</v>
      </c>
      <c r="I1095" s="46">
        <v>3000</v>
      </c>
      <c r="J1095" s="46">
        <v>404206</v>
      </c>
      <c r="K1095" s="28">
        <v>0</v>
      </c>
      <c r="L1095" s="28">
        <v>0</v>
      </c>
      <c r="M1095" s="32">
        <v>2000000</v>
      </c>
      <c r="N1095" s="35">
        <v>2000000</v>
      </c>
      <c r="O1095" s="62"/>
      <c r="P1095" s="140">
        <f>IFERROR(VLOOKUP(A1095,'[1]Detail CAPEX  (2)'!_xlnm.Print_Area,11,0),0)</f>
        <v>0</v>
      </c>
      <c r="Q1095" s="32">
        <f t="shared" si="103"/>
        <v>0</v>
      </c>
      <c r="R1095" s="32">
        <f t="shared" si="103"/>
        <v>0</v>
      </c>
      <c r="S1095" s="216">
        <f t="shared" si="104"/>
        <v>0</v>
      </c>
      <c r="T1095" s="60"/>
    </row>
    <row r="1096" spans="1:20" x14ac:dyDescent="0.3">
      <c r="A1096" s="62" t="s">
        <v>2147</v>
      </c>
      <c r="B1096" s="189" t="s">
        <v>2148</v>
      </c>
      <c r="C1096" s="62" t="s">
        <v>100</v>
      </c>
      <c r="D1096" s="62" t="s">
        <v>150</v>
      </c>
      <c r="E1096" s="46">
        <v>1301</v>
      </c>
      <c r="F1096" s="46">
        <v>1</v>
      </c>
      <c r="G1096" s="46">
        <v>701</v>
      </c>
      <c r="H1096" s="46">
        <v>70133</v>
      </c>
      <c r="I1096" s="46">
        <v>3000</v>
      </c>
      <c r="J1096" s="46">
        <v>404206</v>
      </c>
      <c r="K1096" s="32">
        <v>50000000</v>
      </c>
      <c r="L1096" s="28">
        <v>0</v>
      </c>
      <c r="M1096" s="28">
        <v>0</v>
      </c>
      <c r="N1096" s="29">
        <v>0</v>
      </c>
      <c r="O1096" s="62"/>
      <c r="P1096" s="140">
        <f>IFERROR(VLOOKUP(A1096,'[1]Detail CAPEX  (2)'!_xlnm.Print_Area,11,0),0)</f>
        <v>0</v>
      </c>
      <c r="Q1096" s="32">
        <f t="shared" si="103"/>
        <v>0</v>
      </c>
      <c r="R1096" s="32">
        <f t="shared" si="103"/>
        <v>0</v>
      </c>
      <c r="S1096" s="216">
        <f t="shared" si="104"/>
        <v>0</v>
      </c>
      <c r="T1096" s="60"/>
    </row>
    <row r="1097" spans="1:20" x14ac:dyDescent="0.3">
      <c r="A1097" s="62" t="s">
        <v>2149</v>
      </c>
      <c r="B1097" s="62" t="s">
        <v>2150</v>
      </c>
      <c r="C1097" s="62" t="s">
        <v>100</v>
      </c>
      <c r="D1097" s="62" t="s">
        <v>150</v>
      </c>
      <c r="E1097" s="46">
        <v>1301</v>
      </c>
      <c r="F1097" s="46">
        <v>1</v>
      </c>
      <c r="G1097" s="46">
        <v>701</v>
      </c>
      <c r="H1097" s="46">
        <v>70133</v>
      </c>
      <c r="I1097" s="46">
        <v>3000</v>
      </c>
      <c r="J1097" s="46">
        <v>404206</v>
      </c>
      <c r="K1097" s="28">
        <v>0</v>
      </c>
      <c r="L1097" s="28">
        <v>0</v>
      </c>
      <c r="M1097" s="32">
        <v>2000000</v>
      </c>
      <c r="N1097" s="35">
        <v>2000000</v>
      </c>
      <c r="O1097" s="62"/>
      <c r="P1097" s="140">
        <f>IFERROR(VLOOKUP(A1097,'[1]Detail CAPEX  (2)'!_xlnm.Print_Area,11,0),0)</f>
        <v>0</v>
      </c>
      <c r="Q1097" s="32">
        <f t="shared" si="103"/>
        <v>0</v>
      </c>
      <c r="R1097" s="32">
        <f t="shared" si="103"/>
        <v>0</v>
      </c>
      <c r="S1097" s="216">
        <f t="shared" si="104"/>
        <v>0</v>
      </c>
      <c r="T1097" s="60"/>
    </row>
    <row r="1098" spans="1:20" x14ac:dyDescent="0.3">
      <c r="A1098" s="62" t="s">
        <v>2151</v>
      </c>
      <c r="B1098" s="62" t="s">
        <v>2152</v>
      </c>
      <c r="C1098" s="62" t="s">
        <v>100</v>
      </c>
      <c r="D1098" s="62" t="s">
        <v>150</v>
      </c>
      <c r="E1098" s="46">
        <v>1301</v>
      </c>
      <c r="F1098" s="46">
        <v>1</v>
      </c>
      <c r="G1098" s="46">
        <v>701</v>
      </c>
      <c r="H1098" s="46">
        <v>70133</v>
      </c>
      <c r="I1098" s="46">
        <v>3000</v>
      </c>
      <c r="J1098" s="46">
        <v>404206</v>
      </c>
      <c r="K1098" s="28">
        <v>0</v>
      </c>
      <c r="L1098" s="28">
        <v>0</v>
      </c>
      <c r="M1098" s="32">
        <v>1500000</v>
      </c>
      <c r="N1098" s="35">
        <v>1500000</v>
      </c>
      <c r="O1098" s="62"/>
      <c r="P1098" s="140">
        <f>IFERROR(VLOOKUP(A1098,'[1]Detail CAPEX  (2)'!_xlnm.Print_Area,11,0),0)</f>
        <v>0</v>
      </c>
      <c r="Q1098" s="32">
        <f t="shared" si="103"/>
        <v>0</v>
      </c>
      <c r="R1098" s="32">
        <f t="shared" si="103"/>
        <v>0</v>
      </c>
      <c r="S1098" s="216">
        <f t="shared" si="104"/>
        <v>0</v>
      </c>
      <c r="T1098" s="60"/>
    </row>
    <row r="1099" spans="1:20" x14ac:dyDescent="0.3">
      <c r="A1099" s="62" t="s">
        <v>2153</v>
      </c>
      <c r="B1099" s="62" t="s">
        <v>2154</v>
      </c>
      <c r="C1099" s="62" t="s">
        <v>100</v>
      </c>
      <c r="D1099" s="62" t="s">
        <v>150</v>
      </c>
      <c r="E1099" s="46">
        <v>1301</v>
      </c>
      <c r="F1099" s="46">
        <v>1</v>
      </c>
      <c r="G1099" s="46">
        <v>701</v>
      </c>
      <c r="H1099" s="46">
        <v>70133</v>
      </c>
      <c r="I1099" s="46">
        <v>3000</v>
      </c>
      <c r="J1099" s="46">
        <v>404206</v>
      </c>
      <c r="K1099" s="28">
        <v>0</v>
      </c>
      <c r="L1099" s="28">
        <v>0</v>
      </c>
      <c r="M1099" s="32">
        <v>1000000</v>
      </c>
      <c r="N1099" s="35">
        <v>1000000</v>
      </c>
      <c r="O1099" s="62"/>
      <c r="P1099" s="140">
        <f>IFERROR(VLOOKUP(A1099,'[1]Detail CAPEX  (2)'!_xlnm.Print_Area,11,0),0)</f>
        <v>0</v>
      </c>
      <c r="Q1099" s="32">
        <f t="shared" si="103"/>
        <v>0</v>
      </c>
      <c r="R1099" s="32">
        <f t="shared" si="103"/>
        <v>0</v>
      </c>
      <c r="S1099" s="216">
        <f t="shared" si="104"/>
        <v>0</v>
      </c>
      <c r="T1099" s="60"/>
    </row>
    <row r="1100" spans="1:20" x14ac:dyDescent="0.3">
      <c r="A1100" s="62" t="s">
        <v>2199</v>
      </c>
      <c r="B1100" s="62" t="s">
        <v>2200</v>
      </c>
      <c r="C1100" s="62" t="s">
        <v>76</v>
      </c>
      <c r="D1100" s="62" t="s">
        <v>150</v>
      </c>
      <c r="E1100" s="46">
        <v>1305</v>
      </c>
      <c r="F1100" s="46">
        <v>9</v>
      </c>
      <c r="G1100" s="46">
        <v>701</v>
      </c>
      <c r="H1100" s="46">
        <v>70133</v>
      </c>
      <c r="I1100" s="46">
        <v>3000</v>
      </c>
      <c r="J1100" s="46">
        <v>404205</v>
      </c>
      <c r="K1100" s="32">
        <v>2500000</v>
      </c>
      <c r="L1100" s="28">
        <v>0</v>
      </c>
      <c r="M1100" s="32">
        <v>15000000</v>
      </c>
      <c r="N1100" s="35">
        <v>1000000</v>
      </c>
      <c r="O1100" s="62"/>
      <c r="P1100" s="140">
        <v>10000000</v>
      </c>
      <c r="Q1100" s="32">
        <f t="shared" si="103"/>
        <v>10500000</v>
      </c>
      <c r="R1100" s="32">
        <f t="shared" si="103"/>
        <v>11025000</v>
      </c>
      <c r="S1100" s="216">
        <f t="shared" si="104"/>
        <v>31525000</v>
      </c>
      <c r="T1100" s="60"/>
    </row>
    <row r="1101" spans="1:20" x14ac:dyDescent="0.3">
      <c r="A1101" s="62" t="s">
        <v>2201</v>
      </c>
      <c r="B1101" s="62" t="s">
        <v>999</v>
      </c>
      <c r="C1101" s="62" t="s">
        <v>76</v>
      </c>
      <c r="D1101" s="62" t="s">
        <v>150</v>
      </c>
      <c r="E1101" s="46">
        <v>1304</v>
      </c>
      <c r="F1101" s="46">
        <v>9</v>
      </c>
      <c r="G1101" s="46">
        <v>701</v>
      </c>
      <c r="H1101" s="46">
        <v>70160</v>
      </c>
      <c r="I1101" s="46">
        <v>3000</v>
      </c>
      <c r="J1101" s="46">
        <v>404206</v>
      </c>
      <c r="K1101" s="28">
        <v>0</v>
      </c>
      <c r="L1101" s="28">
        <v>0</v>
      </c>
      <c r="M1101" s="32">
        <v>5000000</v>
      </c>
      <c r="N1101" s="35">
        <v>5000000</v>
      </c>
      <c r="O1101" s="62"/>
      <c r="P1101" s="140">
        <v>5000000</v>
      </c>
      <c r="Q1101" s="32">
        <f t="shared" si="103"/>
        <v>5250000</v>
      </c>
      <c r="R1101" s="32">
        <f t="shared" si="103"/>
        <v>5512500</v>
      </c>
      <c r="S1101" s="216">
        <f t="shared" si="104"/>
        <v>15762500</v>
      </c>
      <c r="T1101" s="60"/>
    </row>
    <row r="1102" spans="1:20" x14ac:dyDescent="0.3">
      <c r="A1102" s="62" t="s">
        <v>2270</v>
      </c>
      <c r="B1102" s="62" t="s">
        <v>2271</v>
      </c>
      <c r="C1102" s="62" t="s">
        <v>2232</v>
      </c>
      <c r="D1102" s="62" t="s">
        <v>150</v>
      </c>
      <c r="E1102" s="46">
        <v>1302</v>
      </c>
      <c r="F1102" s="46">
        <v>9</v>
      </c>
      <c r="G1102" s="46">
        <v>709</v>
      </c>
      <c r="H1102" s="46">
        <v>70941</v>
      </c>
      <c r="I1102" s="46">
        <v>3000</v>
      </c>
      <c r="J1102" s="46">
        <v>404205</v>
      </c>
      <c r="K1102" s="28">
        <v>0</v>
      </c>
      <c r="L1102" s="28">
        <v>0</v>
      </c>
      <c r="M1102" s="32">
        <v>70250000</v>
      </c>
      <c r="N1102" s="35">
        <v>50000000</v>
      </c>
      <c r="O1102" s="62"/>
      <c r="P1102" s="140">
        <f>IFERROR(VLOOKUP(A1102,'[1]Detail CAPEX  (2)'!_xlnm.Print_Area,11,0),0)</f>
        <v>0</v>
      </c>
      <c r="Q1102" s="32">
        <f t="shared" si="103"/>
        <v>0</v>
      </c>
      <c r="R1102" s="32">
        <f t="shared" si="103"/>
        <v>0</v>
      </c>
      <c r="S1102" s="216">
        <f t="shared" si="104"/>
        <v>0</v>
      </c>
      <c r="T1102" s="60"/>
    </row>
    <row r="1103" spans="1:20" x14ac:dyDescent="0.3">
      <c r="A1103" s="62" t="s">
        <v>3620</v>
      </c>
      <c r="B1103" s="62" t="s">
        <v>3428</v>
      </c>
      <c r="C1103" s="62" t="s">
        <v>2232</v>
      </c>
      <c r="D1103" s="62" t="s">
        <v>150</v>
      </c>
      <c r="E1103" s="46"/>
      <c r="F1103" s="46"/>
      <c r="G1103" s="46"/>
      <c r="H1103" s="46"/>
      <c r="I1103" s="46"/>
      <c r="J1103" s="46"/>
      <c r="K1103" s="28"/>
      <c r="L1103" s="28"/>
      <c r="M1103" s="32"/>
      <c r="N1103" s="35"/>
      <c r="O1103" s="62"/>
      <c r="P1103" s="140">
        <v>60000000</v>
      </c>
      <c r="Q1103" s="32"/>
      <c r="R1103" s="32"/>
      <c r="S1103" s="216"/>
      <c r="T1103" s="60"/>
    </row>
    <row r="1104" spans="1:20" x14ac:dyDescent="0.3">
      <c r="A1104" s="62" t="s">
        <v>2272</v>
      </c>
      <c r="B1104" s="62" t="s">
        <v>2265</v>
      </c>
      <c r="C1104" s="62" t="s">
        <v>2232</v>
      </c>
      <c r="D1104" s="62" t="s">
        <v>150</v>
      </c>
      <c r="E1104" s="46">
        <v>1305</v>
      </c>
      <c r="F1104" s="46">
        <v>9</v>
      </c>
      <c r="G1104" s="46">
        <v>701</v>
      </c>
      <c r="H1104" s="46">
        <v>70150</v>
      </c>
      <c r="I1104" s="46">
        <v>3000</v>
      </c>
      <c r="J1104" s="46">
        <v>404205</v>
      </c>
      <c r="K1104" s="28">
        <v>0</v>
      </c>
      <c r="L1104" s="28">
        <v>0</v>
      </c>
      <c r="M1104" s="32">
        <v>45000000</v>
      </c>
      <c r="N1104" s="29">
        <v>0</v>
      </c>
      <c r="O1104" s="62"/>
      <c r="P1104" s="140">
        <f>IFERROR(VLOOKUP(A1104,'[1]Detail CAPEX  (2)'!_xlnm.Print_Area,11,0),0)</f>
        <v>0</v>
      </c>
      <c r="Q1104" s="32">
        <f t="shared" ref="Q1104:R1110" si="105">P1104+5%*P1104</f>
        <v>0</v>
      </c>
      <c r="R1104" s="32">
        <f t="shared" si="105"/>
        <v>0</v>
      </c>
      <c r="S1104" s="216">
        <f t="shared" ref="S1104:S1110" si="106">SUM(P1104:R1104)</f>
        <v>0</v>
      </c>
      <c r="T1104" s="60"/>
    </row>
    <row r="1105" spans="1:20" x14ac:dyDescent="0.3">
      <c r="A1105" s="62" t="s">
        <v>2288</v>
      </c>
      <c r="B1105" s="62" t="s">
        <v>2289</v>
      </c>
      <c r="C1105" s="62" t="s">
        <v>2276</v>
      </c>
      <c r="D1105" s="62" t="s">
        <v>150</v>
      </c>
      <c r="E1105" s="46">
        <v>1303</v>
      </c>
      <c r="F1105" s="46">
        <v>9</v>
      </c>
      <c r="G1105" s="46">
        <v>709</v>
      </c>
      <c r="H1105" s="46">
        <v>70941</v>
      </c>
      <c r="I1105" s="46">
        <v>3000</v>
      </c>
      <c r="J1105" s="46">
        <v>404102</v>
      </c>
      <c r="K1105" s="28">
        <v>0</v>
      </c>
      <c r="L1105" s="28">
        <v>0</v>
      </c>
      <c r="M1105" s="32">
        <v>80000000</v>
      </c>
      <c r="N1105" s="35">
        <v>80000000</v>
      </c>
      <c r="O1105" s="62"/>
      <c r="P1105" s="140">
        <v>50000000</v>
      </c>
      <c r="Q1105" s="32">
        <f t="shared" si="105"/>
        <v>52500000</v>
      </c>
      <c r="R1105" s="32">
        <f t="shared" si="105"/>
        <v>55125000</v>
      </c>
      <c r="S1105" s="216">
        <f t="shared" si="106"/>
        <v>157625000</v>
      </c>
      <c r="T1105" s="60"/>
    </row>
    <row r="1106" spans="1:20" x14ac:dyDescent="0.3">
      <c r="A1106" s="62" t="s">
        <v>2290</v>
      </c>
      <c r="B1106" s="62" t="s">
        <v>2291</v>
      </c>
      <c r="C1106" s="62" t="s">
        <v>2276</v>
      </c>
      <c r="D1106" s="62" t="s">
        <v>150</v>
      </c>
      <c r="E1106" s="46">
        <v>1303</v>
      </c>
      <c r="F1106" s="46">
        <v>9</v>
      </c>
      <c r="G1106" s="46">
        <v>709</v>
      </c>
      <c r="H1106" s="46">
        <v>70941</v>
      </c>
      <c r="I1106" s="46">
        <v>3000</v>
      </c>
      <c r="J1106" s="46">
        <v>404102</v>
      </c>
      <c r="K1106" s="28">
        <v>0</v>
      </c>
      <c r="L1106" s="28">
        <v>0</v>
      </c>
      <c r="M1106" s="32">
        <v>100000000</v>
      </c>
      <c r="N1106" s="35">
        <v>50000000</v>
      </c>
      <c r="O1106" s="62"/>
      <c r="P1106" s="140">
        <f>IFERROR(VLOOKUP(A1106,'[1]Detail CAPEX  (2)'!_xlnm.Print_Area,11,0),0)</f>
        <v>0</v>
      </c>
      <c r="Q1106" s="32">
        <f t="shared" si="105"/>
        <v>0</v>
      </c>
      <c r="R1106" s="32">
        <f t="shared" si="105"/>
        <v>0</v>
      </c>
      <c r="S1106" s="216">
        <f t="shared" si="106"/>
        <v>0</v>
      </c>
      <c r="T1106" s="60"/>
    </row>
    <row r="1107" spans="1:20" x14ac:dyDescent="0.3">
      <c r="A1107" s="62" t="s">
        <v>3630</v>
      </c>
      <c r="B1107" s="62" t="s">
        <v>2302</v>
      </c>
      <c r="C1107" s="62" t="s">
        <v>101</v>
      </c>
      <c r="D1107" s="62" t="s">
        <v>150</v>
      </c>
      <c r="E1107" s="46">
        <v>1303</v>
      </c>
      <c r="F1107" s="46">
        <v>9</v>
      </c>
      <c r="G1107" s="46">
        <v>709</v>
      </c>
      <c r="H1107" s="46">
        <v>70941</v>
      </c>
      <c r="I1107" s="46">
        <v>3000</v>
      </c>
      <c r="J1107" s="46">
        <v>404102</v>
      </c>
      <c r="K1107" s="28">
        <v>0</v>
      </c>
      <c r="L1107" s="28">
        <v>0</v>
      </c>
      <c r="M1107" s="32">
        <v>100000000</v>
      </c>
      <c r="N1107" s="35">
        <v>60000000</v>
      </c>
      <c r="O1107" s="62"/>
      <c r="P1107" s="140">
        <v>100000000</v>
      </c>
      <c r="Q1107" s="32">
        <f t="shared" si="105"/>
        <v>105000000</v>
      </c>
      <c r="R1107" s="32">
        <f t="shared" si="105"/>
        <v>110250000</v>
      </c>
      <c r="S1107" s="216">
        <f t="shared" si="106"/>
        <v>315250000</v>
      </c>
      <c r="T1107" s="60"/>
    </row>
    <row r="1108" spans="1:20" x14ac:dyDescent="0.3">
      <c r="A1108" s="62" t="s">
        <v>3631</v>
      </c>
      <c r="B1108" s="62" t="s">
        <v>2303</v>
      </c>
      <c r="C1108" s="62" t="s">
        <v>101</v>
      </c>
      <c r="D1108" s="62" t="s">
        <v>150</v>
      </c>
      <c r="E1108" s="46">
        <v>1301</v>
      </c>
      <c r="F1108" s="46">
        <v>9</v>
      </c>
      <c r="G1108" s="46">
        <v>701</v>
      </c>
      <c r="H1108" s="46">
        <v>70160</v>
      </c>
      <c r="I1108" s="46">
        <v>3000</v>
      </c>
      <c r="J1108" s="46">
        <v>404102</v>
      </c>
      <c r="K1108" s="28">
        <v>0</v>
      </c>
      <c r="L1108" s="28">
        <v>0</v>
      </c>
      <c r="M1108" s="32">
        <v>30000000</v>
      </c>
      <c r="N1108" s="35">
        <v>20000000</v>
      </c>
      <c r="O1108" s="62"/>
      <c r="P1108" s="140">
        <v>60000000</v>
      </c>
      <c r="Q1108" s="32">
        <f t="shared" si="105"/>
        <v>63000000</v>
      </c>
      <c r="R1108" s="32">
        <f t="shared" si="105"/>
        <v>66150000</v>
      </c>
      <c r="S1108" s="216">
        <f t="shared" si="106"/>
        <v>189150000</v>
      </c>
      <c r="T1108" s="60"/>
    </row>
    <row r="1109" spans="1:20" x14ac:dyDescent="0.3">
      <c r="A1109" s="62" t="s">
        <v>3632</v>
      </c>
      <c r="B1109" s="62" t="s">
        <v>2304</v>
      </c>
      <c r="C1109" s="62" t="s">
        <v>101</v>
      </c>
      <c r="D1109" s="62" t="s">
        <v>150</v>
      </c>
      <c r="E1109" s="46">
        <v>1303</v>
      </c>
      <c r="F1109" s="46">
        <v>9</v>
      </c>
      <c r="G1109" s="46">
        <v>701</v>
      </c>
      <c r="H1109" s="46">
        <v>70160</v>
      </c>
      <c r="I1109" s="46">
        <v>3000</v>
      </c>
      <c r="J1109" s="46">
        <v>404102</v>
      </c>
      <c r="K1109" s="28">
        <v>0</v>
      </c>
      <c r="L1109" s="28">
        <v>0</v>
      </c>
      <c r="M1109" s="32">
        <v>15000000</v>
      </c>
      <c r="N1109" s="29">
        <v>0</v>
      </c>
      <c r="O1109" s="62"/>
      <c r="P1109" s="140">
        <v>30000000</v>
      </c>
      <c r="Q1109" s="32">
        <f t="shared" si="105"/>
        <v>31500000</v>
      </c>
      <c r="R1109" s="32">
        <f t="shared" si="105"/>
        <v>33075000</v>
      </c>
      <c r="S1109" s="216">
        <f t="shared" si="106"/>
        <v>94575000</v>
      </c>
      <c r="T1109" s="60"/>
    </row>
    <row r="1110" spans="1:20" x14ac:dyDescent="0.3">
      <c r="A1110" s="62" t="s">
        <v>3633</v>
      </c>
      <c r="B1110" s="62" t="s">
        <v>2305</v>
      </c>
      <c r="C1110" s="62" t="s">
        <v>101</v>
      </c>
      <c r="D1110" s="62" t="s">
        <v>150</v>
      </c>
      <c r="E1110" s="46">
        <v>1302</v>
      </c>
      <c r="F1110" s="46">
        <v>9</v>
      </c>
      <c r="G1110" s="46">
        <v>701</v>
      </c>
      <c r="H1110" s="46">
        <v>70160</v>
      </c>
      <c r="I1110" s="46">
        <v>3000</v>
      </c>
      <c r="J1110" s="46">
        <v>404102</v>
      </c>
      <c r="K1110" s="28">
        <v>0</v>
      </c>
      <c r="L1110" s="28">
        <v>0</v>
      </c>
      <c r="M1110" s="32">
        <v>21000000</v>
      </c>
      <c r="N1110" s="29">
        <v>0</v>
      </c>
      <c r="O1110" s="62"/>
      <c r="P1110" s="140">
        <v>60000000</v>
      </c>
      <c r="Q1110" s="32">
        <f t="shared" si="105"/>
        <v>63000000</v>
      </c>
      <c r="R1110" s="32">
        <f t="shared" si="105"/>
        <v>66150000</v>
      </c>
      <c r="S1110" s="216">
        <f t="shared" si="106"/>
        <v>189150000</v>
      </c>
      <c r="T1110" s="224">
        <f>SUM(P726:P1110)</f>
        <v>4313340000</v>
      </c>
    </row>
    <row r="1111" spans="1:20" x14ac:dyDescent="0.3">
      <c r="A1111" s="62"/>
      <c r="B1111" s="62"/>
      <c r="C1111" s="62"/>
      <c r="D1111" s="62"/>
      <c r="E1111" s="46"/>
      <c r="F1111" s="46"/>
      <c r="G1111" s="46"/>
      <c r="H1111" s="46"/>
      <c r="I1111" s="46"/>
      <c r="J1111" s="46"/>
      <c r="K1111" s="28"/>
      <c r="L1111" s="28"/>
      <c r="M1111" s="32"/>
      <c r="N1111" s="29"/>
      <c r="O1111" s="62"/>
      <c r="P1111" s="140"/>
      <c r="Q1111" s="32"/>
      <c r="R1111" s="32"/>
      <c r="S1111" s="216"/>
      <c r="T1111" s="60"/>
    </row>
    <row r="1112" spans="1:20" x14ac:dyDescent="0.3">
      <c r="A1112" s="62"/>
      <c r="B1112" s="62"/>
      <c r="C1112" s="62"/>
      <c r="D1112" s="62"/>
      <c r="E1112" s="46"/>
      <c r="F1112" s="46"/>
      <c r="G1112" s="46"/>
      <c r="H1112" s="46"/>
      <c r="I1112" s="46"/>
      <c r="J1112" s="46"/>
      <c r="K1112" s="28"/>
      <c r="L1112" s="28"/>
      <c r="M1112" s="32"/>
      <c r="N1112" s="29"/>
      <c r="O1112" s="62"/>
      <c r="P1112" s="140"/>
      <c r="Q1112" s="32"/>
      <c r="R1112" s="32"/>
      <c r="S1112" s="216"/>
      <c r="T1112" s="60"/>
    </row>
    <row r="1113" spans="1:20" x14ac:dyDescent="0.3">
      <c r="A1113" s="62" t="s">
        <v>921</v>
      </c>
      <c r="B1113" s="62" t="s">
        <v>922</v>
      </c>
      <c r="C1113" s="62" t="s">
        <v>71</v>
      </c>
      <c r="D1113" s="62" t="s">
        <v>153</v>
      </c>
      <c r="E1113" s="46">
        <v>1702</v>
      </c>
      <c r="F1113" s="46">
        <v>9</v>
      </c>
      <c r="G1113" s="46">
        <v>704</v>
      </c>
      <c r="H1113" s="46">
        <v>70451</v>
      </c>
      <c r="I1113" s="46">
        <v>3000</v>
      </c>
      <c r="J1113" s="46">
        <v>404206</v>
      </c>
      <c r="K1113" s="32">
        <v>6000000</v>
      </c>
      <c r="L1113" s="32">
        <v>2000000</v>
      </c>
      <c r="M1113" s="32">
        <v>8000000</v>
      </c>
      <c r="N1113" s="35">
        <v>8000000</v>
      </c>
      <c r="O1113" s="62"/>
      <c r="P1113" s="140">
        <f>IFERROR(VLOOKUP(A1113,'[1]Detail CAPEX  (2)'!_xlnm.Print_Area,11,0),0)</f>
        <v>0</v>
      </c>
      <c r="Q1113" s="32">
        <f t="shared" ref="Q1113:R1117" si="107">P1113+5%*P1113</f>
        <v>0</v>
      </c>
      <c r="R1113" s="32">
        <f t="shared" si="107"/>
        <v>0</v>
      </c>
      <c r="S1113" s="216">
        <f>SUM(P1113:R1113)</f>
        <v>0</v>
      </c>
      <c r="T1113" s="60"/>
    </row>
    <row r="1114" spans="1:20" x14ac:dyDescent="0.3">
      <c r="A1114" s="62" t="s">
        <v>923</v>
      </c>
      <c r="B1114" s="62" t="s">
        <v>924</v>
      </c>
      <c r="C1114" s="62" t="s">
        <v>71</v>
      </c>
      <c r="D1114" s="62" t="s">
        <v>153</v>
      </c>
      <c r="E1114" s="46">
        <v>1702</v>
      </c>
      <c r="F1114" s="46">
        <v>9</v>
      </c>
      <c r="G1114" s="46">
        <v>704</v>
      </c>
      <c r="H1114" s="46">
        <v>70451</v>
      </c>
      <c r="I1114" s="46">
        <v>3000</v>
      </c>
      <c r="J1114" s="46">
        <v>404206</v>
      </c>
      <c r="K1114" s="28">
        <v>0</v>
      </c>
      <c r="L1114" s="28">
        <v>0</v>
      </c>
      <c r="M1114" s="32">
        <v>50000000</v>
      </c>
      <c r="N1114" s="29">
        <v>0</v>
      </c>
      <c r="O1114" s="62"/>
      <c r="P1114" s="140">
        <v>123500000</v>
      </c>
      <c r="Q1114" s="32">
        <f t="shared" si="107"/>
        <v>129675000</v>
      </c>
      <c r="R1114" s="32">
        <f t="shared" si="107"/>
        <v>136158750</v>
      </c>
      <c r="S1114" s="216">
        <f>SUM(P1114:R1114)</f>
        <v>389333750</v>
      </c>
      <c r="T1114" s="60"/>
    </row>
    <row r="1115" spans="1:20" x14ac:dyDescent="0.3">
      <c r="A1115" s="62" t="s">
        <v>925</v>
      </c>
      <c r="B1115" s="62" t="s">
        <v>926</v>
      </c>
      <c r="C1115" s="62" t="s">
        <v>71</v>
      </c>
      <c r="D1115" s="62" t="s">
        <v>153</v>
      </c>
      <c r="E1115" s="46">
        <v>1702</v>
      </c>
      <c r="F1115" s="46">
        <v>9</v>
      </c>
      <c r="G1115" s="46">
        <v>704</v>
      </c>
      <c r="H1115" s="46">
        <v>70451</v>
      </c>
      <c r="I1115" s="46">
        <v>3000</v>
      </c>
      <c r="J1115" s="46">
        <v>404206</v>
      </c>
      <c r="K1115" s="32">
        <v>16533750</v>
      </c>
      <c r="L1115" s="28">
        <v>0</v>
      </c>
      <c r="M1115" s="32">
        <v>39000000</v>
      </c>
      <c r="N1115" s="35">
        <v>39000000</v>
      </c>
      <c r="O1115" s="62"/>
      <c r="P1115" s="140">
        <f>IFERROR(VLOOKUP(A1115,'[1]Detail CAPEX  (2)'!_xlnm.Print_Area,11,0),0)</f>
        <v>0</v>
      </c>
      <c r="Q1115" s="32">
        <f t="shared" si="107"/>
        <v>0</v>
      </c>
      <c r="R1115" s="32">
        <f t="shared" si="107"/>
        <v>0</v>
      </c>
      <c r="S1115" s="216">
        <f>SUM(P1115:R1115)</f>
        <v>0</v>
      </c>
      <c r="T1115" s="60"/>
    </row>
    <row r="1116" spans="1:20" x14ac:dyDescent="0.3">
      <c r="A1116" s="62" t="s">
        <v>927</v>
      </c>
      <c r="B1116" s="62" t="s">
        <v>928</v>
      </c>
      <c r="C1116" s="62" t="s">
        <v>71</v>
      </c>
      <c r="D1116" s="62" t="s">
        <v>153</v>
      </c>
      <c r="E1116" s="46">
        <v>1702</v>
      </c>
      <c r="F1116" s="46">
        <v>9</v>
      </c>
      <c r="G1116" s="46">
        <v>704</v>
      </c>
      <c r="H1116" s="46">
        <v>70411</v>
      </c>
      <c r="I1116" s="46">
        <v>3000</v>
      </c>
      <c r="J1116" s="46">
        <v>404206</v>
      </c>
      <c r="K1116" s="32">
        <v>100000</v>
      </c>
      <c r="L1116" s="28">
        <v>0</v>
      </c>
      <c r="M1116" s="28">
        <v>0</v>
      </c>
      <c r="N1116" s="29">
        <v>0</v>
      </c>
      <c r="O1116" s="62"/>
      <c r="P1116" s="140">
        <f>IFERROR(VLOOKUP(A1116,'[1]Detail CAPEX  (2)'!_xlnm.Print_Area,11,0),0)</f>
        <v>0</v>
      </c>
      <c r="Q1116" s="32">
        <f t="shared" si="107"/>
        <v>0</v>
      </c>
      <c r="R1116" s="32">
        <f t="shared" si="107"/>
        <v>0</v>
      </c>
      <c r="S1116" s="216">
        <f>SUM(P1116:R1116)</f>
        <v>0</v>
      </c>
      <c r="T1116" s="60"/>
    </row>
    <row r="1117" spans="1:20" x14ac:dyDescent="0.3">
      <c r="A1117" s="62" t="s">
        <v>929</v>
      </c>
      <c r="B1117" s="62" t="s">
        <v>930</v>
      </c>
      <c r="C1117" s="62" t="s">
        <v>71</v>
      </c>
      <c r="D1117" s="62" t="s">
        <v>153</v>
      </c>
      <c r="E1117" s="46">
        <v>1702</v>
      </c>
      <c r="F1117" s="46">
        <v>9</v>
      </c>
      <c r="G1117" s="46">
        <v>704</v>
      </c>
      <c r="H1117" s="46">
        <v>70451</v>
      </c>
      <c r="I1117" s="46">
        <v>3000</v>
      </c>
      <c r="J1117" s="46">
        <v>404206</v>
      </c>
      <c r="K1117" s="32">
        <v>10000000</v>
      </c>
      <c r="L1117" s="28">
        <v>0</v>
      </c>
      <c r="M1117" s="32">
        <v>5000000</v>
      </c>
      <c r="N1117" s="35">
        <v>5000000</v>
      </c>
      <c r="O1117" s="62"/>
      <c r="P1117" s="140">
        <f>IFERROR(VLOOKUP(A1117,'[1]Detail CAPEX  (2)'!_xlnm.Print_Area,11,0),0)</f>
        <v>0</v>
      </c>
      <c r="Q1117" s="32">
        <f t="shared" si="107"/>
        <v>0</v>
      </c>
      <c r="R1117" s="32">
        <f t="shared" si="107"/>
        <v>0</v>
      </c>
      <c r="S1117" s="216">
        <f>SUM(P1117:R1117)</f>
        <v>0</v>
      </c>
      <c r="T1117" s="60"/>
    </row>
    <row r="1118" spans="1:20" x14ac:dyDescent="0.3">
      <c r="A1118" s="62" t="s">
        <v>2851</v>
      </c>
      <c r="B1118" s="62" t="s">
        <v>2852</v>
      </c>
      <c r="C1118" s="62" t="s">
        <v>71</v>
      </c>
      <c r="D1118" s="62" t="s">
        <v>153</v>
      </c>
      <c r="E1118" s="46"/>
      <c r="F1118" s="46"/>
      <c r="G1118" s="46"/>
      <c r="H1118" s="46"/>
      <c r="I1118" s="46"/>
      <c r="J1118" s="46"/>
      <c r="K1118" s="32"/>
      <c r="L1118" s="28"/>
      <c r="M1118" s="32"/>
      <c r="N1118" s="35"/>
      <c r="O1118" s="62"/>
      <c r="P1118" s="140">
        <v>50000000</v>
      </c>
      <c r="Q1118" s="32"/>
      <c r="R1118" s="32"/>
      <c r="S1118" s="216"/>
      <c r="T1118" s="60"/>
    </row>
    <row r="1119" spans="1:20" x14ac:dyDescent="0.3">
      <c r="A1119" s="62" t="s">
        <v>2853</v>
      </c>
      <c r="B1119" s="62" t="s">
        <v>2854</v>
      </c>
      <c r="C1119" s="62" t="s">
        <v>71</v>
      </c>
      <c r="D1119" s="62" t="s">
        <v>153</v>
      </c>
      <c r="E1119" s="46"/>
      <c r="F1119" s="46"/>
      <c r="G1119" s="46"/>
      <c r="H1119" s="46"/>
      <c r="I1119" s="46"/>
      <c r="J1119" s="46"/>
      <c r="K1119" s="32"/>
      <c r="L1119" s="28"/>
      <c r="M1119" s="32"/>
      <c r="N1119" s="35"/>
      <c r="O1119" s="62"/>
      <c r="P1119" s="140">
        <v>49000000</v>
      </c>
      <c r="Q1119" s="32"/>
      <c r="R1119" s="32"/>
      <c r="S1119" s="216"/>
      <c r="T1119" s="60"/>
    </row>
    <row r="1120" spans="1:20" s="153" customFormat="1" x14ac:dyDescent="0.3">
      <c r="A1120" s="62" t="s">
        <v>931</v>
      </c>
      <c r="B1120" s="62" t="s">
        <v>932</v>
      </c>
      <c r="C1120" s="62" t="s">
        <v>71</v>
      </c>
      <c r="D1120" s="62" t="s">
        <v>153</v>
      </c>
      <c r="E1120" s="46">
        <v>1702</v>
      </c>
      <c r="F1120" s="46">
        <v>9</v>
      </c>
      <c r="G1120" s="46">
        <v>704</v>
      </c>
      <c r="H1120" s="46">
        <v>70451</v>
      </c>
      <c r="I1120" s="46">
        <v>3000</v>
      </c>
      <c r="J1120" s="46">
        <v>404206</v>
      </c>
      <c r="K1120" s="32">
        <v>9540400</v>
      </c>
      <c r="L1120" s="28">
        <v>0</v>
      </c>
      <c r="M1120" s="28">
        <v>0</v>
      </c>
      <c r="N1120" s="29">
        <v>0</v>
      </c>
      <c r="O1120" s="62"/>
      <c r="P1120" s="140">
        <f>IFERROR(VLOOKUP(A1120,'[1]Detail CAPEX  (2)'!_xlnm.Print_Area,11,0),0)</f>
        <v>0</v>
      </c>
      <c r="Q1120" s="32">
        <f t="shared" ref="Q1120:R1139" si="108">P1120+5%*P1120</f>
        <v>0</v>
      </c>
      <c r="R1120" s="32">
        <f t="shared" si="108"/>
        <v>0</v>
      </c>
      <c r="S1120" s="216">
        <f t="shared" ref="S1120:S1183" si="109">SUM(P1120:R1120)</f>
        <v>0</v>
      </c>
      <c r="T1120" s="226"/>
    </row>
    <row r="1121" spans="1:20" x14ac:dyDescent="0.3">
      <c r="A1121" s="62" t="s">
        <v>933</v>
      </c>
      <c r="B1121" s="62" t="s">
        <v>934</v>
      </c>
      <c r="C1121" s="62" t="s">
        <v>71</v>
      </c>
      <c r="D1121" s="62" t="s">
        <v>153</v>
      </c>
      <c r="E1121" s="46">
        <v>1702</v>
      </c>
      <c r="F1121" s="46">
        <v>9</v>
      </c>
      <c r="G1121" s="46">
        <v>704</v>
      </c>
      <c r="H1121" s="46">
        <v>70451</v>
      </c>
      <c r="I1121" s="46">
        <v>3000</v>
      </c>
      <c r="J1121" s="46">
        <v>404206</v>
      </c>
      <c r="K1121" s="32">
        <v>33995500</v>
      </c>
      <c r="L1121" s="28">
        <v>0</v>
      </c>
      <c r="M1121" s="32">
        <v>50000000</v>
      </c>
      <c r="N1121" s="35">
        <v>10000000</v>
      </c>
      <c r="O1121" s="62"/>
      <c r="P1121" s="140">
        <f>IFERROR(VLOOKUP(A1121,'[1]Detail CAPEX  (2)'!_xlnm.Print_Area,11,0),0)</f>
        <v>0</v>
      </c>
      <c r="Q1121" s="32">
        <f t="shared" si="108"/>
        <v>0</v>
      </c>
      <c r="R1121" s="32">
        <f t="shared" si="108"/>
        <v>0</v>
      </c>
      <c r="S1121" s="216">
        <f t="shared" si="109"/>
        <v>0</v>
      </c>
      <c r="T1121" s="60"/>
    </row>
    <row r="1122" spans="1:20" x14ac:dyDescent="0.3">
      <c r="A1122" s="62" t="s">
        <v>935</v>
      </c>
      <c r="B1122" s="189" t="s">
        <v>936</v>
      </c>
      <c r="C1122" s="62" t="s">
        <v>71</v>
      </c>
      <c r="D1122" s="62" t="s">
        <v>153</v>
      </c>
      <c r="E1122" s="46">
        <v>1702</v>
      </c>
      <c r="F1122" s="46">
        <v>1</v>
      </c>
      <c r="G1122" s="46">
        <v>704</v>
      </c>
      <c r="H1122" s="46">
        <v>70451</v>
      </c>
      <c r="I1122" s="46">
        <v>3000</v>
      </c>
      <c r="J1122" s="46">
        <v>404205</v>
      </c>
      <c r="K1122" s="32">
        <v>524670</v>
      </c>
      <c r="L1122" s="28">
        <v>0</v>
      </c>
      <c r="M1122" s="32">
        <v>10000000</v>
      </c>
      <c r="N1122" s="35">
        <v>5000000</v>
      </c>
      <c r="O1122" s="62"/>
      <c r="P1122" s="140">
        <f>IFERROR(VLOOKUP(A1122,'[1]Detail CAPEX  (2)'!_xlnm.Print_Area,11,0),0)</f>
        <v>0</v>
      </c>
      <c r="Q1122" s="32">
        <f t="shared" si="108"/>
        <v>0</v>
      </c>
      <c r="R1122" s="32">
        <f t="shared" si="108"/>
        <v>0</v>
      </c>
      <c r="S1122" s="216">
        <f t="shared" si="109"/>
        <v>0</v>
      </c>
      <c r="T1122" s="60"/>
    </row>
    <row r="1123" spans="1:20" x14ac:dyDescent="0.3">
      <c r="A1123" s="62" t="s">
        <v>937</v>
      </c>
      <c r="B1123" s="189" t="s">
        <v>938</v>
      </c>
      <c r="C1123" s="62" t="s">
        <v>71</v>
      </c>
      <c r="D1123" s="62" t="s">
        <v>153</v>
      </c>
      <c r="E1123" s="46">
        <v>1701</v>
      </c>
      <c r="F1123" s="46">
        <v>11</v>
      </c>
      <c r="G1123" s="46">
        <v>704</v>
      </c>
      <c r="H1123" s="46">
        <v>70451</v>
      </c>
      <c r="I1123" s="46">
        <v>3000</v>
      </c>
      <c r="J1123" s="46">
        <v>404206</v>
      </c>
      <c r="K1123" s="28">
        <v>0</v>
      </c>
      <c r="L1123" s="28">
        <v>0</v>
      </c>
      <c r="M1123" s="32">
        <v>950000</v>
      </c>
      <c r="N1123" s="35">
        <v>950000</v>
      </c>
      <c r="O1123" s="62"/>
      <c r="P1123" s="140">
        <f>IFERROR(VLOOKUP(A1123,'[1]Detail CAPEX  (2)'!_xlnm.Print_Area,11,0),0)</f>
        <v>0</v>
      </c>
      <c r="Q1123" s="32">
        <f t="shared" si="108"/>
        <v>0</v>
      </c>
      <c r="R1123" s="32">
        <f t="shared" si="108"/>
        <v>0</v>
      </c>
      <c r="S1123" s="216">
        <f t="shared" si="109"/>
        <v>0</v>
      </c>
      <c r="T1123" s="60"/>
    </row>
    <row r="1124" spans="1:20" x14ac:dyDescent="0.3">
      <c r="A1124" s="62" t="s">
        <v>939</v>
      </c>
      <c r="B1124" s="62" t="s">
        <v>940</v>
      </c>
      <c r="C1124" s="62" t="s">
        <v>71</v>
      </c>
      <c r="D1124" s="62" t="s">
        <v>153</v>
      </c>
      <c r="E1124" s="46">
        <v>1701</v>
      </c>
      <c r="F1124" s="46">
        <v>11</v>
      </c>
      <c r="G1124" s="46">
        <v>704</v>
      </c>
      <c r="H1124" s="46">
        <v>70451</v>
      </c>
      <c r="I1124" s="46">
        <v>3000</v>
      </c>
      <c r="J1124" s="46">
        <v>404206</v>
      </c>
      <c r="K1124" s="28">
        <v>0</v>
      </c>
      <c r="L1124" s="28">
        <v>0</v>
      </c>
      <c r="M1124" s="32">
        <v>8000000</v>
      </c>
      <c r="N1124" s="35">
        <v>8000000</v>
      </c>
      <c r="O1124" s="62"/>
      <c r="P1124" s="140">
        <f>IFERROR(VLOOKUP(A1124,'[1]Detail CAPEX  (2)'!_xlnm.Print_Area,11,0),0)</f>
        <v>0</v>
      </c>
      <c r="Q1124" s="32">
        <f t="shared" si="108"/>
        <v>0</v>
      </c>
      <c r="R1124" s="32">
        <f t="shared" si="108"/>
        <v>0</v>
      </c>
      <c r="S1124" s="216">
        <f t="shared" si="109"/>
        <v>0</v>
      </c>
      <c r="T1124" s="60"/>
    </row>
    <row r="1125" spans="1:20" x14ac:dyDescent="0.3">
      <c r="A1125" s="62" t="s">
        <v>941</v>
      </c>
      <c r="B1125" s="62" t="s">
        <v>942</v>
      </c>
      <c r="C1125" s="62" t="s">
        <v>71</v>
      </c>
      <c r="D1125" s="62" t="s">
        <v>153</v>
      </c>
      <c r="E1125" s="46">
        <v>1701</v>
      </c>
      <c r="F1125" s="46">
        <v>11</v>
      </c>
      <c r="G1125" s="46">
        <v>704</v>
      </c>
      <c r="H1125" s="46">
        <v>70451</v>
      </c>
      <c r="I1125" s="46">
        <v>3000</v>
      </c>
      <c r="J1125" s="46">
        <v>404206</v>
      </c>
      <c r="K1125" s="28">
        <v>0</v>
      </c>
      <c r="L1125" s="28">
        <v>0</v>
      </c>
      <c r="M1125" s="32">
        <v>50000000</v>
      </c>
      <c r="N1125" s="35">
        <v>50000000</v>
      </c>
      <c r="O1125" s="62"/>
      <c r="P1125" s="140">
        <f>IFERROR(VLOOKUP(A1125,'[1]Detail CAPEX  (2)'!_xlnm.Print_Area,11,0),0)</f>
        <v>0</v>
      </c>
      <c r="Q1125" s="32">
        <f t="shared" si="108"/>
        <v>0</v>
      </c>
      <c r="R1125" s="32">
        <f t="shared" si="108"/>
        <v>0</v>
      </c>
      <c r="S1125" s="216">
        <f t="shared" si="109"/>
        <v>0</v>
      </c>
      <c r="T1125" s="60"/>
    </row>
    <row r="1126" spans="1:20" x14ac:dyDescent="0.3">
      <c r="A1126" s="62" t="s">
        <v>943</v>
      </c>
      <c r="B1126" s="62" t="s">
        <v>944</v>
      </c>
      <c r="C1126" s="62" t="s">
        <v>71</v>
      </c>
      <c r="D1126" s="62" t="s">
        <v>153</v>
      </c>
      <c r="E1126" s="46">
        <v>1701</v>
      </c>
      <c r="F1126" s="46">
        <v>11</v>
      </c>
      <c r="G1126" s="46">
        <v>704</v>
      </c>
      <c r="H1126" s="46">
        <v>70451</v>
      </c>
      <c r="I1126" s="46">
        <v>3000</v>
      </c>
      <c r="J1126" s="46">
        <v>404206</v>
      </c>
      <c r="K1126" s="28">
        <v>0</v>
      </c>
      <c r="L1126" s="28">
        <v>0</v>
      </c>
      <c r="M1126" s="32">
        <v>2000000</v>
      </c>
      <c r="N1126" s="35">
        <v>2000000</v>
      </c>
      <c r="O1126" s="62"/>
      <c r="P1126" s="140">
        <f>IFERROR(VLOOKUP(A1126,'[1]Detail CAPEX  (2)'!_xlnm.Print_Area,11,0),0)</f>
        <v>0</v>
      </c>
      <c r="Q1126" s="32">
        <f t="shared" si="108"/>
        <v>0</v>
      </c>
      <c r="R1126" s="32">
        <f t="shared" si="108"/>
        <v>0</v>
      </c>
      <c r="S1126" s="216">
        <f t="shared" si="109"/>
        <v>0</v>
      </c>
      <c r="T1126" s="60"/>
    </row>
    <row r="1127" spans="1:20" x14ac:dyDescent="0.3">
      <c r="A1127" s="62" t="s">
        <v>945</v>
      </c>
      <c r="B1127" s="62" t="s">
        <v>946</v>
      </c>
      <c r="C1127" s="62" t="s">
        <v>71</v>
      </c>
      <c r="D1127" s="62" t="s">
        <v>153</v>
      </c>
      <c r="E1127" s="46">
        <v>1702</v>
      </c>
      <c r="F1127" s="46">
        <v>11</v>
      </c>
      <c r="G1127" s="46">
        <v>704</v>
      </c>
      <c r="H1127" s="46">
        <v>70451</v>
      </c>
      <c r="I1127" s="46">
        <v>3000</v>
      </c>
      <c r="J1127" s="46">
        <v>404206</v>
      </c>
      <c r="K1127" s="28">
        <v>0</v>
      </c>
      <c r="L1127" s="28">
        <v>0</v>
      </c>
      <c r="M1127" s="32">
        <v>2000000</v>
      </c>
      <c r="N1127" s="35">
        <v>2000000</v>
      </c>
      <c r="O1127" s="62"/>
      <c r="P1127" s="140">
        <f>IFERROR(VLOOKUP(A1127,'[1]Detail CAPEX  (2)'!_xlnm.Print_Area,11,0),0)</f>
        <v>0</v>
      </c>
      <c r="Q1127" s="32">
        <f t="shared" si="108"/>
        <v>0</v>
      </c>
      <c r="R1127" s="32">
        <f t="shared" si="108"/>
        <v>0</v>
      </c>
      <c r="S1127" s="216">
        <f t="shared" si="109"/>
        <v>0</v>
      </c>
      <c r="T1127" s="60"/>
    </row>
    <row r="1128" spans="1:20" x14ac:dyDescent="0.3">
      <c r="A1128" s="62" t="s">
        <v>947</v>
      </c>
      <c r="B1128" s="62" t="s">
        <v>948</v>
      </c>
      <c r="C1128" s="62" t="s">
        <v>71</v>
      </c>
      <c r="D1128" s="62" t="s">
        <v>153</v>
      </c>
      <c r="E1128" s="46">
        <v>1702</v>
      </c>
      <c r="F1128" s="46">
        <v>11</v>
      </c>
      <c r="G1128" s="46">
        <v>706</v>
      </c>
      <c r="H1128" s="46">
        <v>70650</v>
      </c>
      <c r="I1128" s="46">
        <v>3000</v>
      </c>
      <c r="J1128" s="46">
        <v>404205</v>
      </c>
      <c r="K1128" s="28">
        <v>0</v>
      </c>
      <c r="L1128" s="28">
        <v>0</v>
      </c>
      <c r="M1128" s="32">
        <v>4150000</v>
      </c>
      <c r="N1128" s="35">
        <v>4150000</v>
      </c>
      <c r="O1128" s="62"/>
      <c r="P1128" s="140">
        <f>IFERROR(VLOOKUP(A1128,'[1]Detail CAPEX  (2)'!_xlnm.Print_Area,11,0),0)</f>
        <v>0</v>
      </c>
      <c r="Q1128" s="32">
        <f t="shared" si="108"/>
        <v>0</v>
      </c>
      <c r="R1128" s="32">
        <f t="shared" si="108"/>
        <v>0</v>
      </c>
      <c r="S1128" s="216">
        <f t="shared" si="109"/>
        <v>0</v>
      </c>
      <c r="T1128" s="60"/>
    </row>
    <row r="1129" spans="1:20" x14ac:dyDescent="0.3">
      <c r="A1129" s="147" t="s">
        <v>962</v>
      </c>
      <c r="B1129" s="80" t="s">
        <v>2864</v>
      </c>
      <c r="C1129" s="62" t="s">
        <v>67</v>
      </c>
      <c r="D1129" s="62" t="s">
        <v>153</v>
      </c>
      <c r="E1129" s="46"/>
      <c r="F1129" s="46"/>
      <c r="G1129" s="46"/>
      <c r="H1129" s="46"/>
      <c r="I1129" s="46"/>
      <c r="J1129" s="46"/>
      <c r="K1129" s="28"/>
      <c r="L1129" s="28"/>
      <c r="M1129" s="32"/>
      <c r="N1129" s="35"/>
      <c r="O1129" s="62"/>
      <c r="P1129" s="157">
        <v>500000000</v>
      </c>
      <c r="Q1129" s="32">
        <f t="shared" si="108"/>
        <v>525000000</v>
      </c>
      <c r="R1129" s="32">
        <f t="shared" si="108"/>
        <v>551250000</v>
      </c>
      <c r="S1129" s="216">
        <f t="shared" si="109"/>
        <v>1576250000</v>
      </c>
      <c r="T1129" s="60"/>
    </row>
    <row r="1130" spans="1:20" x14ac:dyDescent="0.3">
      <c r="A1130" s="147" t="s">
        <v>963</v>
      </c>
      <c r="B1130" s="80" t="s">
        <v>2865</v>
      </c>
      <c r="C1130" s="62" t="s">
        <v>67</v>
      </c>
      <c r="D1130" s="62" t="s">
        <v>153</v>
      </c>
      <c r="E1130" s="46"/>
      <c r="F1130" s="46"/>
      <c r="G1130" s="46"/>
      <c r="H1130" s="46"/>
      <c r="I1130" s="46"/>
      <c r="J1130" s="46"/>
      <c r="K1130" s="28"/>
      <c r="L1130" s="28"/>
      <c r="M1130" s="32"/>
      <c r="N1130" s="35"/>
      <c r="O1130" s="62"/>
      <c r="P1130" s="157">
        <v>50000000</v>
      </c>
      <c r="Q1130" s="32">
        <f t="shared" si="108"/>
        <v>52500000</v>
      </c>
      <c r="R1130" s="32">
        <f t="shared" si="108"/>
        <v>55125000</v>
      </c>
      <c r="S1130" s="216">
        <f t="shared" si="109"/>
        <v>157625000</v>
      </c>
      <c r="T1130" s="60"/>
    </row>
    <row r="1131" spans="1:20" x14ac:dyDescent="0.3">
      <c r="A1131" s="147" t="s">
        <v>964</v>
      </c>
      <c r="B1131" s="80" t="s">
        <v>2866</v>
      </c>
      <c r="C1131" s="62" t="s">
        <v>67</v>
      </c>
      <c r="D1131" s="62" t="s">
        <v>153</v>
      </c>
      <c r="E1131" s="46"/>
      <c r="F1131" s="46"/>
      <c r="G1131" s="46"/>
      <c r="H1131" s="46"/>
      <c r="I1131" s="46"/>
      <c r="J1131" s="46"/>
      <c r="K1131" s="28"/>
      <c r="L1131" s="28"/>
      <c r="M1131" s="32"/>
      <c r="N1131" s="35"/>
      <c r="O1131" s="62"/>
      <c r="P1131" s="157">
        <v>0</v>
      </c>
      <c r="Q1131" s="32">
        <f t="shared" si="108"/>
        <v>0</v>
      </c>
      <c r="R1131" s="32">
        <f t="shared" si="108"/>
        <v>0</v>
      </c>
      <c r="S1131" s="216">
        <f t="shared" si="109"/>
        <v>0</v>
      </c>
      <c r="T1131" s="60"/>
    </row>
    <row r="1132" spans="1:20" x14ac:dyDescent="0.3">
      <c r="A1132" s="147" t="s">
        <v>965</v>
      </c>
      <c r="B1132" s="80" t="s">
        <v>2867</v>
      </c>
      <c r="C1132" s="62" t="s">
        <v>67</v>
      </c>
      <c r="D1132" s="62" t="s">
        <v>153</v>
      </c>
      <c r="E1132" s="46"/>
      <c r="F1132" s="46"/>
      <c r="G1132" s="46"/>
      <c r="H1132" s="46"/>
      <c r="I1132" s="46"/>
      <c r="J1132" s="46"/>
      <c r="K1132" s="28"/>
      <c r="L1132" s="28"/>
      <c r="M1132" s="32"/>
      <c r="N1132" s="35"/>
      <c r="O1132" s="62"/>
      <c r="P1132" s="157">
        <v>5000000</v>
      </c>
      <c r="Q1132" s="32">
        <f t="shared" si="108"/>
        <v>5250000</v>
      </c>
      <c r="R1132" s="32">
        <f t="shared" si="108"/>
        <v>5512500</v>
      </c>
      <c r="S1132" s="216">
        <f t="shared" si="109"/>
        <v>15762500</v>
      </c>
      <c r="T1132" s="60"/>
    </row>
    <row r="1133" spans="1:20" x14ac:dyDescent="0.3">
      <c r="A1133" s="147" t="s">
        <v>966</v>
      </c>
      <c r="B1133" s="80" t="s">
        <v>2868</v>
      </c>
      <c r="C1133" s="62" t="s">
        <v>67</v>
      </c>
      <c r="D1133" s="62" t="s">
        <v>153</v>
      </c>
      <c r="E1133" s="46"/>
      <c r="F1133" s="46"/>
      <c r="G1133" s="46"/>
      <c r="H1133" s="46"/>
      <c r="I1133" s="46"/>
      <c r="J1133" s="46"/>
      <c r="K1133" s="28"/>
      <c r="L1133" s="28"/>
      <c r="M1133" s="32"/>
      <c r="N1133" s="35"/>
      <c r="O1133" s="62"/>
      <c r="P1133" s="157">
        <v>5000000</v>
      </c>
      <c r="Q1133" s="32">
        <f t="shared" si="108"/>
        <v>5250000</v>
      </c>
      <c r="R1133" s="32">
        <f t="shared" si="108"/>
        <v>5512500</v>
      </c>
      <c r="S1133" s="216">
        <f t="shared" si="109"/>
        <v>15762500</v>
      </c>
      <c r="T1133" s="60"/>
    </row>
    <row r="1134" spans="1:20" x14ac:dyDescent="0.3">
      <c r="A1134" s="147" t="s">
        <v>967</v>
      </c>
      <c r="B1134" s="80" t="s">
        <v>2869</v>
      </c>
      <c r="C1134" s="62" t="s">
        <v>67</v>
      </c>
      <c r="D1134" s="62" t="s">
        <v>153</v>
      </c>
      <c r="E1134" s="46"/>
      <c r="F1134" s="46"/>
      <c r="G1134" s="46"/>
      <c r="H1134" s="46"/>
      <c r="I1134" s="46"/>
      <c r="J1134" s="46"/>
      <c r="K1134" s="28"/>
      <c r="L1134" s="28"/>
      <c r="M1134" s="32"/>
      <c r="N1134" s="35"/>
      <c r="O1134" s="62"/>
      <c r="P1134" s="157">
        <v>5000000</v>
      </c>
      <c r="Q1134" s="32">
        <f t="shared" si="108"/>
        <v>5250000</v>
      </c>
      <c r="R1134" s="32">
        <f t="shared" si="108"/>
        <v>5512500</v>
      </c>
      <c r="S1134" s="216">
        <f t="shared" si="109"/>
        <v>15762500</v>
      </c>
      <c r="T1134" s="60"/>
    </row>
    <row r="1135" spans="1:20" x14ac:dyDescent="0.3">
      <c r="A1135" s="147" t="s">
        <v>968</v>
      </c>
      <c r="B1135" s="80" t="s">
        <v>2870</v>
      </c>
      <c r="C1135" s="62" t="s">
        <v>67</v>
      </c>
      <c r="D1135" s="62" t="s">
        <v>153</v>
      </c>
      <c r="E1135" s="46"/>
      <c r="F1135" s="46"/>
      <c r="G1135" s="46"/>
      <c r="H1135" s="46"/>
      <c r="I1135" s="46"/>
      <c r="J1135" s="46"/>
      <c r="K1135" s="28"/>
      <c r="L1135" s="28"/>
      <c r="M1135" s="32"/>
      <c r="N1135" s="35"/>
      <c r="O1135" s="62"/>
      <c r="P1135" s="157">
        <v>20000000</v>
      </c>
      <c r="Q1135" s="32">
        <f t="shared" si="108"/>
        <v>21000000</v>
      </c>
      <c r="R1135" s="32">
        <f t="shared" si="108"/>
        <v>22050000</v>
      </c>
      <c r="S1135" s="216">
        <f t="shared" si="109"/>
        <v>63050000</v>
      </c>
      <c r="T1135" s="60"/>
    </row>
    <row r="1136" spans="1:20" x14ac:dyDescent="0.3">
      <c r="A1136" s="147" t="s">
        <v>969</v>
      </c>
      <c r="B1136" s="80" t="s">
        <v>2871</v>
      </c>
      <c r="C1136" s="62" t="s">
        <v>67</v>
      </c>
      <c r="D1136" s="62" t="s">
        <v>153</v>
      </c>
      <c r="E1136" s="46"/>
      <c r="F1136" s="46"/>
      <c r="G1136" s="46"/>
      <c r="H1136" s="46"/>
      <c r="I1136" s="46"/>
      <c r="J1136" s="46"/>
      <c r="K1136" s="28"/>
      <c r="L1136" s="28"/>
      <c r="M1136" s="32"/>
      <c r="N1136" s="35"/>
      <c r="O1136" s="62"/>
      <c r="P1136" s="157">
        <v>22000000</v>
      </c>
      <c r="Q1136" s="32">
        <f t="shared" si="108"/>
        <v>23100000</v>
      </c>
      <c r="R1136" s="32">
        <f t="shared" si="108"/>
        <v>24255000</v>
      </c>
      <c r="S1136" s="216">
        <f t="shared" si="109"/>
        <v>69355000</v>
      </c>
      <c r="T1136" s="60"/>
    </row>
    <row r="1137" spans="1:20" x14ac:dyDescent="0.3">
      <c r="A1137" s="147" t="s">
        <v>970</v>
      </c>
      <c r="B1137" s="80" t="s">
        <v>971</v>
      </c>
      <c r="C1137" s="62" t="s">
        <v>67</v>
      </c>
      <c r="D1137" s="62" t="s">
        <v>153</v>
      </c>
      <c r="E1137" s="46"/>
      <c r="F1137" s="46"/>
      <c r="G1137" s="46"/>
      <c r="H1137" s="46"/>
      <c r="I1137" s="46"/>
      <c r="J1137" s="46"/>
      <c r="K1137" s="28"/>
      <c r="L1137" s="28"/>
      <c r="M1137" s="32"/>
      <c r="N1137" s="35"/>
      <c r="O1137" s="62"/>
      <c r="P1137" s="157">
        <v>10000000</v>
      </c>
      <c r="Q1137" s="32">
        <f t="shared" si="108"/>
        <v>10500000</v>
      </c>
      <c r="R1137" s="32">
        <f t="shared" si="108"/>
        <v>11025000</v>
      </c>
      <c r="S1137" s="216">
        <f t="shared" si="109"/>
        <v>31525000</v>
      </c>
      <c r="T1137" s="60"/>
    </row>
    <row r="1138" spans="1:20" x14ac:dyDescent="0.3">
      <c r="A1138" s="147" t="s">
        <v>2872</v>
      </c>
      <c r="B1138" s="80" t="s">
        <v>2873</v>
      </c>
      <c r="C1138" s="62" t="s">
        <v>67</v>
      </c>
      <c r="D1138" s="62" t="s">
        <v>153</v>
      </c>
      <c r="E1138" s="46"/>
      <c r="F1138" s="46"/>
      <c r="G1138" s="46"/>
      <c r="H1138" s="46"/>
      <c r="I1138" s="46"/>
      <c r="J1138" s="46"/>
      <c r="K1138" s="28"/>
      <c r="L1138" s="28"/>
      <c r="M1138" s="32"/>
      <c r="N1138" s="35"/>
      <c r="O1138" s="62"/>
      <c r="P1138" s="157">
        <v>0</v>
      </c>
      <c r="Q1138" s="32">
        <f t="shared" si="108"/>
        <v>0</v>
      </c>
      <c r="R1138" s="32">
        <f t="shared" si="108"/>
        <v>0</v>
      </c>
      <c r="S1138" s="216">
        <f t="shared" si="109"/>
        <v>0</v>
      </c>
      <c r="T1138" s="60"/>
    </row>
    <row r="1139" spans="1:20" x14ac:dyDescent="0.3">
      <c r="A1139" s="147" t="s">
        <v>2874</v>
      </c>
      <c r="B1139" s="80" t="s">
        <v>2875</v>
      </c>
      <c r="C1139" s="62" t="s">
        <v>67</v>
      </c>
      <c r="D1139" s="62" t="s">
        <v>153</v>
      </c>
      <c r="E1139" s="46"/>
      <c r="F1139" s="46"/>
      <c r="G1139" s="46"/>
      <c r="H1139" s="46"/>
      <c r="I1139" s="46"/>
      <c r="J1139" s="46"/>
      <c r="K1139" s="28"/>
      <c r="L1139" s="28"/>
      <c r="M1139" s="32"/>
      <c r="N1139" s="35"/>
      <c r="O1139" s="62"/>
      <c r="P1139" s="157">
        <v>0</v>
      </c>
      <c r="Q1139" s="32">
        <f t="shared" si="108"/>
        <v>0</v>
      </c>
      <c r="R1139" s="32">
        <f t="shared" si="108"/>
        <v>0</v>
      </c>
      <c r="S1139" s="216">
        <f t="shared" si="109"/>
        <v>0</v>
      </c>
      <c r="T1139" s="60"/>
    </row>
    <row r="1140" spans="1:20" x14ac:dyDescent="0.3">
      <c r="A1140" s="147" t="s">
        <v>972</v>
      </c>
      <c r="B1140" s="80" t="s">
        <v>2876</v>
      </c>
      <c r="C1140" s="62" t="s">
        <v>67</v>
      </c>
      <c r="D1140" s="62" t="s">
        <v>153</v>
      </c>
      <c r="E1140" s="46"/>
      <c r="F1140" s="46"/>
      <c r="G1140" s="46"/>
      <c r="H1140" s="46"/>
      <c r="I1140" s="46"/>
      <c r="J1140" s="46"/>
      <c r="K1140" s="28"/>
      <c r="L1140" s="28"/>
      <c r="M1140" s="32"/>
      <c r="N1140" s="35"/>
      <c r="O1140" s="62"/>
      <c r="P1140" s="157">
        <v>0</v>
      </c>
      <c r="Q1140" s="32">
        <f t="shared" ref="Q1140:R1159" si="110">P1140+5%*P1140</f>
        <v>0</v>
      </c>
      <c r="R1140" s="32">
        <f t="shared" si="110"/>
        <v>0</v>
      </c>
      <c r="S1140" s="216">
        <f t="shared" si="109"/>
        <v>0</v>
      </c>
      <c r="T1140" s="60"/>
    </row>
    <row r="1141" spans="1:20" x14ac:dyDescent="0.3">
      <c r="A1141" s="147" t="s">
        <v>958</v>
      </c>
      <c r="B1141" s="80" t="s">
        <v>959</v>
      </c>
      <c r="C1141" s="62" t="s">
        <v>67</v>
      </c>
      <c r="D1141" s="62" t="s">
        <v>153</v>
      </c>
      <c r="E1141" s="46"/>
      <c r="F1141" s="46"/>
      <c r="G1141" s="46"/>
      <c r="H1141" s="46"/>
      <c r="I1141" s="46"/>
      <c r="J1141" s="46"/>
      <c r="K1141" s="28"/>
      <c r="L1141" s="28"/>
      <c r="M1141" s="32"/>
      <c r="N1141" s="35"/>
      <c r="O1141" s="62"/>
      <c r="P1141" s="157">
        <v>0</v>
      </c>
      <c r="Q1141" s="32">
        <f t="shared" si="110"/>
        <v>0</v>
      </c>
      <c r="R1141" s="32">
        <f t="shared" si="110"/>
        <v>0</v>
      </c>
      <c r="S1141" s="216">
        <f t="shared" si="109"/>
        <v>0</v>
      </c>
      <c r="T1141" s="60"/>
    </row>
    <row r="1142" spans="1:20" x14ac:dyDescent="0.3">
      <c r="A1142" s="147" t="s">
        <v>2877</v>
      </c>
      <c r="B1142" s="80" t="s">
        <v>2878</v>
      </c>
      <c r="C1142" s="62" t="s">
        <v>67</v>
      </c>
      <c r="D1142" s="62" t="s">
        <v>153</v>
      </c>
      <c r="E1142" s="46"/>
      <c r="F1142" s="46"/>
      <c r="G1142" s="46"/>
      <c r="H1142" s="46"/>
      <c r="I1142" s="46"/>
      <c r="J1142" s="46"/>
      <c r="K1142" s="28"/>
      <c r="L1142" s="28"/>
      <c r="M1142" s="32"/>
      <c r="N1142" s="35"/>
      <c r="O1142" s="62"/>
      <c r="P1142" s="157">
        <v>2000000</v>
      </c>
      <c r="Q1142" s="32">
        <f t="shared" si="110"/>
        <v>2100000</v>
      </c>
      <c r="R1142" s="32">
        <f t="shared" si="110"/>
        <v>2205000</v>
      </c>
      <c r="S1142" s="216">
        <f t="shared" si="109"/>
        <v>6305000</v>
      </c>
      <c r="T1142" s="60"/>
    </row>
    <row r="1143" spans="1:20" x14ac:dyDescent="0.3">
      <c r="A1143" s="147" t="s">
        <v>2879</v>
      </c>
      <c r="B1143" s="80" t="s">
        <v>973</v>
      </c>
      <c r="C1143" s="62" t="s">
        <v>67</v>
      </c>
      <c r="D1143" s="62" t="s">
        <v>153</v>
      </c>
      <c r="E1143" s="46"/>
      <c r="F1143" s="46"/>
      <c r="G1143" s="46"/>
      <c r="H1143" s="46"/>
      <c r="I1143" s="46"/>
      <c r="J1143" s="46"/>
      <c r="K1143" s="28"/>
      <c r="L1143" s="28"/>
      <c r="M1143" s="32"/>
      <c r="N1143" s="35"/>
      <c r="O1143" s="62"/>
      <c r="P1143" s="157">
        <v>2000000</v>
      </c>
      <c r="Q1143" s="32">
        <f t="shared" si="110"/>
        <v>2100000</v>
      </c>
      <c r="R1143" s="32">
        <f t="shared" si="110"/>
        <v>2205000</v>
      </c>
      <c r="S1143" s="216">
        <f t="shared" si="109"/>
        <v>6305000</v>
      </c>
      <c r="T1143" s="60"/>
    </row>
    <row r="1144" spans="1:20" x14ac:dyDescent="0.3">
      <c r="A1144" s="147" t="s">
        <v>2880</v>
      </c>
      <c r="B1144" s="80" t="s">
        <v>2881</v>
      </c>
      <c r="C1144" s="62" t="s">
        <v>67</v>
      </c>
      <c r="D1144" s="62" t="s">
        <v>153</v>
      </c>
      <c r="E1144" s="46"/>
      <c r="F1144" s="46"/>
      <c r="G1144" s="46"/>
      <c r="H1144" s="46"/>
      <c r="I1144" s="46"/>
      <c r="J1144" s="46"/>
      <c r="K1144" s="28"/>
      <c r="L1144" s="28"/>
      <c r="M1144" s="32"/>
      <c r="N1144" s="35"/>
      <c r="O1144" s="62"/>
      <c r="P1144" s="157">
        <v>0</v>
      </c>
      <c r="Q1144" s="32">
        <f t="shared" si="110"/>
        <v>0</v>
      </c>
      <c r="R1144" s="32">
        <f t="shared" si="110"/>
        <v>0</v>
      </c>
      <c r="S1144" s="216">
        <f t="shared" si="109"/>
        <v>0</v>
      </c>
      <c r="T1144" s="60"/>
    </row>
    <row r="1145" spans="1:20" x14ac:dyDescent="0.3">
      <c r="A1145" s="147" t="s">
        <v>2882</v>
      </c>
      <c r="B1145" s="80" t="s">
        <v>2883</v>
      </c>
      <c r="C1145" s="62" t="s">
        <v>67</v>
      </c>
      <c r="D1145" s="62" t="s">
        <v>153</v>
      </c>
      <c r="E1145" s="46"/>
      <c r="F1145" s="46"/>
      <c r="G1145" s="46"/>
      <c r="H1145" s="46"/>
      <c r="I1145" s="46"/>
      <c r="J1145" s="46"/>
      <c r="K1145" s="28"/>
      <c r="L1145" s="28"/>
      <c r="M1145" s="32"/>
      <c r="N1145" s="35"/>
      <c r="O1145" s="62"/>
      <c r="P1145" s="157">
        <v>0</v>
      </c>
      <c r="Q1145" s="32">
        <f t="shared" si="110"/>
        <v>0</v>
      </c>
      <c r="R1145" s="32">
        <f t="shared" si="110"/>
        <v>0</v>
      </c>
      <c r="S1145" s="216">
        <f t="shared" si="109"/>
        <v>0</v>
      </c>
      <c r="T1145" s="60"/>
    </row>
    <row r="1146" spans="1:20" x14ac:dyDescent="0.3">
      <c r="A1146" s="147" t="s">
        <v>2884</v>
      </c>
      <c r="B1146" s="80" t="s">
        <v>960</v>
      </c>
      <c r="C1146" s="62" t="s">
        <v>67</v>
      </c>
      <c r="D1146" s="62" t="s">
        <v>153</v>
      </c>
      <c r="E1146" s="46"/>
      <c r="F1146" s="46"/>
      <c r="G1146" s="46"/>
      <c r="H1146" s="46"/>
      <c r="I1146" s="46"/>
      <c r="J1146" s="46"/>
      <c r="K1146" s="28"/>
      <c r="L1146" s="28"/>
      <c r="M1146" s="32"/>
      <c r="N1146" s="35"/>
      <c r="O1146" s="62"/>
      <c r="P1146" s="157">
        <v>500000000</v>
      </c>
      <c r="Q1146" s="32">
        <f t="shared" si="110"/>
        <v>525000000</v>
      </c>
      <c r="R1146" s="32">
        <f t="shared" si="110"/>
        <v>551250000</v>
      </c>
      <c r="S1146" s="216">
        <f t="shared" si="109"/>
        <v>1576250000</v>
      </c>
      <c r="T1146" s="60"/>
    </row>
    <row r="1147" spans="1:20" x14ac:dyDescent="0.3">
      <c r="A1147" s="147" t="s">
        <v>2885</v>
      </c>
      <c r="B1147" s="80" t="s">
        <v>323</v>
      </c>
      <c r="C1147" s="62" t="s">
        <v>67</v>
      </c>
      <c r="D1147" s="62" t="s">
        <v>153</v>
      </c>
      <c r="E1147" s="46"/>
      <c r="F1147" s="46"/>
      <c r="G1147" s="46"/>
      <c r="H1147" s="46"/>
      <c r="I1147" s="46"/>
      <c r="J1147" s="46"/>
      <c r="K1147" s="28"/>
      <c r="L1147" s="28"/>
      <c r="M1147" s="32"/>
      <c r="N1147" s="35"/>
      <c r="O1147" s="62"/>
      <c r="P1147" s="157">
        <v>10000000</v>
      </c>
      <c r="Q1147" s="32">
        <f t="shared" si="110"/>
        <v>10500000</v>
      </c>
      <c r="R1147" s="32">
        <f t="shared" si="110"/>
        <v>11025000</v>
      </c>
      <c r="S1147" s="216">
        <f t="shared" si="109"/>
        <v>31525000</v>
      </c>
      <c r="T1147" s="60"/>
    </row>
    <row r="1148" spans="1:20" x14ac:dyDescent="0.3">
      <c r="A1148" s="147" t="s">
        <v>2886</v>
      </c>
      <c r="B1148" s="80" t="s">
        <v>961</v>
      </c>
      <c r="C1148" s="62" t="s">
        <v>67</v>
      </c>
      <c r="D1148" s="62" t="s">
        <v>153</v>
      </c>
      <c r="E1148" s="46"/>
      <c r="F1148" s="46"/>
      <c r="G1148" s="46"/>
      <c r="H1148" s="46"/>
      <c r="I1148" s="46"/>
      <c r="J1148" s="46"/>
      <c r="K1148" s="28"/>
      <c r="L1148" s="28"/>
      <c r="M1148" s="32"/>
      <c r="N1148" s="35"/>
      <c r="O1148" s="62"/>
      <c r="P1148" s="157">
        <v>5000000</v>
      </c>
      <c r="Q1148" s="32">
        <f t="shared" si="110"/>
        <v>5250000</v>
      </c>
      <c r="R1148" s="32">
        <f t="shared" si="110"/>
        <v>5512500</v>
      </c>
      <c r="S1148" s="216">
        <f t="shared" si="109"/>
        <v>15762500</v>
      </c>
      <c r="T1148" s="60"/>
    </row>
    <row r="1149" spans="1:20" x14ac:dyDescent="0.3">
      <c r="A1149" s="147" t="s">
        <v>2887</v>
      </c>
      <c r="B1149" s="158" t="s">
        <v>305</v>
      </c>
      <c r="C1149" s="62" t="s">
        <v>67</v>
      </c>
      <c r="D1149" s="62" t="s">
        <v>153</v>
      </c>
      <c r="E1149" s="46"/>
      <c r="F1149" s="46"/>
      <c r="G1149" s="46"/>
      <c r="H1149" s="46"/>
      <c r="I1149" s="46"/>
      <c r="J1149" s="46"/>
      <c r="K1149" s="28"/>
      <c r="L1149" s="28"/>
      <c r="M1149" s="32"/>
      <c r="N1149" s="35"/>
      <c r="O1149" s="62"/>
      <c r="P1149" s="157">
        <v>800000000</v>
      </c>
      <c r="Q1149" s="32">
        <f t="shared" si="110"/>
        <v>840000000</v>
      </c>
      <c r="R1149" s="32">
        <f t="shared" si="110"/>
        <v>882000000</v>
      </c>
      <c r="S1149" s="216">
        <f t="shared" si="109"/>
        <v>2522000000</v>
      </c>
      <c r="T1149" s="60"/>
    </row>
    <row r="1150" spans="1:20" x14ac:dyDescent="0.3">
      <c r="A1150" s="147" t="s">
        <v>2888</v>
      </c>
      <c r="B1150" s="159" t="s">
        <v>2889</v>
      </c>
      <c r="C1150" s="62" t="s">
        <v>67</v>
      </c>
      <c r="D1150" s="62" t="s">
        <v>153</v>
      </c>
      <c r="E1150" s="46"/>
      <c r="F1150" s="46"/>
      <c r="G1150" s="46"/>
      <c r="H1150" s="46"/>
      <c r="I1150" s="46"/>
      <c r="J1150" s="46"/>
      <c r="K1150" s="28"/>
      <c r="L1150" s="28"/>
      <c r="M1150" s="32"/>
      <c r="N1150" s="35"/>
      <c r="O1150" s="62"/>
      <c r="P1150" s="160">
        <v>250000000</v>
      </c>
      <c r="Q1150" s="32">
        <f t="shared" si="110"/>
        <v>262500000</v>
      </c>
      <c r="R1150" s="32">
        <f t="shared" si="110"/>
        <v>275625000</v>
      </c>
      <c r="S1150" s="216">
        <f t="shared" si="109"/>
        <v>788125000</v>
      </c>
      <c r="T1150" s="60"/>
    </row>
    <row r="1151" spans="1:20" x14ac:dyDescent="0.3">
      <c r="A1151" s="147" t="s">
        <v>2890</v>
      </c>
      <c r="B1151" s="159" t="s">
        <v>2891</v>
      </c>
      <c r="C1151" s="62" t="s">
        <v>67</v>
      </c>
      <c r="D1151" s="62" t="s">
        <v>153</v>
      </c>
      <c r="E1151" s="46"/>
      <c r="F1151" s="46"/>
      <c r="G1151" s="46"/>
      <c r="H1151" s="46"/>
      <c r="I1151" s="46"/>
      <c r="J1151" s="46"/>
      <c r="K1151" s="28"/>
      <c r="L1151" s="28"/>
      <c r="M1151" s="32"/>
      <c r="N1151" s="35"/>
      <c r="O1151" s="62"/>
      <c r="P1151" s="160">
        <v>100000000</v>
      </c>
      <c r="Q1151" s="32">
        <f t="shared" si="110"/>
        <v>105000000</v>
      </c>
      <c r="R1151" s="32">
        <f t="shared" si="110"/>
        <v>110250000</v>
      </c>
      <c r="S1151" s="216">
        <f t="shared" si="109"/>
        <v>315250000</v>
      </c>
      <c r="T1151" s="60"/>
    </row>
    <row r="1152" spans="1:20" x14ac:dyDescent="0.3">
      <c r="A1152" s="147" t="s">
        <v>2892</v>
      </c>
      <c r="B1152" s="161" t="s">
        <v>2893</v>
      </c>
      <c r="C1152" s="62" t="s">
        <v>67</v>
      </c>
      <c r="D1152" s="62" t="s">
        <v>153</v>
      </c>
      <c r="E1152" s="46"/>
      <c r="F1152" s="46"/>
      <c r="G1152" s="46"/>
      <c r="H1152" s="46"/>
      <c r="I1152" s="46"/>
      <c r="J1152" s="46"/>
      <c r="K1152" s="28"/>
      <c r="L1152" s="28"/>
      <c r="M1152" s="32"/>
      <c r="N1152" s="35"/>
      <c r="O1152" s="62"/>
      <c r="P1152" s="160">
        <v>0</v>
      </c>
      <c r="Q1152" s="32">
        <f t="shared" si="110"/>
        <v>0</v>
      </c>
      <c r="R1152" s="32">
        <f t="shared" si="110"/>
        <v>0</v>
      </c>
      <c r="S1152" s="216">
        <f t="shared" si="109"/>
        <v>0</v>
      </c>
      <c r="T1152" s="60"/>
    </row>
    <row r="1153" spans="1:20" x14ac:dyDescent="0.3">
      <c r="A1153" s="147" t="s">
        <v>2894</v>
      </c>
      <c r="B1153" s="159" t="s">
        <v>2895</v>
      </c>
      <c r="C1153" s="62" t="s">
        <v>67</v>
      </c>
      <c r="D1153" s="62" t="s">
        <v>153</v>
      </c>
      <c r="E1153" s="46"/>
      <c r="F1153" s="46"/>
      <c r="G1153" s="46"/>
      <c r="H1153" s="46"/>
      <c r="I1153" s="46"/>
      <c r="J1153" s="46"/>
      <c r="K1153" s="28"/>
      <c r="L1153" s="28"/>
      <c r="M1153" s="32"/>
      <c r="N1153" s="35"/>
      <c r="O1153" s="62"/>
      <c r="P1153" s="160">
        <v>250443518.94999999</v>
      </c>
      <c r="Q1153" s="32">
        <f t="shared" si="110"/>
        <v>262965694.89749998</v>
      </c>
      <c r="R1153" s="32">
        <f t="shared" si="110"/>
        <v>276113979.64237499</v>
      </c>
      <c r="S1153" s="216">
        <f t="shared" si="109"/>
        <v>789523193.48987496</v>
      </c>
      <c r="T1153" s="60"/>
    </row>
    <row r="1154" spans="1:20" x14ac:dyDescent="0.3">
      <c r="A1154" s="147" t="s">
        <v>2896</v>
      </c>
      <c r="B1154" s="159" t="s">
        <v>2897</v>
      </c>
      <c r="C1154" s="62" t="s">
        <v>67</v>
      </c>
      <c r="D1154" s="62" t="s">
        <v>153</v>
      </c>
      <c r="E1154" s="46"/>
      <c r="F1154" s="46"/>
      <c r="G1154" s="46"/>
      <c r="H1154" s="46"/>
      <c r="I1154" s="46"/>
      <c r="J1154" s="46"/>
      <c r="K1154" s="28"/>
      <c r="L1154" s="28"/>
      <c r="M1154" s="32"/>
      <c r="N1154" s="35"/>
      <c r="O1154" s="62"/>
      <c r="P1154" s="160">
        <v>50000000</v>
      </c>
      <c r="Q1154" s="32">
        <f t="shared" si="110"/>
        <v>52500000</v>
      </c>
      <c r="R1154" s="32">
        <f t="shared" si="110"/>
        <v>55125000</v>
      </c>
      <c r="S1154" s="216">
        <f t="shared" si="109"/>
        <v>157625000</v>
      </c>
      <c r="T1154" s="60"/>
    </row>
    <row r="1155" spans="1:20" x14ac:dyDescent="0.3">
      <c r="A1155" s="147" t="s">
        <v>2898</v>
      </c>
      <c r="B1155" s="159" t="s">
        <v>2899</v>
      </c>
      <c r="C1155" s="62" t="s">
        <v>67</v>
      </c>
      <c r="D1155" s="62" t="s">
        <v>153</v>
      </c>
      <c r="E1155" s="46"/>
      <c r="F1155" s="46"/>
      <c r="G1155" s="46"/>
      <c r="H1155" s="46"/>
      <c r="I1155" s="46"/>
      <c r="J1155" s="46"/>
      <c r="K1155" s="28"/>
      <c r="L1155" s="28"/>
      <c r="M1155" s="32"/>
      <c r="N1155" s="35"/>
      <c r="O1155" s="62"/>
      <c r="P1155" s="160">
        <v>0</v>
      </c>
      <c r="Q1155" s="32">
        <f t="shared" si="110"/>
        <v>0</v>
      </c>
      <c r="R1155" s="32">
        <f t="shared" si="110"/>
        <v>0</v>
      </c>
      <c r="S1155" s="216">
        <f t="shared" si="109"/>
        <v>0</v>
      </c>
      <c r="T1155" s="60"/>
    </row>
    <row r="1156" spans="1:20" x14ac:dyDescent="0.3">
      <c r="A1156" s="147" t="s">
        <v>2900</v>
      </c>
      <c r="B1156" s="159" t="s">
        <v>2901</v>
      </c>
      <c r="C1156" s="62" t="s">
        <v>67</v>
      </c>
      <c r="D1156" s="62" t="s">
        <v>153</v>
      </c>
      <c r="E1156" s="46"/>
      <c r="F1156" s="46"/>
      <c r="G1156" s="46"/>
      <c r="H1156" s="46"/>
      <c r="I1156" s="46"/>
      <c r="J1156" s="46"/>
      <c r="K1156" s="28"/>
      <c r="L1156" s="28"/>
      <c r="M1156" s="32"/>
      <c r="N1156" s="35"/>
      <c r="O1156" s="62"/>
      <c r="P1156" s="160">
        <v>50000000</v>
      </c>
      <c r="Q1156" s="32">
        <f t="shared" si="110"/>
        <v>52500000</v>
      </c>
      <c r="R1156" s="32">
        <f t="shared" si="110"/>
        <v>55125000</v>
      </c>
      <c r="S1156" s="216">
        <f t="shared" si="109"/>
        <v>157625000</v>
      </c>
      <c r="T1156" s="60"/>
    </row>
    <row r="1157" spans="1:20" x14ac:dyDescent="0.3">
      <c r="A1157" s="147" t="s">
        <v>2902</v>
      </c>
      <c r="B1157" s="159" t="s">
        <v>2903</v>
      </c>
      <c r="C1157" s="62" t="s">
        <v>67</v>
      </c>
      <c r="D1157" s="62" t="s">
        <v>153</v>
      </c>
      <c r="E1157" s="46"/>
      <c r="F1157" s="46"/>
      <c r="G1157" s="46"/>
      <c r="H1157" s="46"/>
      <c r="I1157" s="46"/>
      <c r="J1157" s="46"/>
      <c r="K1157" s="28"/>
      <c r="L1157" s="28"/>
      <c r="M1157" s="32"/>
      <c r="N1157" s="35"/>
      <c r="O1157" s="62"/>
      <c r="P1157" s="160">
        <v>100000000</v>
      </c>
      <c r="Q1157" s="32">
        <f t="shared" si="110"/>
        <v>105000000</v>
      </c>
      <c r="R1157" s="32">
        <f t="shared" si="110"/>
        <v>110250000</v>
      </c>
      <c r="S1157" s="216">
        <f t="shared" si="109"/>
        <v>315250000</v>
      </c>
      <c r="T1157" s="60"/>
    </row>
    <row r="1158" spans="1:20" x14ac:dyDescent="0.3">
      <c r="A1158" s="147" t="s">
        <v>2904</v>
      </c>
      <c r="B1158" s="161" t="s">
        <v>2905</v>
      </c>
      <c r="C1158" s="62" t="s">
        <v>67</v>
      </c>
      <c r="D1158" s="62" t="s">
        <v>153</v>
      </c>
      <c r="E1158" s="46"/>
      <c r="F1158" s="46"/>
      <c r="G1158" s="46"/>
      <c r="H1158" s="46"/>
      <c r="I1158" s="46"/>
      <c r="J1158" s="46"/>
      <c r="K1158" s="28"/>
      <c r="L1158" s="28"/>
      <c r="M1158" s="32"/>
      <c r="N1158" s="35"/>
      <c r="O1158" s="62"/>
      <c r="P1158" s="160">
        <v>230000000</v>
      </c>
      <c r="Q1158" s="32">
        <f t="shared" si="110"/>
        <v>241500000</v>
      </c>
      <c r="R1158" s="32">
        <f t="shared" si="110"/>
        <v>253575000</v>
      </c>
      <c r="S1158" s="216">
        <f t="shared" si="109"/>
        <v>725075000</v>
      </c>
      <c r="T1158" s="60"/>
    </row>
    <row r="1159" spans="1:20" x14ac:dyDescent="0.3">
      <c r="A1159" s="147" t="s">
        <v>2906</v>
      </c>
      <c r="B1159" s="159" t="s">
        <v>2907</v>
      </c>
      <c r="C1159" s="62" t="s">
        <v>67</v>
      </c>
      <c r="D1159" s="62" t="s">
        <v>153</v>
      </c>
      <c r="E1159" s="46"/>
      <c r="F1159" s="46"/>
      <c r="G1159" s="46"/>
      <c r="H1159" s="46"/>
      <c r="I1159" s="46"/>
      <c r="J1159" s="46"/>
      <c r="K1159" s="28"/>
      <c r="L1159" s="28"/>
      <c r="M1159" s="32"/>
      <c r="N1159" s="35"/>
      <c r="O1159" s="62"/>
      <c r="P1159" s="160">
        <v>0</v>
      </c>
      <c r="Q1159" s="32">
        <f t="shared" si="110"/>
        <v>0</v>
      </c>
      <c r="R1159" s="32">
        <f t="shared" si="110"/>
        <v>0</v>
      </c>
      <c r="S1159" s="216">
        <f t="shared" si="109"/>
        <v>0</v>
      </c>
      <c r="T1159" s="60"/>
    </row>
    <row r="1160" spans="1:20" x14ac:dyDescent="0.3">
      <c r="A1160" s="147" t="s">
        <v>2908</v>
      </c>
      <c r="B1160" s="159" t="s">
        <v>2909</v>
      </c>
      <c r="C1160" s="62" t="s">
        <v>67</v>
      </c>
      <c r="D1160" s="62" t="s">
        <v>153</v>
      </c>
      <c r="E1160" s="46"/>
      <c r="F1160" s="46"/>
      <c r="G1160" s="46"/>
      <c r="H1160" s="46"/>
      <c r="I1160" s="46"/>
      <c r="J1160" s="46"/>
      <c r="K1160" s="28"/>
      <c r="L1160" s="28"/>
      <c r="M1160" s="32"/>
      <c r="N1160" s="35"/>
      <c r="O1160" s="62"/>
      <c r="P1160" s="160">
        <v>50000000</v>
      </c>
      <c r="Q1160" s="32">
        <f t="shared" ref="Q1160:R1179" si="111">P1160+5%*P1160</f>
        <v>52500000</v>
      </c>
      <c r="R1160" s="32">
        <f t="shared" si="111"/>
        <v>55125000</v>
      </c>
      <c r="S1160" s="216">
        <f t="shared" si="109"/>
        <v>157625000</v>
      </c>
      <c r="T1160" s="60"/>
    </row>
    <row r="1161" spans="1:20" x14ac:dyDescent="0.3">
      <c r="A1161" s="147" t="s">
        <v>2910</v>
      </c>
      <c r="B1161" s="159" t="s">
        <v>2911</v>
      </c>
      <c r="C1161" s="62" t="s">
        <v>67</v>
      </c>
      <c r="D1161" s="62" t="s">
        <v>153</v>
      </c>
      <c r="E1161" s="46"/>
      <c r="F1161" s="46"/>
      <c r="G1161" s="46"/>
      <c r="H1161" s="46"/>
      <c r="I1161" s="46"/>
      <c r="J1161" s="46"/>
      <c r="K1161" s="28"/>
      <c r="L1161" s="28"/>
      <c r="M1161" s="32"/>
      <c r="N1161" s="35"/>
      <c r="O1161" s="62"/>
      <c r="P1161" s="160">
        <v>50000000</v>
      </c>
      <c r="Q1161" s="32">
        <f t="shared" si="111"/>
        <v>52500000</v>
      </c>
      <c r="R1161" s="32">
        <f t="shared" si="111"/>
        <v>55125000</v>
      </c>
      <c r="S1161" s="216">
        <f t="shared" si="109"/>
        <v>157625000</v>
      </c>
      <c r="T1161" s="60"/>
    </row>
    <row r="1162" spans="1:20" x14ac:dyDescent="0.3">
      <c r="A1162" s="147" t="s">
        <v>2912</v>
      </c>
      <c r="B1162" s="159" t="s">
        <v>2913</v>
      </c>
      <c r="C1162" s="62" t="s">
        <v>67</v>
      </c>
      <c r="D1162" s="62" t="s">
        <v>153</v>
      </c>
      <c r="E1162" s="46"/>
      <c r="F1162" s="46"/>
      <c r="G1162" s="46"/>
      <c r="H1162" s="46"/>
      <c r="I1162" s="46"/>
      <c r="J1162" s="46"/>
      <c r="K1162" s="28"/>
      <c r="L1162" s="28"/>
      <c r="M1162" s="32"/>
      <c r="N1162" s="35"/>
      <c r="O1162" s="62"/>
      <c r="P1162" s="160">
        <v>0</v>
      </c>
      <c r="Q1162" s="32">
        <f t="shared" si="111"/>
        <v>0</v>
      </c>
      <c r="R1162" s="32">
        <f t="shared" si="111"/>
        <v>0</v>
      </c>
      <c r="S1162" s="216">
        <f t="shared" si="109"/>
        <v>0</v>
      </c>
      <c r="T1162" s="60"/>
    </row>
    <row r="1163" spans="1:20" x14ac:dyDescent="0.3">
      <c r="A1163" s="147" t="s">
        <v>2914</v>
      </c>
      <c r="B1163" s="159" t="s">
        <v>2915</v>
      </c>
      <c r="C1163" s="62" t="s">
        <v>67</v>
      </c>
      <c r="D1163" s="62" t="s">
        <v>153</v>
      </c>
      <c r="E1163" s="46"/>
      <c r="F1163" s="46"/>
      <c r="G1163" s="46"/>
      <c r="H1163" s="46"/>
      <c r="I1163" s="46"/>
      <c r="J1163" s="46"/>
      <c r="K1163" s="28"/>
      <c r="L1163" s="28"/>
      <c r="M1163" s="32"/>
      <c r="N1163" s="35"/>
      <c r="O1163" s="62"/>
      <c r="P1163" s="160">
        <v>201201868.68000001</v>
      </c>
      <c r="Q1163" s="32">
        <f t="shared" si="111"/>
        <v>211261962.11400002</v>
      </c>
      <c r="R1163" s="32">
        <f t="shared" si="111"/>
        <v>221825060.21970004</v>
      </c>
      <c r="S1163" s="216">
        <f t="shared" si="109"/>
        <v>634288891.01370001</v>
      </c>
      <c r="T1163" s="60"/>
    </row>
    <row r="1164" spans="1:20" x14ac:dyDescent="0.3">
      <c r="A1164" s="147" t="s">
        <v>2916</v>
      </c>
      <c r="B1164" s="159" t="s">
        <v>2917</v>
      </c>
      <c r="C1164" s="62" t="s">
        <v>67</v>
      </c>
      <c r="D1164" s="62" t="s">
        <v>153</v>
      </c>
      <c r="E1164" s="46"/>
      <c r="F1164" s="46"/>
      <c r="G1164" s="46"/>
      <c r="H1164" s="46"/>
      <c r="I1164" s="46"/>
      <c r="J1164" s="46"/>
      <c r="K1164" s="28"/>
      <c r="L1164" s="28"/>
      <c r="M1164" s="32"/>
      <c r="N1164" s="35"/>
      <c r="O1164" s="62"/>
      <c r="P1164" s="160">
        <v>250000000</v>
      </c>
      <c r="Q1164" s="32">
        <f t="shared" si="111"/>
        <v>262500000</v>
      </c>
      <c r="R1164" s="32">
        <f t="shared" si="111"/>
        <v>275625000</v>
      </c>
      <c r="S1164" s="216">
        <f t="shared" si="109"/>
        <v>788125000</v>
      </c>
      <c r="T1164" s="60"/>
    </row>
    <row r="1165" spans="1:20" x14ac:dyDescent="0.3">
      <c r="A1165" s="147" t="s">
        <v>2918</v>
      </c>
      <c r="B1165" s="159" t="s">
        <v>2919</v>
      </c>
      <c r="C1165" s="62" t="s">
        <v>67</v>
      </c>
      <c r="D1165" s="62" t="s">
        <v>153</v>
      </c>
      <c r="E1165" s="46"/>
      <c r="F1165" s="46"/>
      <c r="G1165" s="46"/>
      <c r="H1165" s="46"/>
      <c r="I1165" s="46"/>
      <c r="J1165" s="46"/>
      <c r="K1165" s="28"/>
      <c r="L1165" s="28"/>
      <c r="M1165" s="32"/>
      <c r="N1165" s="35"/>
      <c r="O1165" s="62"/>
      <c r="P1165" s="160">
        <v>50000000</v>
      </c>
      <c r="Q1165" s="32">
        <f t="shared" si="111"/>
        <v>52500000</v>
      </c>
      <c r="R1165" s="32">
        <f t="shared" si="111"/>
        <v>55125000</v>
      </c>
      <c r="S1165" s="216">
        <f t="shared" si="109"/>
        <v>157625000</v>
      </c>
      <c r="T1165" s="60"/>
    </row>
    <row r="1166" spans="1:20" x14ac:dyDescent="0.3">
      <c r="A1166" s="147" t="s">
        <v>2920</v>
      </c>
      <c r="B1166" s="159" t="s">
        <v>2921</v>
      </c>
      <c r="C1166" s="62" t="s">
        <v>67</v>
      </c>
      <c r="D1166" s="62" t="s">
        <v>153</v>
      </c>
      <c r="E1166" s="46"/>
      <c r="F1166" s="46"/>
      <c r="G1166" s="46"/>
      <c r="H1166" s="46"/>
      <c r="I1166" s="46"/>
      <c r="J1166" s="46"/>
      <c r="K1166" s="28"/>
      <c r="L1166" s="28"/>
      <c r="M1166" s="32"/>
      <c r="N1166" s="35"/>
      <c r="O1166" s="62"/>
      <c r="P1166" s="160">
        <v>50000000</v>
      </c>
      <c r="Q1166" s="32">
        <f t="shared" si="111"/>
        <v>52500000</v>
      </c>
      <c r="R1166" s="32">
        <f t="shared" si="111"/>
        <v>55125000</v>
      </c>
      <c r="S1166" s="216">
        <f t="shared" si="109"/>
        <v>157625000</v>
      </c>
      <c r="T1166" s="60"/>
    </row>
    <row r="1167" spans="1:20" x14ac:dyDescent="0.3">
      <c r="A1167" s="147" t="s">
        <v>2922</v>
      </c>
      <c r="B1167" s="159" t="s">
        <v>2923</v>
      </c>
      <c r="C1167" s="62" t="s">
        <v>67</v>
      </c>
      <c r="D1167" s="62" t="s">
        <v>153</v>
      </c>
      <c r="E1167" s="46"/>
      <c r="F1167" s="46"/>
      <c r="G1167" s="46"/>
      <c r="H1167" s="46"/>
      <c r="I1167" s="46"/>
      <c r="J1167" s="46"/>
      <c r="K1167" s="28"/>
      <c r="L1167" s="28"/>
      <c r="M1167" s="32"/>
      <c r="N1167" s="35"/>
      <c r="O1167" s="62"/>
      <c r="P1167" s="160">
        <v>50000000</v>
      </c>
      <c r="Q1167" s="32">
        <f t="shared" si="111"/>
        <v>52500000</v>
      </c>
      <c r="R1167" s="32">
        <f t="shared" si="111"/>
        <v>55125000</v>
      </c>
      <c r="S1167" s="216">
        <f t="shared" si="109"/>
        <v>157625000</v>
      </c>
      <c r="T1167" s="60"/>
    </row>
    <row r="1168" spans="1:20" x14ac:dyDescent="0.3">
      <c r="A1168" s="147" t="s">
        <v>2924</v>
      </c>
      <c r="B1168" s="159" t="s">
        <v>2925</v>
      </c>
      <c r="C1168" s="62" t="s">
        <v>67</v>
      </c>
      <c r="D1168" s="62" t="s">
        <v>153</v>
      </c>
      <c r="E1168" s="46"/>
      <c r="F1168" s="46"/>
      <c r="G1168" s="46"/>
      <c r="H1168" s="46"/>
      <c r="I1168" s="46"/>
      <c r="J1168" s="46"/>
      <c r="K1168" s="28"/>
      <c r="L1168" s="28"/>
      <c r="M1168" s="32"/>
      <c r="N1168" s="35"/>
      <c r="O1168" s="62"/>
      <c r="P1168" s="160">
        <v>250000000</v>
      </c>
      <c r="Q1168" s="32">
        <f t="shared" si="111"/>
        <v>262500000</v>
      </c>
      <c r="R1168" s="32">
        <f t="shared" si="111"/>
        <v>275625000</v>
      </c>
      <c r="S1168" s="216">
        <f t="shared" si="109"/>
        <v>788125000</v>
      </c>
      <c r="T1168" s="60"/>
    </row>
    <row r="1169" spans="1:20" x14ac:dyDescent="0.3">
      <c r="A1169" s="147" t="s">
        <v>2926</v>
      </c>
      <c r="B1169" s="159" t="s">
        <v>2927</v>
      </c>
      <c r="C1169" s="62" t="s">
        <v>67</v>
      </c>
      <c r="D1169" s="62" t="s">
        <v>153</v>
      </c>
      <c r="E1169" s="46"/>
      <c r="F1169" s="46"/>
      <c r="G1169" s="46"/>
      <c r="H1169" s="46"/>
      <c r="I1169" s="46"/>
      <c r="J1169" s="46"/>
      <c r="K1169" s="28"/>
      <c r="L1169" s="28"/>
      <c r="M1169" s="32"/>
      <c r="N1169" s="35"/>
      <c r="O1169" s="62"/>
      <c r="P1169" s="160">
        <v>100000000</v>
      </c>
      <c r="Q1169" s="32">
        <f t="shared" si="111"/>
        <v>105000000</v>
      </c>
      <c r="R1169" s="32">
        <f t="shared" si="111"/>
        <v>110250000</v>
      </c>
      <c r="S1169" s="216">
        <f t="shared" si="109"/>
        <v>315250000</v>
      </c>
      <c r="T1169" s="60"/>
    </row>
    <row r="1170" spans="1:20" x14ac:dyDescent="0.3">
      <c r="A1170" s="147" t="s">
        <v>2928</v>
      </c>
      <c r="B1170" s="159" t="s">
        <v>2929</v>
      </c>
      <c r="C1170" s="62" t="s">
        <v>67</v>
      </c>
      <c r="D1170" s="62" t="s">
        <v>153</v>
      </c>
      <c r="E1170" s="46"/>
      <c r="F1170" s="46"/>
      <c r="G1170" s="46"/>
      <c r="H1170" s="46"/>
      <c r="I1170" s="46"/>
      <c r="J1170" s="46"/>
      <c r="K1170" s="28"/>
      <c r="L1170" s="28"/>
      <c r="M1170" s="32"/>
      <c r="N1170" s="35"/>
      <c r="O1170" s="62"/>
      <c r="P1170" s="160">
        <v>100000000</v>
      </c>
      <c r="Q1170" s="32">
        <f t="shared" si="111"/>
        <v>105000000</v>
      </c>
      <c r="R1170" s="32">
        <f t="shared" si="111"/>
        <v>110250000</v>
      </c>
      <c r="S1170" s="216">
        <f t="shared" si="109"/>
        <v>315250000</v>
      </c>
      <c r="T1170" s="60"/>
    </row>
    <row r="1171" spans="1:20" x14ac:dyDescent="0.3">
      <c r="A1171" s="147" t="s">
        <v>2930</v>
      </c>
      <c r="B1171" s="159" t="s">
        <v>2931</v>
      </c>
      <c r="C1171" s="62" t="s">
        <v>67</v>
      </c>
      <c r="D1171" s="62" t="s">
        <v>153</v>
      </c>
      <c r="E1171" s="46"/>
      <c r="F1171" s="46"/>
      <c r="G1171" s="46"/>
      <c r="H1171" s="46"/>
      <c r="I1171" s="46"/>
      <c r="J1171" s="46"/>
      <c r="K1171" s="28"/>
      <c r="L1171" s="28"/>
      <c r="M1171" s="32"/>
      <c r="N1171" s="35"/>
      <c r="O1171" s="62"/>
      <c r="P1171" s="160">
        <v>50000000</v>
      </c>
      <c r="Q1171" s="32">
        <f t="shared" si="111"/>
        <v>52500000</v>
      </c>
      <c r="R1171" s="32">
        <f t="shared" si="111"/>
        <v>55125000</v>
      </c>
      <c r="S1171" s="216">
        <f t="shared" si="109"/>
        <v>157625000</v>
      </c>
      <c r="T1171" s="60"/>
    </row>
    <row r="1172" spans="1:20" x14ac:dyDescent="0.3">
      <c r="A1172" s="147" t="s">
        <v>2932</v>
      </c>
      <c r="B1172" s="159" t="s">
        <v>2933</v>
      </c>
      <c r="C1172" s="62" t="s">
        <v>67</v>
      </c>
      <c r="D1172" s="62" t="s">
        <v>153</v>
      </c>
      <c r="E1172" s="46"/>
      <c r="F1172" s="46"/>
      <c r="G1172" s="46"/>
      <c r="H1172" s="46"/>
      <c r="I1172" s="46"/>
      <c r="J1172" s="46"/>
      <c r="K1172" s="28"/>
      <c r="L1172" s="28"/>
      <c r="M1172" s="32"/>
      <c r="N1172" s="35"/>
      <c r="O1172" s="62"/>
      <c r="P1172" s="160">
        <v>25151287.25999999</v>
      </c>
      <c r="Q1172" s="32">
        <f t="shared" si="111"/>
        <v>26408851.622999988</v>
      </c>
      <c r="R1172" s="32">
        <f t="shared" si="111"/>
        <v>27729294.204149988</v>
      </c>
      <c r="S1172" s="216">
        <f t="shared" si="109"/>
        <v>79289433.087149963</v>
      </c>
      <c r="T1172" s="60"/>
    </row>
    <row r="1173" spans="1:20" x14ac:dyDescent="0.3">
      <c r="A1173" s="147" t="s">
        <v>2934</v>
      </c>
      <c r="B1173" s="159" t="s">
        <v>2935</v>
      </c>
      <c r="C1173" s="62" t="s">
        <v>67</v>
      </c>
      <c r="D1173" s="62" t="s">
        <v>153</v>
      </c>
      <c r="E1173" s="46"/>
      <c r="F1173" s="46"/>
      <c r="G1173" s="46"/>
      <c r="H1173" s="46"/>
      <c r="I1173" s="46"/>
      <c r="J1173" s="46"/>
      <c r="K1173" s="28"/>
      <c r="L1173" s="28"/>
      <c r="M1173" s="32"/>
      <c r="N1173" s="35"/>
      <c r="O1173" s="62"/>
      <c r="P1173" s="160">
        <v>50000000</v>
      </c>
      <c r="Q1173" s="32">
        <f t="shared" si="111"/>
        <v>52500000</v>
      </c>
      <c r="R1173" s="32">
        <f t="shared" si="111"/>
        <v>55125000</v>
      </c>
      <c r="S1173" s="216">
        <f t="shared" si="109"/>
        <v>157625000</v>
      </c>
      <c r="T1173" s="60"/>
    </row>
    <row r="1174" spans="1:20" x14ac:dyDescent="0.3">
      <c r="A1174" s="147" t="s">
        <v>2936</v>
      </c>
      <c r="B1174" s="159" t="s">
        <v>2937</v>
      </c>
      <c r="C1174" s="62" t="s">
        <v>67</v>
      </c>
      <c r="D1174" s="62" t="s">
        <v>153</v>
      </c>
      <c r="E1174" s="46"/>
      <c r="F1174" s="46"/>
      <c r="G1174" s="46"/>
      <c r="H1174" s="46"/>
      <c r="I1174" s="46"/>
      <c r="J1174" s="46"/>
      <c r="K1174" s="28"/>
      <c r="L1174" s="28"/>
      <c r="M1174" s="32"/>
      <c r="N1174" s="35"/>
      <c r="O1174" s="62"/>
      <c r="P1174" s="160">
        <v>100000000</v>
      </c>
      <c r="Q1174" s="32">
        <f t="shared" si="111"/>
        <v>105000000</v>
      </c>
      <c r="R1174" s="32">
        <f t="shared" si="111"/>
        <v>110250000</v>
      </c>
      <c r="S1174" s="216">
        <f t="shared" si="109"/>
        <v>315250000</v>
      </c>
      <c r="T1174" s="60"/>
    </row>
    <row r="1175" spans="1:20" x14ac:dyDescent="0.3">
      <c r="A1175" s="147" t="s">
        <v>2938</v>
      </c>
      <c r="B1175" s="159" t="s">
        <v>2939</v>
      </c>
      <c r="C1175" s="62" t="s">
        <v>67</v>
      </c>
      <c r="D1175" s="62" t="s">
        <v>153</v>
      </c>
      <c r="E1175" s="46"/>
      <c r="F1175" s="46"/>
      <c r="G1175" s="46"/>
      <c r="H1175" s="46"/>
      <c r="I1175" s="46"/>
      <c r="J1175" s="46"/>
      <c r="K1175" s="28"/>
      <c r="L1175" s="28"/>
      <c r="M1175" s="32"/>
      <c r="N1175" s="35"/>
      <c r="O1175" s="62"/>
      <c r="P1175" s="160">
        <v>50000000</v>
      </c>
      <c r="Q1175" s="32">
        <f t="shared" si="111"/>
        <v>52500000</v>
      </c>
      <c r="R1175" s="32">
        <f t="shared" si="111"/>
        <v>55125000</v>
      </c>
      <c r="S1175" s="216">
        <f t="shared" si="109"/>
        <v>157625000</v>
      </c>
      <c r="T1175" s="60"/>
    </row>
    <row r="1176" spans="1:20" x14ac:dyDescent="0.3">
      <c r="A1176" s="147" t="s">
        <v>2940</v>
      </c>
      <c r="B1176" s="159" t="s">
        <v>2941</v>
      </c>
      <c r="C1176" s="62" t="s">
        <v>67</v>
      </c>
      <c r="D1176" s="62" t="s">
        <v>153</v>
      </c>
      <c r="E1176" s="46"/>
      <c r="F1176" s="46"/>
      <c r="G1176" s="46"/>
      <c r="H1176" s="46"/>
      <c r="I1176" s="46"/>
      <c r="J1176" s="46"/>
      <c r="K1176" s="28"/>
      <c r="L1176" s="28"/>
      <c r="M1176" s="32"/>
      <c r="N1176" s="35"/>
      <c r="O1176" s="62"/>
      <c r="P1176" s="160">
        <v>100000000</v>
      </c>
      <c r="Q1176" s="32">
        <f t="shared" si="111"/>
        <v>105000000</v>
      </c>
      <c r="R1176" s="32">
        <f t="shared" si="111"/>
        <v>110250000</v>
      </c>
      <c r="S1176" s="216">
        <f t="shared" si="109"/>
        <v>315250000</v>
      </c>
      <c r="T1176" s="60"/>
    </row>
    <row r="1177" spans="1:20" x14ac:dyDescent="0.3">
      <c r="A1177" s="147" t="s">
        <v>2942</v>
      </c>
      <c r="B1177" s="159" t="s">
        <v>2943</v>
      </c>
      <c r="C1177" s="62" t="s">
        <v>67</v>
      </c>
      <c r="D1177" s="62" t="s">
        <v>153</v>
      </c>
      <c r="E1177" s="46"/>
      <c r="F1177" s="46"/>
      <c r="G1177" s="46"/>
      <c r="H1177" s="46"/>
      <c r="I1177" s="46"/>
      <c r="J1177" s="46"/>
      <c r="K1177" s="28"/>
      <c r="L1177" s="28"/>
      <c r="M1177" s="32"/>
      <c r="N1177" s="35"/>
      <c r="O1177" s="62"/>
      <c r="P1177" s="160">
        <v>50000000</v>
      </c>
      <c r="Q1177" s="32">
        <f t="shared" si="111"/>
        <v>52500000</v>
      </c>
      <c r="R1177" s="32">
        <f t="shared" si="111"/>
        <v>55125000</v>
      </c>
      <c r="S1177" s="216">
        <f t="shared" si="109"/>
        <v>157625000</v>
      </c>
      <c r="T1177" s="60"/>
    </row>
    <row r="1178" spans="1:20" x14ac:dyDescent="0.3">
      <c r="A1178" s="147" t="s">
        <v>2944</v>
      </c>
      <c r="B1178" s="159" t="s">
        <v>2945</v>
      </c>
      <c r="C1178" s="62" t="s">
        <v>67</v>
      </c>
      <c r="D1178" s="62" t="s">
        <v>153</v>
      </c>
      <c r="E1178" s="46"/>
      <c r="F1178" s="46"/>
      <c r="G1178" s="46"/>
      <c r="H1178" s="46"/>
      <c r="I1178" s="46"/>
      <c r="J1178" s="46"/>
      <c r="K1178" s="28"/>
      <c r="L1178" s="28"/>
      <c r="M1178" s="32"/>
      <c r="N1178" s="35"/>
      <c r="O1178" s="62"/>
      <c r="P1178" s="160">
        <v>200000000</v>
      </c>
      <c r="Q1178" s="32">
        <f t="shared" si="111"/>
        <v>210000000</v>
      </c>
      <c r="R1178" s="32">
        <f t="shared" si="111"/>
        <v>220500000</v>
      </c>
      <c r="S1178" s="216">
        <f t="shared" si="109"/>
        <v>630500000</v>
      </c>
      <c r="T1178" s="60"/>
    </row>
    <row r="1179" spans="1:20" x14ac:dyDescent="0.3">
      <c r="A1179" s="147" t="s">
        <v>2946</v>
      </c>
      <c r="B1179" s="159" t="s">
        <v>2947</v>
      </c>
      <c r="C1179" s="62" t="s">
        <v>67</v>
      </c>
      <c r="D1179" s="62" t="s">
        <v>153</v>
      </c>
      <c r="E1179" s="46"/>
      <c r="F1179" s="46"/>
      <c r="G1179" s="46"/>
      <c r="H1179" s="46"/>
      <c r="I1179" s="46"/>
      <c r="J1179" s="46"/>
      <c r="K1179" s="28"/>
      <c r="L1179" s="28"/>
      <c r="M1179" s="32"/>
      <c r="N1179" s="35"/>
      <c r="O1179" s="62"/>
      <c r="P1179" s="160">
        <v>0</v>
      </c>
      <c r="Q1179" s="32">
        <f t="shared" si="111"/>
        <v>0</v>
      </c>
      <c r="R1179" s="32">
        <f t="shared" si="111"/>
        <v>0</v>
      </c>
      <c r="S1179" s="216">
        <f t="shared" si="109"/>
        <v>0</v>
      </c>
      <c r="T1179" s="60"/>
    </row>
    <row r="1180" spans="1:20" x14ac:dyDescent="0.3">
      <c r="A1180" s="147" t="s">
        <v>2948</v>
      </c>
      <c r="B1180" s="159" t="s">
        <v>2949</v>
      </c>
      <c r="C1180" s="62" t="s">
        <v>67</v>
      </c>
      <c r="D1180" s="62" t="s">
        <v>153</v>
      </c>
      <c r="E1180" s="46"/>
      <c r="F1180" s="46"/>
      <c r="G1180" s="46"/>
      <c r="H1180" s="46"/>
      <c r="I1180" s="46"/>
      <c r="J1180" s="46"/>
      <c r="K1180" s="28"/>
      <c r="L1180" s="28"/>
      <c r="M1180" s="32"/>
      <c r="N1180" s="35"/>
      <c r="O1180" s="62"/>
      <c r="P1180" s="160">
        <v>0</v>
      </c>
      <c r="Q1180" s="32">
        <f t="shared" ref="Q1180:R1199" si="112">P1180+5%*P1180</f>
        <v>0</v>
      </c>
      <c r="R1180" s="32">
        <f t="shared" si="112"/>
        <v>0</v>
      </c>
      <c r="S1180" s="216">
        <f t="shared" si="109"/>
        <v>0</v>
      </c>
      <c r="T1180" s="60"/>
    </row>
    <row r="1181" spans="1:20" x14ac:dyDescent="0.3">
      <c r="A1181" s="147" t="s">
        <v>2950</v>
      </c>
      <c r="B1181" s="159" t="s">
        <v>2951</v>
      </c>
      <c r="C1181" s="62" t="s">
        <v>67</v>
      </c>
      <c r="D1181" s="62" t="s">
        <v>153</v>
      </c>
      <c r="E1181" s="46"/>
      <c r="F1181" s="46"/>
      <c r="G1181" s="46"/>
      <c r="H1181" s="46"/>
      <c r="I1181" s="46"/>
      <c r="J1181" s="46"/>
      <c r="K1181" s="28"/>
      <c r="L1181" s="28"/>
      <c r="M1181" s="32"/>
      <c r="N1181" s="35"/>
      <c r="O1181" s="62"/>
      <c r="P1181" s="160">
        <v>0</v>
      </c>
      <c r="Q1181" s="32">
        <f t="shared" si="112"/>
        <v>0</v>
      </c>
      <c r="R1181" s="32">
        <f t="shared" si="112"/>
        <v>0</v>
      </c>
      <c r="S1181" s="216">
        <f t="shared" si="109"/>
        <v>0</v>
      </c>
      <c r="T1181" s="60"/>
    </row>
    <row r="1182" spans="1:20" x14ac:dyDescent="0.3">
      <c r="A1182" s="147" t="s">
        <v>2952</v>
      </c>
      <c r="B1182" s="159" t="s">
        <v>2953</v>
      </c>
      <c r="C1182" s="62" t="s">
        <v>67</v>
      </c>
      <c r="D1182" s="62" t="s">
        <v>153</v>
      </c>
      <c r="E1182" s="46"/>
      <c r="F1182" s="46"/>
      <c r="G1182" s="46"/>
      <c r="H1182" s="46"/>
      <c r="I1182" s="46"/>
      <c r="J1182" s="46"/>
      <c r="K1182" s="28"/>
      <c r="L1182" s="28"/>
      <c r="M1182" s="32"/>
      <c r="N1182" s="35"/>
      <c r="O1182" s="62"/>
      <c r="P1182" s="160">
        <v>0</v>
      </c>
      <c r="Q1182" s="32">
        <f t="shared" si="112"/>
        <v>0</v>
      </c>
      <c r="R1182" s="32">
        <f t="shared" si="112"/>
        <v>0</v>
      </c>
      <c r="S1182" s="216">
        <f t="shared" si="109"/>
        <v>0</v>
      </c>
      <c r="T1182" s="60"/>
    </row>
    <row r="1183" spans="1:20" x14ac:dyDescent="0.3">
      <c r="A1183" s="147" t="s">
        <v>2954</v>
      </c>
      <c r="B1183" s="159" t="s">
        <v>2955</v>
      </c>
      <c r="C1183" s="62" t="s">
        <v>67</v>
      </c>
      <c r="D1183" s="62" t="s">
        <v>153</v>
      </c>
      <c r="E1183" s="46"/>
      <c r="F1183" s="46"/>
      <c r="G1183" s="46"/>
      <c r="H1183" s="46"/>
      <c r="I1183" s="46"/>
      <c r="J1183" s="46"/>
      <c r="K1183" s="28"/>
      <c r="L1183" s="28"/>
      <c r="M1183" s="32"/>
      <c r="N1183" s="35"/>
      <c r="O1183" s="62"/>
      <c r="P1183" s="160">
        <v>200000000</v>
      </c>
      <c r="Q1183" s="32">
        <f t="shared" si="112"/>
        <v>210000000</v>
      </c>
      <c r="R1183" s="32">
        <f t="shared" si="112"/>
        <v>220500000</v>
      </c>
      <c r="S1183" s="216">
        <f t="shared" si="109"/>
        <v>630500000</v>
      </c>
      <c r="T1183" s="60"/>
    </row>
    <row r="1184" spans="1:20" x14ac:dyDescent="0.3">
      <c r="A1184" s="147" t="s">
        <v>2956</v>
      </c>
      <c r="B1184" s="159" t="s">
        <v>2957</v>
      </c>
      <c r="C1184" s="62" t="s">
        <v>67</v>
      </c>
      <c r="D1184" s="62" t="s">
        <v>153</v>
      </c>
      <c r="E1184" s="46"/>
      <c r="F1184" s="46"/>
      <c r="G1184" s="46"/>
      <c r="H1184" s="46"/>
      <c r="I1184" s="46"/>
      <c r="J1184" s="46"/>
      <c r="K1184" s="28"/>
      <c r="L1184" s="28"/>
      <c r="M1184" s="32"/>
      <c r="N1184" s="35"/>
      <c r="O1184" s="62"/>
      <c r="P1184" s="160">
        <v>0</v>
      </c>
      <c r="Q1184" s="32">
        <f t="shared" si="112"/>
        <v>0</v>
      </c>
      <c r="R1184" s="32">
        <f t="shared" si="112"/>
        <v>0</v>
      </c>
      <c r="S1184" s="216">
        <f t="shared" ref="S1184:S1247" si="113">SUM(P1184:R1184)</f>
        <v>0</v>
      </c>
      <c r="T1184" s="60"/>
    </row>
    <row r="1185" spans="1:20" x14ac:dyDescent="0.3">
      <c r="A1185" s="147" t="s">
        <v>2958</v>
      </c>
      <c r="B1185" s="159" t="s">
        <v>2959</v>
      </c>
      <c r="C1185" s="62" t="s">
        <v>67</v>
      </c>
      <c r="D1185" s="62" t="s">
        <v>153</v>
      </c>
      <c r="E1185" s="46"/>
      <c r="F1185" s="46"/>
      <c r="G1185" s="46"/>
      <c r="H1185" s="46"/>
      <c r="I1185" s="46"/>
      <c r="J1185" s="46"/>
      <c r="K1185" s="28"/>
      <c r="L1185" s="28"/>
      <c r="M1185" s="32"/>
      <c r="N1185" s="35"/>
      <c r="O1185" s="62"/>
      <c r="P1185" s="160">
        <v>200000000</v>
      </c>
      <c r="Q1185" s="32">
        <f t="shared" si="112"/>
        <v>210000000</v>
      </c>
      <c r="R1185" s="32">
        <f t="shared" si="112"/>
        <v>220500000</v>
      </c>
      <c r="S1185" s="216">
        <f t="shared" si="113"/>
        <v>630500000</v>
      </c>
      <c r="T1185" s="60"/>
    </row>
    <row r="1186" spans="1:20" x14ac:dyDescent="0.3">
      <c r="A1186" s="147" t="s">
        <v>2960</v>
      </c>
      <c r="B1186" s="159" t="s">
        <v>2961</v>
      </c>
      <c r="C1186" s="62" t="s">
        <v>67</v>
      </c>
      <c r="D1186" s="62" t="s">
        <v>153</v>
      </c>
      <c r="E1186" s="46"/>
      <c r="F1186" s="46"/>
      <c r="G1186" s="46"/>
      <c r="H1186" s="46"/>
      <c r="I1186" s="46"/>
      <c r="J1186" s="46"/>
      <c r="K1186" s="28"/>
      <c r="L1186" s="28"/>
      <c r="M1186" s="32"/>
      <c r="N1186" s="35"/>
      <c r="O1186" s="62"/>
      <c r="P1186" s="160">
        <v>50000000</v>
      </c>
      <c r="Q1186" s="32">
        <f t="shared" si="112"/>
        <v>52500000</v>
      </c>
      <c r="R1186" s="32">
        <f t="shared" si="112"/>
        <v>55125000</v>
      </c>
      <c r="S1186" s="216">
        <f t="shared" si="113"/>
        <v>157625000</v>
      </c>
      <c r="T1186" s="60"/>
    </row>
    <row r="1187" spans="1:20" x14ac:dyDescent="0.3">
      <c r="A1187" s="147" t="s">
        <v>2962</v>
      </c>
      <c r="B1187" s="159" t="s">
        <v>2963</v>
      </c>
      <c r="C1187" s="62" t="s">
        <v>67</v>
      </c>
      <c r="D1187" s="62" t="s">
        <v>153</v>
      </c>
      <c r="E1187" s="46"/>
      <c r="F1187" s="46"/>
      <c r="G1187" s="46"/>
      <c r="H1187" s="46"/>
      <c r="I1187" s="46"/>
      <c r="J1187" s="46"/>
      <c r="K1187" s="28"/>
      <c r="L1187" s="28"/>
      <c r="M1187" s="32"/>
      <c r="N1187" s="35"/>
      <c r="O1187" s="62"/>
      <c r="P1187" s="160">
        <v>150000000</v>
      </c>
      <c r="Q1187" s="32">
        <f t="shared" si="112"/>
        <v>157500000</v>
      </c>
      <c r="R1187" s="32">
        <f t="shared" si="112"/>
        <v>165375000</v>
      </c>
      <c r="S1187" s="216">
        <f t="shared" si="113"/>
        <v>472875000</v>
      </c>
      <c r="T1187" s="60"/>
    </row>
    <row r="1188" spans="1:20" x14ac:dyDescent="0.3">
      <c r="A1188" s="147" t="s">
        <v>2964</v>
      </c>
      <c r="B1188" s="159" t="s">
        <v>2965</v>
      </c>
      <c r="C1188" s="62" t="s">
        <v>67</v>
      </c>
      <c r="D1188" s="62" t="s">
        <v>153</v>
      </c>
      <c r="E1188" s="46"/>
      <c r="F1188" s="46"/>
      <c r="G1188" s="46"/>
      <c r="H1188" s="46"/>
      <c r="I1188" s="46"/>
      <c r="J1188" s="46"/>
      <c r="K1188" s="28"/>
      <c r="L1188" s="28"/>
      <c r="M1188" s="32"/>
      <c r="N1188" s="35"/>
      <c r="O1188" s="62"/>
      <c r="P1188" s="160">
        <v>0</v>
      </c>
      <c r="Q1188" s="32">
        <f t="shared" si="112"/>
        <v>0</v>
      </c>
      <c r="R1188" s="32">
        <f t="shared" si="112"/>
        <v>0</v>
      </c>
      <c r="S1188" s="216">
        <f t="shared" si="113"/>
        <v>0</v>
      </c>
      <c r="T1188" s="60"/>
    </row>
    <row r="1189" spans="1:20" x14ac:dyDescent="0.3">
      <c r="A1189" s="147" t="s">
        <v>2966</v>
      </c>
      <c r="B1189" s="159" t="s">
        <v>2967</v>
      </c>
      <c r="C1189" s="62" t="s">
        <v>67</v>
      </c>
      <c r="D1189" s="62" t="s">
        <v>153</v>
      </c>
      <c r="E1189" s="46"/>
      <c r="F1189" s="46"/>
      <c r="G1189" s="46"/>
      <c r="H1189" s="46"/>
      <c r="I1189" s="46"/>
      <c r="J1189" s="46"/>
      <c r="K1189" s="28"/>
      <c r="L1189" s="28"/>
      <c r="M1189" s="32"/>
      <c r="N1189" s="35"/>
      <c r="O1189" s="62"/>
      <c r="P1189" s="160">
        <v>0</v>
      </c>
      <c r="Q1189" s="32">
        <f t="shared" si="112"/>
        <v>0</v>
      </c>
      <c r="R1189" s="32">
        <f t="shared" si="112"/>
        <v>0</v>
      </c>
      <c r="S1189" s="216">
        <f t="shared" si="113"/>
        <v>0</v>
      </c>
      <c r="T1189" s="60"/>
    </row>
    <row r="1190" spans="1:20" x14ac:dyDescent="0.3">
      <c r="A1190" s="147" t="s">
        <v>2968</v>
      </c>
      <c r="B1190" s="159" t="s">
        <v>2969</v>
      </c>
      <c r="C1190" s="62" t="s">
        <v>67</v>
      </c>
      <c r="D1190" s="62" t="s">
        <v>153</v>
      </c>
      <c r="E1190" s="46"/>
      <c r="F1190" s="46"/>
      <c r="G1190" s="46"/>
      <c r="H1190" s="46"/>
      <c r="I1190" s="46"/>
      <c r="J1190" s="46"/>
      <c r="K1190" s="28"/>
      <c r="L1190" s="28"/>
      <c r="M1190" s="32"/>
      <c r="N1190" s="35"/>
      <c r="O1190" s="62"/>
      <c r="P1190" s="160">
        <v>86354422.220000029</v>
      </c>
      <c r="Q1190" s="32">
        <f t="shared" si="112"/>
        <v>90672143.33100003</v>
      </c>
      <c r="R1190" s="32">
        <f t="shared" si="112"/>
        <v>95205750.497550026</v>
      </c>
      <c r="S1190" s="216">
        <f t="shared" si="113"/>
        <v>272232316.04855007</v>
      </c>
      <c r="T1190" s="60"/>
    </row>
    <row r="1191" spans="1:20" x14ac:dyDescent="0.3">
      <c r="A1191" s="147" t="s">
        <v>2970</v>
      </c>
      <c r="B1191" s="159" t="s">
        <v>2971</v>
      </c>
      <c r="C1191" s="62" t="s">
        <v>67</v>
      </c>
      <c r="D1191" s="62" t="s">
        <v>153</v>
      </c>
      <c r="E1191" s="46"/>
      <c r="F1191" s="46"/>
      <c r="G1191" s="46"/>
      <c r="H1191" s="46"/>
      <c r="I1191" s="46"/>
      <c r="J1191" s="46"/>
      <c r="K1191" s="28"/>
      <c r="L1191" s="28"/>
      <c r="M1191" s="32"/>
      <c r="N1191" s="35"/>
      <c r="O1191" s="62"/>
      <c r="P1191" s="160">
        <v>0</v>
      </c>
      <c r="Q1191" s="32">
        <f t="shared" si="112"/>
        <v>0</v>
      </c>
      <c r="R1191" s="32">
        <f t="shared" si="112"/>
        <v>0</v>
      </c>
      <c r="S1191" s="216">
        <f t="shared" si="113"/>
        <v>0</v>
      </c>
      <c r="T1191" s="60"/>
    </row>
    <row r="1192" spans="1:20" x14ac:dyDescent="0.3">
      <c r="A1192" s="147" t="s">
        <v>2972</v>
      </c>
      <c r="B1192" s="159" t="s">
        <v>2973</v>
      </c>
      <c r="C1192" s="62" t="s">
        <v>67</v>
      </c>
      <c r="D1192" s="62" t="s">
        <v>153</v>
      </c>
      <c r="E1192" s="46"/>
      <c r="F1192" s="46"/>
      <c r="G1192" s="46"/>
      <c r="H1192" s="46"/>
      <c r="I1192" s="46"/>
      <c r="J1192" s="46"/>
      <c r="K1192" s="28"/>
      <c r="L1192" s="28"/>
      <c r="M1192" s="32"/>
      <c r="N1192" s="35"/>
      <c r="O1192" s="62"/>
      <c r="P1192" s="160">
        <v>350000000</v>
      </c>
      <c r="Q1192" s="32">
        <f t="shared" si="112"/>
        <v>367500000</v>
      </c>
      <c r="R1192" s="32">
        <f t="shared" si="112"/>
        <v>385875000</v>
      </c>
      <c r="S1192" s="216">
        <f t="shared" si="113"/>
        <v>1103375000</v>
      </c>
      <c r="T1192" s="60"/>
    </row>
    <row r="1193" spans="1:20" x14ac:dyDescent="0.3">
      <c r="A1193" s="147" t="s">
        <v>2974</v>
      </c>
      <c r="B1193" s="159" t="s">
        <v>2975</v>
      </c>
      <c r="C1193" s="62" t="s">
        <v>67</v>
      </c>
      <c r="D1193" s="62" t="s">
        <v>153</v>
      </c>
      <c r="E1193" s="46"/>
      <c r="F1193" s="46"/>
      <c r="G1193" s="46"/>
      <c r="H1193" s="46"/>
      <c r="I1193" s="46"/>
      <c r="J1193" s="46"/>
      <c r="K1193" s="28"/>
      <c r="L1193" s="28"/>
      <c r="M1193" s="32"/>
      <c r="N1193" s="35"/>
      <c r="O1193" s="62"/>
      <c r="P1193" s="160">
        <v>200000000</v>
      </c>
      <c r="Q1193" s="32">
        <f t="shared" si="112"/>
        <v>210000000</v>
      </c>
      <c r="R1193" s="32">
        <f t="shared" si="112"/>
        <v>220500000</v>
      </c>
      <c r="S1193" s="216">
        <f t="shared" si="113"/>
        <v>630500000</v>
      </c>
      <c r="T1193" s="60"/>
    </row>
    <row r="1194" spans="1:20" x14ac:dyDescent="0.3">
      <c r="A1194" s="147" t="s">
        <v>2976</v>
      </c>
      <c r="B1194" s="159" t="s">
        <v>2977</v>
      </c>
      <c r="C1194" s="62" t="s">
        <v>67</v>
      </c>
      <c r="D1194" s="62" t="s">
        <v>153</v>
      </c>
      <c r="E1194" s="46"/>
      <c r="F1194" s="46"/>
      <c r="G1194" s="46"/>
      <c r="H1194" s="46"/>
      <c r="I1194" s="46"/>
      <c r="J1194" s="46"/>
      <c r="K1194" s="28"/>
      <c r="L1194" s="28"/>
      <c r="M1194" s="32"/>
      <c r="N1194" s="35"/>
      <c r="O1194" s="62"/>
      <c r="P1194" s="160">
        <v>100000000</v>
      </c>
      <c r="Q1194" s="32">
        <f t="shared" si="112"/>
        <v>105000000</v>
      </c>
      <c r="R1194" s="32">
        <f t="shared" si="112"/>
        <v>110250000</v>
      </c>
      <c r="S1194" s="216">
        <f t="shared" si="113"/>
        <v>315250000</v>
      </c>
      <c r="T1194" s="60"/>
    </row>
    <row r="1195" spans="1:20" x14ac:dyDescent="0.3">
      <c r="A1195" s="147" t="s">
        <v>2978</v>
      </c>
      <c r="B1195" s="159" t="s">
        <v>2979</v>
      </c>
      <c r="C1195" s="62" t="s">
        <v>67</v>
      </c>
      <c r="D1195" s="62" t="s">
        <v>153</v>
      </c>
      <c r="E1195" s="46"/>
      <c r="F1195" s="46"/>
      <c r="G1195" s="46"/>
      <c r="H1195" s="46"/>
      <c r="I1195" s="46"/>
      <c r="J1195" s="46"/>
      <c r="K1195" s="28"/>
      <c r="L1195" s="28"/>
      <c r="M1195" s="32"/>
      <c r="N1195" s="35"/>
      <c r="O1195" s="62"/>
      <c r="P1195" s="160">
        <v>100000000</v>
      </c>
      <c r="Q1195" s="32">
        <f t="shared" si="112"/>
        <v>105000000</v>
      </c>
      <c r="R1195" s="32">
        <f t="shared" si="112"/>
        <v>110250000</v>
      </c>
      <c r="S1195" s="216">
        <f t="shared" si="113"/>
        <v>315250000</v>
      </c>
      <c r="T1195" s="60"/>
    </row>
    <row r="1196" spans="1:20" x14ac:dyDescent="0.3">
      <c r="A1196" s="147" t="s">
        <v>2980</v>
      </c>
      <c r="B1196" s="159" t="s">
        <v>2981</v>
      </c>
      <c r="C1196" s="62" t="s">
        <v>67</v>
      </c>
      <c r="D1196" s="62" t="s">
        <v>153</v>
      </c>
      <c r="E1196" s="46"/>
      <c r="F1196" s="46"/>
      <c r="G1196" s="46"/>
      <c r="H1196" s="46"/>
      <c r="I1196" s="46"/>
      <c r="J1196" s="46"/>
      <c r="K1196" s="28"/>
      <c r="L1196" s="28"/>
      <c r="M1196" s="32"/>
      <c r="N1196" s="35"/>
      <c r="O1196" s="62"/>
      <c r="P1196" s="160">
        <v>23322826.489997901</v>
      </c>
      <c r="Q1196" s="32">
        <f t="shared" si="112"/>
        <v>24488967.814497795</v>
      </c>
      <c r="R1196" s="32">
        <f t="shared" si="112"/>
        <v>25713416.205222685</v>
      </c>
      <c r="S1196" s="216">
        <f t="shared" si="113"/>
        <v>73525210.509718373</v>
      </c>
      <c r="T1196" s="60"/>
    </row>
    <row r="1197" spans="1:20" x14ac:dyDescent="0.3">
      <c r="A1197" s="147" t="s">
        <v>2982</v>
      </c>
      <c r="B1197" s="159" t="s">
        <v>2983</v>
      </c>
      <c r="C1197" s="62" t="s">
        <v>67</v>
      </c>
      <c r="D1197" s="62" t="s">
        <v>153</v>
      </c>
      <c r="E1197" s="46"/>
      <c r="F1197" s="46"/>
      <c r="G1197" s="46"/>
      <c r="H1197" s="46"/>
      <c r="I1197" s="46"/>
      <c r="J1197" s="46"/>
      <c r="K1197" s="28"/>
      <c r="L1197" s="28"/>
      <c r="M1197" s="32"/>
      <c r="N1197" s="35"/>
      <c r="O1197" s="62"/>
      <c r="P1197" s="160">
        <v>50000000</v>
      </c>
      <c r="Q1197" s="32">
        <f t="shared" si="112"/>
        <v>52500000</v>
      </c>
      <c r="R1197" s="32">
        <f t="shared" si="112"/>
        <v>55125000</v>
      </c>
      <c r="S1197" s="216">
        <f t="shared" si="113"/>
        <v>157625000</v>
      </c>
      <c r="T1197" s="60"/>
    </row>
    <row r="1198" spans="1:20" x14ac:dyDescent="0.3">
      <c r="A1198" s="147" t="s">
        <v>2984</v>
      </c>
      <c r="B1198" s="159" t="s">
        <v>2985</v>
      </c>
      <c r="C1198" s="62" t="s">
        <v>67</v>
      </c>
      <c r="D1198" s="62" t="s">
        <v>153</v>
      </c>
      <c r="E1198" s="46"/>
      <c r="F1198" s="46"/>
      <c r="G1198" s="46"/>
      <c r="H1198" s="46"/>
      <c r="I1198" s="46"/>
      <c r="J1198" s="46"/>
      <c r="K1198" s="28"/>
      <c r="L1198" s="28"/>
      <c r="M1198" s="32"/>
      <c r="N1198" s="35"/>
      <c r="O1198" s="62"/>
      <c r="P1198" s="160">
        <v>0</v>
      </c>
      <c r="Q1198" s="32">
        <f t="shared" si="112"/>
        <v>0</v>
      </c>
      <c r="R1198" s="32">
        <f t="shared" si="112"/>
        <v>0</v>
      </c>
      <c r="S1198" s="216">
        <f t="shared" si="113"/>
        <v>0</v>
      </c>
      <c r="T1198" s="60"/>
    </row>
    <row r="1199" spans="1:20" x14ac:dyDescent="0.3">
      <c r="A1199" s="147" t="s">
        <v>2986</v>
      </c>
      <c r="B1199" s="159" t="s">
        <v>2987</v>
      </c>
      <c r="C1199" s="62" t="s">
        <v>67</v>
      </c>
      <c r="D1199" s="62" t="s">
        <v>153</v>
      </c>
      <c r="E1199" s="46"/>
      <c r="F1199" s="46"/>
      <c r="G1199" s="46"/>
      <c r="H1199" s="46"/>
      <c r="I1199" s="46"/>
      <c r="J1199" s="46"/>
      <c r="K1199" s="28"/>
      <c r="L1199" s="28"/>
      <c r="M1199" s="32"/>
      <c r="N1199" s="35"/>
      <c r="O1199" s="62"/>
      <c r="P1199" s="160">
        <v>350000000</v>
      </c>
      <c r="Q1199" s="32">
        <f t="shared" si="112"/>
        <v>367500000</v>
      </c>
      <c r="R1199" s="32">
        <f t="shared" si="112"/>
        <v>385875000</v>
      </c>
      <c r="S1199" s="216">
        <f t="shared" si="113"/>
        <v>1103375000</v>
      </c>
      <c r="T1199" s="60"/>
    </row>
    <row r="1200" spans="1:20" x14ac:dyDescent="0.3">
      <c r="A1200" s="147" t="s">
        <v>2988</v>
      </c>
      <c r="B1200" s="159" t="s">
        <v>2989</v>
      </c>
      <c r="C1200" s="62" t="s">
        <v>67</v>
      </c>
      <c r="D1200" s="62" t="s">
        <v>153</v>
      </c>
      <c r="E1200" s="46"/>
      <c r="F1200" s="46"/>
      <c r="G1200" s="46"/>
      <c r="H1200" s="46"/>
      <c r="I1200" s="46"/>
      <c r="J1200" s="46"/>
      <c r="K1200" s="28"/>
      <c r="L1200" s="28"/>
      <c r="M1200" s="32"/>
      <c r="N1200" s="35"/>
      <c r="O1200" s="62"/>
      <c r="P1200" s="160">
        <v>200000000</v>
      </c>
      <c r="Q1200" s="32">
        <f t="shared" ref="Q1200:R1219" si="114">P1200+5%*P1200</f>
        <v>210000000</v>
      </c>
      <c r="R1200" s="32">
        <f t="shared" si="114"/>
        <v>220500000</v>
      </c>
      <c r="S1200" s="216">
        <f t="shared" si="113"/>
        <v>630500000</v>
      </c>
      <c r="T1200" s="60"/>
    </row>
    <row r="1201" spans="1:20" x14ac:dyDescent="0.3">
      <c r="A1201" s="147" t="s">
        <v>2990</v>
      </c>
      <c r="B1201" s="191" t="s">
        <v>2991</v>
      </c>
      <c r="C1201" s="62" t="s">
        <v>67</v>
      </c>
      <c r="D1201" s="187" t="s">
        <v>153</v>
      </c>
      <c r="E1201" s="46"/>
      <c r="F1201" s="46"/>
      <c r="G1201" s="46"/>
      <c r="H1201" s="46"/>
      <c r="I1201" s="46"/>
      <c r="J1201" s="46"/>
      <c r="K1201" s="28"/>
      <c r="L1201" s="28"/>
      <c r="M1201" s="32"/>
      <c r="N1201" s="35"/>
      <c r="O1201" s="62"/>
      <c r="P1201" s="160">
        <v>0</v>
      </c>
      <c r="Q1201" s="32">
        <f t="shared" si="114"/>
        <v>0</v>
      </c>
      <c r="R1201" s="32">
        <f t="shared" si="114"/>
        <v>0</v>
      </c>
      <c r="S1201" s="216">
        <f t="shared" si="113"/>
        <v>0</v>
      </c>
      <c r="T1201" s="60"/>
    </row>
    <row r="1202" spans="1:20" x14ac:dyDescent="0.3">
      <c r="A1202" s="147" t="s">
        <v>2992</v>
      </c>
      <c r="B1202" s="159" t="s">
        <v>2993</v>
      </c>
      <c r="C1202" s="62" t="s">
        <v>67</v>
      </c>
      <c r="D1202" s="62" t="s">
        <v>153</v>
      </c>
      <c r="E1202" s="46"/>
      <c r="F1202" s="46"/>
      <c r="G1202" s="46"/>
      <c r="H1202" s="46"/>
      <c r="I1202" s="46"/>
      <c r="J1202" s="46"/>
      <c r="K1202" s="28"/>
      <c r="L1202" s="28"/>
      <c r="M1202" s="32"/>
      <c r="N1202" s="35"/>
      <c r="O1202" s="62"/>
      <c r="P1202" s="160">
        <v>0</v>
      </c>
      <c r="Q1202" s="32">
        <f t="shared" si="114"/>
        <v>0</v>
      </c>
      <c r="R1202" s="32">
        <f t="shared" si="114"/>
        <v>0</v>
      </c>
      <c r="S1202" s="216">
        <f t="shared" si="113"/>
        <v>0</v>
      </c>
      <c r="T1202" s="60"/>
    </row>
    <row r="1203" spans="1:20" x14ac:dyDescent="0.3">
      <c r="A1203" s="147" t="s">
        <v>2994</v>
      </c>
      <c r="B1203" s="159" t="s">
        <v>2995</v>
      </c>
      <c r="C1203" s="62" t="s">
        <v>67</v>
      </c>
      <c r="D1203" s="62" t="s">
        <v>153</v>
      </c>
      <c r="E1203" s="46"/>
      <c r="F1203" s="46"/>
      <c r="G1203" s="46"/>
      <c r="H1203" s="46"/>
      <c r="I1203" s="46"/>
      <c r="J1203" s="46"/>
      <c r="K1203" s="28"/>
      <c r="L1203" s="28"/>
      <c r="M1203" s="32"/>
      <c r="N1203" s="35"/>
      <c r="O1203" s="62"/>
      <c r="P1203" s="160">
        <v>200000000</v>
      </c>
      <c r="Q1203" s="32">
        <f t="shared" si="114"/>
        <v>210000000</v>
      </c>
      <c r="R1203" s="32">
        <f t="shared" si="114"/>
        <v>220500000</v>
      </c>
      <c r="S1203" s="216">
        <f t="shared" si="113"/>
        <v>630500000</v>
      </c>
      <c r="T1203" s="60"/>
    </row>
    <row r="1204" spans="1:20" x14ac:dyDescent="0.3">
      <c r="A1204" s="147" t="s">
        <v>2996</v>
      </c>
      <c r="B1204" s="159" t="s">
        <v>2997</v>
      </c>
      <c r="C1204" s="62" t="s">
        <v>67</v>
      </c>
      <c r="D1204" s="62" t="s">
        <v>153</v>
      </c>
      <c r="E1204" s="46"/>
      <c r="F1204" s="46"/>
      <c r="G1204" s="46"/>
      <c r="H1204" s="46"/>
      <c r="I1204" s="46"/>
      <c r="J1204" s="46"/>
      <c r="K1204" s="28"/>
      <c r="L1204" s="28"/>
      <c r="M1204" s="32"/>
      <c r="N1204" s="35"/>
      <c r="O1204" s="62"/>
      <c r="P1204" s="160">
        <v>0</v>
      </c>
      <c r="Q1204" s="32">
        <f t="shared" si="114"/>
        <v>0</v>
      </c>
      <c r="R1204" s="32">
        <f t="shared" si="114"/>
        <v>0</v>
      </c>
      <c r="S1204" s="216">
        <f t="shared" si="113"/>
        <v>0</v>
      </c>
      <c r="T1204" s="60"/>
    </row>
    <row r="1205" spans="1:20" x14ac:dyDescent="0.3">
      <c r="A1205" s="147" t="s">
        <v>2998</v>
      </c>
      <c r="B1205" s="159" t="s">
        <v>2999</v>
      </c>
      <c r="C1205" s="62" t="s">
        <v>67</v>
      </c>
      <c r="D1205" s="62" t="s">
        <v>153</v>
      </c>
      <c r="E1205" s="46"/>
      <c r="F1205" s="46"/>
      <c r="G1205" s="46"/>
      <c r="H1205" s="46"/>
      <c r="I1205" s="46"/>
      <c r="J1205" s="46"/>
      <c r="K1205" s="28"/>
      <c r="L1205" s="28"/>
      <c r="M1205" s="32"/>
      <c r="N1205" s="35"/>
      <c r="O1205" s="62"/>
      <c r="P1205" s="160">
        <v>104492540</v>
      </c>
      <c r="Q1205" s="32">
        <f t="shared" si="114"/>
        <v>109717167</v>
      </c>
      <c r="R1205" s="32">
        <f t="shared" si="114"/>
        <v>115203025.34999999</v>
      </c>
      <c r="S1205" s="216">
        <f t="shared" si="113"/>
        <v>329412732.35000002</v>
      </c>
      <c r="T1205" s="60"/>
    </row>
    <row r="1206" spans="1:20" s="153" customFormat="1" x14ac:dyDescent="0.3">
      <c r="A1206" s="147" t="s">
        <v>3000</v>
      </c>
      <c r="B1206" s="159" t="s">
        <v>3001</v>
      </c>
      <c r="C1206" s="62" t="s">
        <v>67</v>
      </c>
      <c r="D1206" s="62" t="s">
        <v>153</v>
      </c>
      <c r="E1206" s="46"/>
      <c r="F1206" s="46"/>
      <c r="G1206" s="46"/>
      <c r="H1206" s="46"/>
      <c r="I1206" s="46"/>
      <c r="J1206" s="46"/>
      <c r="K1206" s="28"/>
      <c r="L1206" s="28"/>
      <c r="M1206" s="32"/>
      <c r="N1206" s="35"/>
      <c r="O1206" s="62"/>
      <c r="P1206" s="160">
        <v>0</v>
      </c>
      <c r="Q1206" s="32">
        <f t="shared" si="114"/>
        <v>0</v>
      </c>
      <c r="R1206" s="32">
        <f t="shared" si="114"/>
        <v>0</v>
      </c>
      <c r="S1206" s="216">
        <f t="shared" si="113"/>
        <v>0</v>
      </c>
      <c r="T1206" s="226"/>
    </row>
    <row r="1207" spans="1:20" x14ac:dyDescent="0.3">
      <c r="A1207" s="147" t="s">
        <v>3002</v>
      </c>
      <c r="B1207" s="159" t="s">
        <v>3003</v>
      </c>
      <c r="C1207" s="62" t="s">
        <v>67</v>
      </c>
      <c r="D1207" s="62" t="s">
        <v>153</v>
      </c>
      <c r="E1207" s="46"/>
      <c r="F1207" s="46"/>
      <c r="G1207" s="46"/>
      <c r="H1207" s="46"/>
      <c r="I1207" s="46"/>
      <c r="J1207" s="46"/>
      <c r="K1207" s="28"/>
      <c r="L1207" s="28"/>
      <c r="M1207" s="32"/>
      <c r="N1207" s="35"/>
      <c r="O1207" s="62"/>
      <c r="P1207" s="160">
        <v>0</v>
      </c>
      <c r="Q1207" s="32">
        <f t="shared" si="114"/>
        <v>0</v>
      </c>
      <c r="R1207" s="32">
        <f t="shared" si="114"/>
        <v>0</v>
      </c>
      <c r="S1207" s="216">
        <f t="shared" si="113"/>
        <v>0</v>
      </c>
      <c r="T1207" s="60"/>
    </row>
    <row r="1208" spans="1:20" x14ac:dyDescent="0.3">
      <c r="A1208" s="147" t="s">
        <v>3004</v>
      </c>
      <c r="B1208" s="191" t="s">
        <v>3005</v>
      </c>
      <c r="C1208" s="62" t="s">
        <v>67</v>
      </c>
      <c r="D1208" s="62" t="s">
        <v>153</v>
      </c>
      <c r="E1208" s="46"/>
      <c r="F1208" s="46"/>
      <c r="G1208" s="46"/>
      <c r="H1208" s="46"/>
      <c r="I1208" s="46"/>
      <c r="J1208" s="46"/>
      <c r="K1208" s="28"/>
      <c r="L1208" s="28"/>
      <c r="M1208" s="32"/>
      <c r="N1208" s="35"/>
      <c r="O1208" s="62"/>
      <c r="P1208" s="160">
        <v>200000000</v>
      </c>
      <c r="Q1208" s="32">
        <f t="shared" si="114"/>
        <v>210000000</v>
      </c>
      <c r="R1208" s="32">
        <f t="shared" si="114"/>
        <v>220500000</v>
      </c>
      <c r="S1208" s="216">
        <f t="shared" si="113"/>
        <v>630500000</v>
      </c>
      <c r="T1208" s="60"/>
    </row>
    <row r="1209" spans="1:20" x14ac:dyDescent="0.3">
      <c r="A1209" s="147" t="s">
        <v>3006</v>
      </c>
      <c r="B1209" s="191" t="s">
        <v>3007</v>
      </c>
      <c r="C1209" s="62" t="s">
        <v>67</v>
      </c>
      <c r="D1209" s="62" t="s">
        <v>153</v>
      </c>
      <c r="E1209" s="46"/>
      <c r="F1209" s="46"/>
      <c r="G1209" s="46"/>
      <c r="H1209" s="46"/>
      <c r="I1209" s="46"/>
      <c r="J1209" s="46"/>
      <c r="K1209" s="28"/>
      <c r="L1209" s="28"/>
      <c r="M1209" s="32"/>
      <c r="N1209" s="35"/>
      <c r="O1209" s="62"/>
      <c r="P1209" s="160">
        <v>150000000</v>
      </c>
      <c r="Q1209" s="32">
        <f t="shared" si="114"/>
        <v>157500000</v>
      </c>
      <c r="R1209" s="32">
        <f t="shared" si="114"/>
        <v>165375000</v>
      </c>
      <c r="S1209" s="216">
        <f t="shared" si="113"/>
        <v>472875000</v>
      </c>
      <c r="T1209" s="60"/>
    </row>
    <row r="1210" spans="1:20" x14ac:dyDescent="0.3">
      <c r="A1210" s="147" t="s">
        <v>3008</v>
      </c>
      <c r="B1210" s="159" t="s">
        <v>3009</v>
      </c>
      <c r="C1210" s="62" t="s">
        <v>67</v>
      </c>
      <c r="D1210" s="62" t="s">
        <v>153</v>
      </c>
      <c r="E1210" s="46"/>
      <c r="F1210" s="46"/>
      <c r="G1210" s="46"/>
      <c r="H1210" s="46"/>
      <c r="I1210" s="46"/>
      <c r="J1210" s="46"/>
      <c r="K1210" s="28"/>
      <c r="L1210" s="28"/>
      <c r="M1210" s="32"/>
      <c r="N1210" s="35"/>
      <c r="O1210" s="62"/>
      <c r="P1210" s="160">
        <v>200000000</v>
      </c>
      <c r="Q1210" s="32">
        <f t="shared" si="114"/>
        <v>210000000</v>
      </c>
      <c r="R1210" s="32">
        <f t="shared" si="114"/>
        <v>220500000</v>
      </c>
      <c r="S1210" s="216">
        <f t="shared" si="113"/>
        <v>630500000</v>
      </c>
      <c r="T1210" s="60"/>
    </row>
    <row r="1211" spans="1:20" x14ac:dyDescent="0.3">
      <c r="A1211" s="147" t="s">
        <v>3010</v>
      </c>
      <c r="B1211" s="159" t="s">
        <v>3011</v>
      </c>
      <c r="C1211" s="62" t="s">
        <v>67</v>
      </c>
      <c r="D1211" s="62" t="s">
        <v>153</v>
      </c>
      <c r="E1211" s="46"/>
      <c r="F1211" s="46"/>
      <c r="G1211" s="46"/>
      <c r="H1211" s="46"/>
      <c r="I1211" s="46"/>
      <c r="J1211" s="46"/>
      <c r="K1211" s="28"/>
      <c r="L1211" s="28"/>
      <c r="M1211" s="32"/>
      <c r="N1211" s="35"/>
      <c r="O1211" s="62"/>
      <c r="P1211" s="160">
        <v>250000000</v>
      </c>
      <c r="Q1211" s="32">
        <f t="shared" si="114"/>
        <v>262500000</v>
      </c>
      <c r="R1211" s="32">
        <f t="shared" si="114"/>
        <v>275625000</v>
      </c>
      <c r="S1211" s="216">
        <f t="shared" si="113"/>
        <v>788125000</v>
      </c>
      <c r="T1211" s="60"/>
    </row>
    <row r="1212" spans="1:20" x14ac:dyDescent="0.3">
      <c r="A1212" s="147" t="s">
        <v>3012</v>
      </c>
      <c r="B1212" s="159" t="s">
        <v>3013</v>
      </c>
      <c r="C1212" s="62" t="s">
        <v>67</v>
      </c>
      <c r="D1212" s="62" t="s">
        <v>153</v>
      </c>
      <c r="E1212" s="46"/>
      <c r="F1212" s="46"/>
      <c r="G1212" s="46"/>
      <c r="H1212" s="46"/>
      <c r="I1212" s="46"/>
      <c r="J1212" s="46"/>
      <c r="K1212" s="28"/>
      <c r="L1212" s="28"/>
      <c r="M1212" s="32"/>
      <c r="N1212" s="35"/>
      <c r="O1212" s="62"/>
      <c r="P1212" s="160">
        <v>150000000</v>
      </c>
      <c r="Q1212" s="32">
        <f t="shared" si="114"/>
        <v>157500000</v>
      </c>
      <c r="R1212" s="32">
        <f t="shared" si="114"/>
        <v>165375000</v>
      </c>
      <c r="S1212" s="216">
        <f t="shared" si="113"/>
        <v>472875000</v>
      </c>
      <c r="T1212" s="60"/>
    </row>
    <row r="1213" spans="1:20" x14ac:dyDescent="0.3">
      <c r="A1213" s="147" t="s">
        <v>3014</v>
      </c>
      <c r="B1213" s="159" t="s">
        <v>3015</v>
      </c>
      <c r="C1213" s="62" t="s">
        <v>67</v>
      </c>
      <c r="D1213" s="62" t="s">
        <v>153</v>
      </c>
      <c r="E1213" s="46"/>
      <c r="F1213" s="46"/>
      <c r="G1213" s="46"/>
      <c r="H1213" s="46"/>
      <c r="I1213" s="46"/>
      <c r="J1213" s="46"/>
      <c r="K1213" s="28"/>
      <c r="L1213" s="28"/>
      <c r="M1213" s="32"/>
      <c r="N1213" s="35"/>
      <c r="O1213" s="62"/>
      <c r="P1213" s="160">
        <v>150000000</v>
      </c>
      <c r="Q1213" s="32">
        <f t="shared" si="114"/>
        <v>157500000</v>
      </c>
      <c r="R1213" s="32">
        <f t="shared" si="114"/>
        <v>165375000</v>
      </c>
      <c r="S1213" s="216">
        <f t="shared" si="113"/>
        <v>472875000</v>
      </c>
      <c r="T1213" s="60"/>
    </row>
    <row r="1214" spans="1:20" x14ac:dyDescent="0.3">
      <c r="A1214" s="147" t="s">
        <v>3016</v>
      </c>
      <c r="B1214" s="159" t="s">
        <v>3017</v>
      </c>
      <c r="C1214" s="62" t="s">
        <v>67</v>
      </c>
      <c r="D1214" s="62" t="s">
        <v>153</v>
      </c>
      <c r="E1214" s="46"/>
      <c r="F1214" s="46"/>
      <c r="G1214" s="46"/>
      <c r="H1214" s="46"/>
      <c r="I1214" s="46"/>
      <c r="J1214" s="46"/>
      <c r="K1214" s="28"/>
      <c r="L1214" s="28"/>
      <c r="M1214" s="32"/>
      <c r="N1214" s="35"/>
      <c r="O1214" s="62"/>
      <c r="P1214" s="160">
        <v>0</v>
      </c>
      <c r="Q1214" s="32">
        <f t="shared" si="114"/>
        <v>0</v>
      </c>
      <c r="R1214" s="32">
        <f t="shared" si="114"/>
        <v>0</v>
      </c>
      <c r="S1214" s="216">
        <f t="shared" si="113"/>
        <v>0</v>
      </c>
      <c r="T1214" s="60"/>
    </row>
    <row r="1215" spans="1:20" x14ac:dyDescent="0.3">
      <c r="A1215" s="147" t="s">
        <v>3018</v>
      </c>
      <c r="B1215" s="159" t="s">
        <v>3019</v>
      </c>
      <c r="C1215" s="62" t="s">
        <v>67</v>
      </c>
      <c r="D1215" s="62" t="s">
        <v>153</v>
      </c>
      <c r="E1215" s="46"/>
      <c r="F1215" s="46"/>
      <c r="G1215" s="46"/>
      <c r="H1215" s="46"/>
      <c r="I1215" s="46"/>
      <c r="J1215" s="46"/>
      <c r="K1215" s="28"/>
      <c r="L1215" s="28"/>
      <c r="M1215" s="32"/>
      <c r="N1215" s="35"/>
      <c r="O1215" s="62"/>
      <c r="P1215" s="160">
        <v>0</v>
      </c>
      <c r="Q1215" s="32">
        <f t="shared" si="114"/>
        <v>0</v>
      </c>
      <c r="R1215" s="32">
        <f t="shared" si="114"/>
        <v>0</v>
      </c>
      <c r="S1215" s="216">
        <f t="shared" si="113"/>
        <v>0</v>
      </c>
      <c r="T1215" s="60"/>
    </row>
    <row r="1216" spans="1:20" x14ac:dyDescent="0.3">
      <c r="A1216" s="147" t="s">
        <v>3020</v>
      </c>
      <c r="B1216" s="159" t="s">
        <v>3021</v>
      </c>
      <c r="C1216" s="62" t="s">
        <v>67</v>
      </c>
      <c r="D1216" s="62" t="s">
        <v>153</v>
      </c>
      <c r="E1216" s="46"/>
      <c r="F1216" s="46"/>
      <c r="G1216" s="46"/>
      <c r="H1216" s="46"/>
      <c r="I1216" s="46"/>
      <c r="J1216" s="46"/>
      <c r="K1216" s="28"/>
      <c r="L1216" s="28"/>
      <c r="M1216" s="32"/>
      <c r="N1216" s="35"/>
      <c r="O1216" s="62"/>
      <c r="P1216" s="160">
        <v>0</v>
      </c>
      <c r="Q1216" s="32">
        <f t="shared" si="114"/>
        <v>0</v>
      </c>
      <c r="R1216" s="32">
        <f t="shared" si="114"/>
        <v>0</v>
      </c>
      <c r="S1216" s="216">
        <f t="shared" si="113"/>
        <v>0</v>
      </c>
      <c r="T1216" s="60"/>
    </row>
    <row r="1217" spans="1:20" x14ac:dyDescent="0.3">
      <c r="A1217" s="147" t="s">
        <v>3022</v>
      </c>
      <c r="B1217" s="159" t="s">
        <v>3023</v>
      </c>
      <c r="C1217" s="62" t="s">
        <v>67</v>
      </c>
      <c r="D1217" s="62" t="s">
        <v>153</v>
      </c>
      <c r="E1217" s="46"/>
      <c r="F1217" s="46"/>
      <c r="G1217" s="46"/>
      <c r="H1217" s="46"/>
      <c r="I1217" s="46"/>
      <c r="J1217" s="46"/>
      <c r="K1217" s="28"/>
      <c r="L1217" s="28"/>
      <c r="M1217" s="32"/>
      <c r="N1217" s="35"/>
      <c r="O1217" s="62"/>
      <c r="P1217" s="160">
        <v>100000000</v>
      </c>
      <c r="Q1217" s="32">
        <f t="shared" si="114"/>
        <v>105000000</v>
      </c>
      <c r="R1217" s="32">
        <f t="shared" si="114"/>
        <v>110250000</v>
      </c>
      <c r="S1217" s="216">
        <f t="shared" si="113"/>
        <v>315250000</v>
      </c>
      <c r="T1217" s="60"/>
    </row>
    <row r="1218" spans="1:20" x14ac:dyDescent="0.3">
      <c r="A1218" s="147" t="s">
        <v>3024</v>
      </c>
      <c r="B1218" s="159" t="s">
        <v>3025</v>
      </c>
      <c r="C1218" s="62" t="s">
        <v>67</v>
      </c>
      <c r="D1218" s="62" t="s">
        <v>153</v>
      </c>
      <c r="E1218" s="46"/>
      <c r="F1218" s="46"/>
      <c r="G1218" s="46"/>
      <c r="H1218" s="46"/>
      <c r="I1218" s="46"/>
      <c r="J1218" s="46"/>
      <c r="K1218" s="28"/>
      <c r="L1218" s="28"/>
      <c r="M1218" s="32"/>
      <c r="N1218" s="35"/>
      <c r="O1218" s="62"/>
      <c r="P1218" s="160">
        <v>0</v>
      </c>
      <c r="Q1218" s="32">
        <f t="shared" si="114"/>
        <v>0</v>
      </c>
      <c r="R1218" s="32">
        <f t="shared" si="114"/>
        <v>0</v>
      </c>
      <c r="S1218" s="216">
        <f t="shared" si="113"/>
        <v>0</v>
      </c>
      <c r="T1218" s="60"/>
    </row>
    <row r="1219" spans="1:20" x14ac:dyDescent="0.3">
      <c r="A1219" s="147" t="s">
        <v>3026</v>
      </c>
      <c r="B1219" s="159" t="s">
        <v>3027</v>
      </c>
      <c r="C1219" s="62" t="s">
        <v>67</v>
      </c>
      <c r="D1219" s="62" t="s">
        <v>153</v>
      </c>
      <c r="E1219" s="46"/>
      <c r="F1219" s="46"/>
      <c r="G1219" s="46"/>
      <c r="H1219" s="46"/>
      <c r="I1219" s="46"/>
      <c r="J1219" s="46"/>
      <c r="K1219" s="28"/>
      <c r="L1219" s="28"/>
      <c r="M1219" s="32"/>
      <c r="N1219" s="35"/>
      <c r="O1219" s="62"/>
      <c r="P1219" s="160">
        <v>200000000</v>
      </c>
      <c r="Q1219" s="32">
        <f t="shared" si="114"/>
        <v>210000000</v>
      </c>
      <c r="R1219" s="32">
        <f t="shared" si="114"/>
        <v>220500000</v>
      </c>
      <c r="S1219" s="216">
        <f t="shared" si="113"/>
        <v>630500000</v>
      </c>
      <c r="T1219" s="60"/>
    </row>
    <row r="1220" spans="1:20" x14ac:dyDescent="0.3">
      <c r="A1220" s="147" t="s">
        <v>3028</v>
      </c>
      <c r="B1220" s="159" t="s">
        <v>3029</v>
      </c>
      <c r="C1220" s="62" t="s">
        <v>67</v>
      </c>
      <c r="D1220" s="62" t="s">
        <v>153</v>
      </c>
      <c r="E1220" s="46"/>
      <c r="F1220" s="46"/>
      <c r="G1220" s="46"/>
      <c r="H1220" s="46"/>
      <c r="I1220" s="46"/>
      <c r="J1220" s="46"/>
      <c r="K1220" s="28"/>
      <c r="L1220" s="28"/>
      <c r="M1220" s="32"/>
      <c r="N1220" s="35"/>
      <c r="O1220" s="62"/>
      <c r="P1220" s="160">
        <v>150000000</v>
      </c>
      <c r="Q1220" s="32">
        <f t="shared" ref="Q1220:R1239" si="115">P1220+5%*P1220</f>
        <v>157500000</v>
      </c>
      <c r="R1220" s="32">
        <f t="shared" si="115"/>
        <v>165375000</v>
      </c>
      <c r="S1220" s="216">
        <f t="shared" si="113"/>
        <v>472875000</v>
      </c>
      <c r="T1220" s="60"/>
    </row>
    <row r="1221" spans="1:20" x14ac:dyDescent="0.3">
      <c r="A1221" s="147" t="s">
        <v>3030</v>
      </c>
      <c r="B1221" s="159" t="s">
        <v>3031</v>
      </c>
      <c r="C1221" s="62" t="s">
        <v>67</v>
      </c>
      <c r="D1221" s="62" t="s">
        <v>153</v>
      </c>
      <c r="E1221" s="46"/>
      <c r="F1221" s="46"/>
      <c r="G1221" s="46"/>
      <c r="H1221" s="46"/>
      <c r="I1221" s="46"/>
      <c r="J1221" s="46"/>
      <c r="K1221" s="28"/>
      <c r="L1221" s="28"/>
      <c r="M1221" s="32"/>
      <c r="N1221" s="35"/>
      <c r="O1221" s="62"/>
      <c r="P1221" s="160">
        <v>0</v>
      </c>
      <c r="Q1221" s="32">
        <f t="shared" si="115"/>
        <v>0</v>
      </c>
      <c r="R1221" s="32">
        <f t="shared" si="115"/>
        <v>0</v>
      </c>
      <c r="S1221" s="216">
        <f t="shared" si="113"/>
        <v>0</v>
      </c>
      <c r="T1221" s="60"/>
    </row>
    <row r="1222" spans="1:20" x14ac:dyDescent="0.3">
      <c r="A1222" s="147" t="s">
        <v>3032</v>
      </c>
      <c r="B1222" s="159" t="s">
        <v>3033</v>
      </c>
      <c r="C1222" s="62" t="s">
        <v>67</v>
      </c>
      <c r="D1222" s="62" t="s">
        <v>153</v>
      </c>
      <c r="E1222" s="46"/>
      <c r="F1222" s="46"/>
      <c r="G1222" s="46"/>
      <c r="H1222" s="46"/>
      <c r="I1222" s="46"/>
      <c r="J1222" s="46"/>
      <c r="K1222" s="28"/>
      <c r="L1222" s="28"/>
      <c r="M1222" s="32"/>
      <c r="N1222" s="35"/>
      <c r="O1222" s="62"/>
      <c r="P1222" s="160">
        <v>200000000</v>
      </c>
      <c r="Q1222" s="32">
        <f t="shared" si="115"/>
        <v>210000000</v>
      </c>
      <c r="R1222" s="32">
        <f t="shared" si="115"/>
        <v>220500000</v>
      </c>
      <c r="S1222" s="216">
        <f t="shared" si="113"/>
        <v>630500000</v>
      </c>
      <c r="T1222" s="60"/>
    </row>
    <row r="1223" spans="1:20" x14ac:dyDescent="0.3">
      <c r="A1223" s="147" t="s">
        <v>3034</v>
      </c>
      <c r="B1223" s="159" t="s">
        <v>3035</v>
      </c>
      <c r="C1223" s="62" t="s">
        <v>67</v>
      </c>
      <c r="D1223" s="62" t="s">
        <v>153</v>
      </c>
      <c r="E1223" s="46"/>
      <c r="F1223" s="46"/>
      <c r="G1223" s="46"/>
      <c r="H1223" s="46"/>
      <c r="I1223" s="46"/>
      <c r="J1223" s="46"/>
      <c r="K1223" s="28"/>
      <c r="L1223" s="28"/>
      <c r="M1223" s="32"/>
      <c r="N1223" s="35"/>
      <c r="O1223" s="62"/>
      <c r="P1223" s="160">
        <v>0</v>
      </c>
      <c r="Q1223" s="32">
        <f t="shared" si="115"/>
        <v>0</v>
      </c>
      <c r="R1223" s="32">
        <f t="shared" si="115"/>
        <v>0</v>
      </c>
      <c r="S1223" s="216">
        <f t="shared" si="113"/>
        <v>0</v>
      </c>
      <c r="T1223" s="60"/>
    </row>
    <row r="1224" spans="1:20" x14ac:dyDescent="0.3">
      <c r="A1224" s="147" t="s">
        <v>3036</v>
      </c>
      <c r="B1224" s="159" t="s">
        <v>3037</v>
      </c>
      <c r="C1224" s="62" t="s">
        <v>67</v>
      </c>
      <c r="D1224" s="62" t="s">
        <v>153</v>
      </c>
      <c r="E1224" s="46"/>
      <c r="F1224" s="46"/>
      <c r="G1224" s="46"/>
      <c r="H1224" s="46"/>
      <c r="I1224" s="46"/>
      <c r="J1224" s="46"/>
      <c r="K1224" s="28"/>
      <c r="L1224" s="28"/>
      <c r="M1224" s="32"/>
      <c r="N1224" s="35"/>
      <c r="O1224" s="62"/>
      <c r="P1224" s="160">
        <v>0</v>
      </c>
      <c r="Q1224" s="32">
        <f t="shared" si="115"/>
        <v>0</v>
      </c>
      <c r="R1224" s="32">
        <f t="shared" si="115"/>
        <v>0</v>
      </c>
      <c r="S1224" s="216">
        <f t="shared" si="113"/>
        <v>0</v>
      </c>
      <c r="T1224" s="60"/>
    </row>
    <row r="1225" spans="1:20" x14ac:dyDescent="0.3">
      <c r="A1225" s="147" t="s">
        <v>3038</v>
      </c>
      <c r="B1225" s="159" t="s">
        <v>3039</v>
      </c>
      <c r="C1225" s="62" t="s">
        <v>67</v>
      </c>
      <c r="D1225" s="62" t="s">
        <v>153</v>
      </c>
      <c r="E1225" s="46"/>
      <c r="F1225" s="46"/>
      <c r="G1225" s="46"/>
      <c r="H1225" s="46"/>
      <c r="I1225" s="46"/>
      <c r="J1225" s="46"/>
      <c r="K1225" s="28"/>
      <c r="L1225" s="28"/>
      <c r="M1225" s="32"/>
      <c r="N1225" s="35"/>
      <c r="O1225" s="62"/>
      <c r="P1225" s="160">
        <v>0</v>
      </c>
      <c r="Q1225" s="32">
        <f t="shared" si="115"/>
        <v>0</v>
      </c>
      <c r="R1225" s="32">
        <f t="shared" si="115"/>
        <v>0</v>
      </c>
      <c r="S1225" s="216">
        <f t="shared" si="113"/>
        <v>0</v>
      </c>
      <c r="T1225" s="60"/>
    </row>
    <row r="1226" spans="1:20" x14ac:dyDescent="0.3">
      <c r="A1226" s="147" t="s">
        <v>3040</v>
      </c>
      <c r="B1226" s="159" t="s">
        <v>3041</v>
      </c>
      <c r="C1226" s="62" t="s">
        <v>67</v>
      </c>
      <c r="D1226" s="62" t="s">
        <v>153</v>
      </c>
      <c r="E1226" s="46"/>
      <c r="F1226" s="46"/>
      <c r="G1226" s="46"/>
      <c r="H1226" s="46"/>
      <c r="I1226" s="46"/>
      <c r="J1226" s="46"/>
      <c r="K1226" s="28"/>
      <c r="L1226" s="28"/>
      <c r="M1226" s="32"/>
      <c r="N1226" s="35"/>
      <c r="O1226" s="62"/>
      <c r="P1226" s="160">
        <v>200000000</v>
      </c>
      <c r="Q1226" s="32">
        <f t="shared" si="115"/>
        <v>210000000</v>
      </c>
      <c r="R1226" s="32">
        <f t="shared" si="115"/>
        <v>220500000</v>
      </c>
      <c r="S1226" s="216">
        <f t="shared" si="113"/>
        <v>630500000</v>
      </c>
      <c r="T1226" s="60"/>
    </row>
    <row r="1227" spans="1:20" x14ac:dyDescent="0.3">
      <c r="A1227" s="147" t="s">
        <v>3042</v>
      </c>
      <c r="B1227" s="159" t="s">
        <v>3043</v>
      </c>
      <c r="C1227" s="62" t="s">
        <v>67</v>
      </c>
      <c r="D1227" s="62" t="s">
        <v>153</v>
      </c>
      <c r="E1227" s="46"/>
      <c r="F1227" s="46"/>
      <c r="G1227" s="46"/>
      <c r="H1227" s="46"/>
      <c r="I1227" s="46"/>
      <c r="J1227" s="46"/>
      <c r="K1227" s="28"/>
      <c r="L1227" s="28"/>
      <c r="M1227" s="32"/>
      <c r="N1227" s="35"/>
      <c r="O1227" s="62"/>
      <c r="P1227" s="160">
        <v>300000000</v>
      </c>
      <c r="Q1227" s="32">
        <f t="shared" si="115"/>
        <v>315000000</v>
      </c>
      <c r="R1227" s="32">
        <f t="shared" si="115"/>
        <v>330750000</v>
      </c>
      <c r="S1227" s="216">
        <f t="shared" si="113"/>
        <v>945750000</v>
      </c>
      <c r="T1227" s="60"/>
    </row>
    <row r="1228" spans="1:20" x14ac:dyDescent="0.3">
      <c r="A1228" s="147" t="s">
        <v>3044</v>
      </c>
      <c r="B1228" s="159" t="s">
        <v>3045</v>
      </c>
      <c r="C1228" s="62" t="s">
        <v>67</v>
      </c>
      <c r="D1228" s="62" t="s">
        <v>153</v>
      </c>
      <c r="E1228" s="46"/>
      <c r="F1228" s="46"/>
      <c r="G1228" s="46"/>
      <c r="H1228" s="46"/>
      <c r="I1228" s="46"/>
      <c r="J1228" s="46"/>
      <c r="K1228" s="28"/>
      <c r="L1228" s="28"/>
      <c r="M1228" s="32"/>
      <c r="N1228" s="35"/>
      <c r="O1228" s="62"/>
      <c r="P1228" s="160">
        <v>0</v>
      </c>
      <c r="Q1228" s="32">
        <f t="shared" si="115"/>
        <v>0</v>
      </c>
      <c r="R1228" s="32">
        <f t="shared" si="115"/>
        <v>0</v>
      </c>
      <c r="S1228" s="216">
        <f t="shared" si="113"/>
        <v>0</v>
      </c>
      <c r="T1228" s="60"/>
    </row>
    <row r="1229" spans="1:20" x14ac:dyDescent="0.3">
      <c r="A1229" s="147" t="s">
        <v>3046</v>
      </c>
      <c r="B1229" s="159" t="s">
        <v>3047</v>
      </c>
      <c r="C1229" s="62" t="s">
        <v>67</v>
      </c>
      <c r="D1229" s="62" t="s">
        <v>153</v>
      </c>
      <c r="E1229" s="46"/>
      <c r="F1229" s="46"/>
      <c r="G1229" s="46"/>
      <c r="H1229" s="46"/>
      <c r="I1229" s="46"/>
      <c r="J1229" s="46"/>
      <c r="K1229" s="28"/>
      <c r="L1229" s="28"/>
      <c r="M1229" s="32"/>
      <c r="N1229" s="35"/>
      <c r="O1229" s="62"/>
      <c r="P1229" s="160">
        <v>0</v>
      </c>
      <c r="Q1229" s="32">
        <f t="shared" si="115"/>
        <v>0</v>
      </c>
      <c r="R1229" s="32">
        <f t="shared" si="115"/>
        <v>0</v>
      </c>
      <c r="S1229" s="216">
        <f t="shared" si="113"/>
        <v>0</v>
      </c>
      <c r="T1229" s="60"/>
    </row>
    <row r="1230" spans="1:20" x14ac:dyDescent="0.3">
      <c r="A1230" s="147" t="s">
        <v>3048</v>
      </c>
      <c r="B1230" s="159" t="s">
        <v>3049</v>
      </c>
      <c r="C1230" s="62" t="s">
        <v>67</v>
      </c>
      <c r="D1230" s="62" t="s">
        <v>153</v>
      </c>
      <c r="E1230" s="46"/>
      <c r="F1230" s="46"/>
      <c r="G1230" s="46"/>
      <c r="H1230" s="46"/>
      <c r="I1230" s="46"/>
      <c r="J1230" s="46"/>
      <c r="K1230" s="28"/>
      <c r="L1230" s="28"/>
      <c r="M1230" s="32"/>
      <c r="N1230" s="35"/>
      <c r="O1230" s="62"/>
      <c r="P1230" s="160">
        <v>0</v>
      </c>
      <c r="Q1230" s="32">
        <f t="shared" si="115"/>
        <v>0</v>
      </c>
      <c r="R1230" s="32">
        <f t="shared" si="115"/>
        <v>0</v>
      </c>
      <c r="S1230" s="216">
        <f t="shared" si="113"/>
        <v>0</v>
      </c>
      <c r="T1230" s="60"/>
    </row>
    <row r="1231" spans="1:20" x14ac:dyDescent="0.3">
      <c r="A1231" s="147" t="s">
        <v>3050</v>
      </c>
      <c r="B1231" s="159" t="s">
        <v>3051</v>
      </c>
      <c r="C1231" s="62" t="s">
        <v>67</v>
      </c>
      <c r="D1231" s="62" t="s">
        <v>153</v>
      </c>
      <c r="E1231" s="46"/>
      <c r="F1231" s="46"/>
      <c r="G1231" s="46"/>
      <c r="H1231" s="46"/>
      <c r="I1231" s="46"/>
      <c r="J1231" s="46"/>
      <c r="K1231" s="28"/>
      <c r="L1231" s="28"/>
      <c r="M1231" s="32"/>
      <c r="N1231" s="35"/>
      <c r="O1231" s="62"/>
      <c r="P1231" s="160">
        <v>0</v>
      </c>
      <c r="Q1231" s="32">
        <f t="shared" si="115"/>
        <v>0</v>
      </c>
      <c r="R1231" s="32">
        <f t="shared" si="115"/>
        <v>0</v>
      </c>
      <c r="S1231" s="216">
        <f t="shared" si="113"/>
        <v>0</v>
      </c>
      <c r="T1231" s="60"/>
    </row>
    <row r="1232" spans="1:20" x14ac:dyDescent="0.3">
      <c r="A1232" s="147" t="s">
        <v>3052</v>
      </c>
      <c r="B1232" s="159" t="s">
        <v>3053</v>
      </c>
      <c r="C1232" s="62" t="s">
        <v>67</v>
      </c>
      <c r="D1232" s="62" t="s">
        <v>153</v>
      </c>
      <c r="E1232" s="46"/>
      <c r="F1232" s="46"/>
      <c r="G1232" s="46"/>
      <c r="H1232" s="46"/>
      <c r="I1232" s="46"/>
      <c r="J1232" s="46"/>
      <c r="K1232" s="28"/>
      <c r="L1232" s="28"/>
      <c r="M1232" s="32"/>
      <c r="N1232" s="35"/>
      <c r="O1232" s="62"/>
      <c r="P1232" s="160">
        <v>0</v>
      </c>
      <c r="Q1232" s="32">
        <f t="shared" si="115"/>
        <v>0</v>
      </c>
      <c r="R1232" s="32">
        <f t="shared" si="115"/>
        <v>0</v>
      </c>
      <c r="S1232" s="216">
        <f t="shared" si="113"/>
        <v>0</v>
      </c>
      <c r="T1232" s="60"/>
    </row>
    <row r="1233" spans="1:20" x14ac:dyDescent="0.3">
      <c r="A1233" s="147" t="s">
        <v>3054</v>
      </c>
      <c r="B1233" s="159" t="s">
        <v>3055</v>
      </c>
      <c r="C1233" s="62" t="s">
        <v>67</v>
      </c>
      <c r="D1233" s="62" t="s">
        <v>153</v>
      </c>
      <c r="E1233" s="46"/>
      <c r="F1233" s="46"/>
      <c r="G1233" s="46"/>
      <c r="H1233" s="46"/>
      <c r="I1233" s="46"/>
      <c r="J1233" s="46"/>
      <c r="K1233" s="28"/>
      <c r="L1233" s="28"/>
      <c r="M1233" s="32"/>
      <c r="N1233" s="35"/>
      <c r="O1233" s="62"/>
      <c r="P1233" s="160">
        <v>50000000</v>
      </c>
      <c r="Q1233" s="32">
        <f t="shared" si="115"/>
        <v>52500000</v>
      </c>
      <c r="R1233" s="32">
        <f t="shared" si="115"/>
        <v>55125000</v>
      </c>
      <c r="S1233" s="216">
        <f t="shared" si="113"/>
        <v>157625000</v>
      </c>
      <c r="T1233" s="60"/>
    </row>
    <row r="1234" spans="1:20" x14ac:dyDescent="0.3">
      <c r="A1234" s="147" t="s">
        <v>3056</v>
      </c>
      <c r="B1234" s="159" t="s">
        <v>3057</v>
      </c>
      <c r="C1234" s="62" t="s">
        <v>67</v>
      </c>
      <c r="D1234" s="62" t="s">
        <v>153</v>
      </c>
      <c r="E1234" s="46"/>
      <c r="F1234" s="46"/>
      <c r="G1234" s="46"/>
      <c r="H1234" s="46"/>
      <c r="I1234" s="46"/>
      <c r="J1234" s="46"/>
      <c r="K1234" s="28"/>
      <c r="L1234" s="28"/>
      <c r="M1234" s="32"/>
      <c r="N1234" s="35"/>
      <c r="O1234" s="62"/>
      <c r="P1234" s="160">
        <v>0</v>
      </c>
      <c r="Q1234" s="32">
        <f t="shared" si="115"/>
        <v>0</v>
      </c>
      <c r="R1234" s="32">
        <f t="shared" si="115"/>
        <v>0</v>
      </c>
      <c r="S1234" s="216">
        <f t="shared" si="113"/>
        <v>0</v>
      </c>
      <c r="T1234" s="60"/>
    </row>
    <row r="1235" spans="1:20" x14ac:dyDescent="0.3">
      <c r="A1235" s="147" t="s">
        <v>3058</v>
      </c>
      <c r="B1235" s="159" t="s">
        <v>3059</v>
      </c>
      <c r="C1235" s="62" t="s">
        <v>67</v>
      </c>
      <c r="D1235" s="62" t="s">
        <v>153</v>
      </c>
      <c r="E1235" s="46"/>
      <c r="F1235" s="46"/>
      <c r="G1235" s="46"/>
      <c r="H1235" s="46"/>
      <c r="I1235" s="46"/>
      <c r="J1235" s="46"/>
      <c r="K1235" s="28"/>
      <c r="L1235" s="28"/>
      <c r="M1235" s="32"/>
      <c r="N1235" s="35"/>
      <c r="O1235" s="62"/>
      <c r="P1235" s="160">
        <v>87370552.780000001</v>
      </c>
      <c r="Q1235" s="32">
        <f t="shared" si="115"/>
        <v>91739080.419</v>
      </c>
      <c r="R1235" s="32">
        <f t="shared" si="115"/>
        <v>96326034.439950004</v>
      </c>
      <c r="S1235" s="216">
        <f t="shared" si="113"/>
        <v>275435667.63894999</v>
      </c>
      <c r="T1235" s="60"/>
    </row>
    <row r="1236" spans="1:20" x14ac:dyDescent="0.3">
      <c r="A1236" s="147" t="s">
        <v>3060</v>
      </c>
      <c r="B1236" s="159" t="s">
        <v>3061</v>
      </c>
      <c r="C1236" s="62" t="s">
        <v>67</v>
      </c>
      <c r="D1236" s="62" t="s">
        <v>153</v>
      </c>
      <c r="E1236" s="46"/>
      <c r="F1236" s="46"/>
      <c r="G1236" s="46"/>
      <c r="H1236" s="46"/>
      <c r="I1236" s="46"/>
      <c r="J1236" s="46"/>
      <c r="K1236" s="28"/>
      <c r="L1236" s="28"/>
      <c r="M1236" s="32"/>
      <c r="N1236" s="35"/>
      <c r="O1236" s="62"/>
      <c r="P1236" s="160">
        <v>100000000</v>
      </c>
      <c r="Q1236" s="32">
        <f t="shared" si="115"/>
        <v>105000000</v>
      </c>
      <c r="R1236" s="32">
        <f t="shared" si="115"/>
        <v>110250000</v>
      </c>
      <c r="S1236" s="216">
        <f t="shared" si="113"/>
        <v>315250000</v>
      </c>
      <c r="T1236" s="60"/>
    </row>
    <row r="1237" spans="1:20" x14ac:dyDescent="0.3">
      <c r="A1237" s="147" t="s">
        <v>3062</v>
      </c>
      <c r="B1237" s="159" t="s">
        <v>3063</v>
      </c>
      <c r="C1237" s="62" t="s">
        <v>67</v>
      </c>
      <c r="D1237" s="62" t="s">
        <v>153</v>
      </c>
      <c r="E1237" s="46"/>
      <c r="F1237" s="46"/>
      <c r="G1237" s="46"/>
      <c r="H1237" s="46"/>
      <c r="I1237" s="46"/>
      <c r="J1237" s="46"/>
      <c r="K1237" s="28"/>
      <c r="L1237" s="28"/>
      <c r="M1237" s="32"/>
      <c r="N1237" s="35"/>
      <c r="O1237" s="62"/>
      <c r="P1237" s="160">
        <v>63941000.13000001</v>
      </c>
      <c r="Q1237" s="32">
        <f t="shared" si="115"/>
        <v>67138050.136500016</v>
      </c>
      <c r="R1237" s="32">
        <f t="shared" si="115"/>
        <v>70494952.643325016</v>
      </c>
      <c r="S1237" s="216">
        <f t="shared" si="113"/>
        <v>201574002.90982503</v>
      </c>
      <c r="T1237" s="60"/>
    </row>
    <row r="1238" spans="1:20" x14ac:dyDescent="0.3">
      <c r="A1238" s="147" t="s">
        <v>3064</v>
      </c>
      <c r="B1238" s="159" t="s">
        <v>3065</v>
      </c>
      <c r="C1238" s="62" t="s">
        <v>67</v>
      </c>
      <c r="D1238" s="62" t="s">
        <v>153</v>
      </c>
      <c r="E1238" s="46"/>
      <c r="F1238" s="46"/>
      <c r="G1238" s="46"/>
      <c r="H1238" s="46"/>
      <c r="I1238" s="46"/>
      <c r="J1238" s="46"/>
      <c r="K1238" s="28"/>
      <c r="L1238" s="28"/>
      <c r="M1238" s="32"/>
      <c r="N1238" s="35"/>
      <c r="O1238" s="62"/>
      <c r="P1238" s="160">
        <v>250000000</v>
      </c>
      <c r="Q1238" s="32">
        <f t="shared" si="115"/>
        <v>262500000</v>
      </c>
      <c r="R1238" s="32">
        <f t="shared" si="115"/>
        <v>275625000</v>
      </c>
      <c r="S1238" s="216">
        <f t="shared" si="113"/>
        <v>788125000</v>
      </c>
      <c r="T1238" s="60"/>
    </row>
    <row r="1239" spans="1:20" x14ac:dyDescent="0.3">
      <c r="A1239" s="147" t="s">
        <v>3066</v>
      </c>
      <c r="B1239" s="159" t="s">
        <v>3067</v>
      </c>
      <c r="C1239" s="62" t="s">
        <v>67</v>
      </c>
      <c r="D1239" s="62" t="s">
        <v>153</v>
      </c>
      <c r="E1239" s="46"/>
      <c r="F1239" s="46"/>
      <c r="G1239" s="46"/>
      <c r="H1239" s="46"/>
      <c r="I1239" s="46"/>
      <c r="J1239" s="46"/>
      <c r="K1239" s="28"/>
      <c r="L1239" s="28"/>
      <c r="M1239" s="32"/>
      <c r="N1239" s="35"/>
      <c r="O1239" s="62"/>
      <c r="P1239" s="160">
        <v>0</v>
      </c>
      <c r="Q1239" s="32">
        <f t="shared" si="115"/>
        <v>0</v>
      </c>
      <c r="R1239" s="32">
        <f t="shared" si="115"/>
        <v>0</v>
      </c>
      <c r="S1239" s="216">
        <f t="shared" si="113"/>
        <v>0</v>
      </c>
      <c r="T1239" s="60"/>
    </row>
    <row r="1240" spans="1:20" x14ac:dyDescent="0.3">
      <c r="A1240" s="147" t="s">
        <v>3068</v>
      </c>
      <c r="B1240" s="159" t="s">
        <v>3069</v>
      </c>
      <c r="C1240" s="62" t="s">
        <v>67</v>
      </c>
      <c r="D1240" s="62" t="s">
        <v>153</v>
      </c>
      <c r="E1240" s="46"/>
      <c r="F1240" s="46"/>
      <c r="G1240" s="46"/>
      <c r="H1240" s="46"/>
      <c r="I1240" s="46"/>
      <c r="J1240" s="46"/>
      <c r="K1240" s="28"/>
      <c r="L1240" s="28"/>
      <c r="M1240" s="32"/>
      <c r="N1240" s="35"/>
      <c r="O1240" s="62"/>
      <c r="P1240" s="160">
        <v>0</v>
      </c>
      <c r="Q1240" s="32">
        <f t="shared" ref="Q1240:R1259" si="116">P1240+5%*P1240</f>
        <v>0</v>
      </c>
      <c r="R1240" s="32">
        <f t="shared" si="116"/>
        <v>0</v>
      </c>
      <c r="S1240" s="216">
        <f t="shared" si="113"/>
        <v>0</v>
      </c>
      <c r="T1240" s="60"/>
    </row>
    <row r="1241" spans="1:20" x14ac:dyDescent="0.3">
      <c r="A1241" s="147" t="s">
        <v>3070</v>
      </c>
      <c r="B1241" s="159" t="s">
        <v>3071</v>
      </c>
      <c r="C1241" s="62" t="s">
        <v>67</v>
      </c>
      <c r="D1241" s="62" t="s">
        <v>153</v>
      </c>
      <c r="E1241" s="46"/>
      <c r="F1241" s="46"/>
      <c r="G1241" s="46"/>
      <c r="H1241" s="46"/>
      <c r="I1241" s="46"/>
      <c r="J1241" s="46"/>
      <c r="K1241" s="28"/>
      <c r="L1241" s="28"/>
      <c r="M1241" s="32"/>
      <c r="N1241" s="35"/>
      <c r="O1241" s="62"/>
      <c r="P1241" s="160">
        <v>150000000</v>
      </c>
      <c r="Q1241" s="32">
        <f t="shared" si="116"/>
        <v>157500000</v>
      </c>
      <c r="R1241" s="32">
        <f t="shared" si="116"/>
        <v>165375000</v>
      </c>
      <c r="S1241" s="216">
        <f t="shared" si="113"/>
        <v>472875000</v>
      </c>
      <c r="T1241" s="60"/>
    </row>
    <row r="1242" spans="1:20" x14ac:dyDescent="0.3">
      <c r="A1242" s="147" t="s">
        <v>3072</v>
      </c>
      <c r="B1242" s="159" t="s">
        <v>3073</v>
      </c>
      <c r="C1242" s="62" t="s">
        <v>67</v>
      </c>
      <c r="D1242" s="62" t="s">
        <v>153</v>
      </c>
      <c r="E1242" s="46"/>
      <c r="F1242" s="46"/>
      <c r="G1242" s="46"/>
      <c r="H1242" s="46"/>
      <c r="I1242" s="46"/>
      <c r="J1242" s="46"/>
      <c r="K1242" s="28"/>
      <c r="L1242" s="28"/>
      <c r="M1242" s="32"/>
      <c r="N1242" s="35"/>
      <c r="O1242" s="62"/>
      <c r="P1242" s="160">
        <v>200000000</v>
      </c>
      <c r="Q1242" s="32">
        <f t="shared" si="116"/>
        <v>210000000</v>
      </c>
      <c r="R1242" s="32">
        <f t="shared" si="116"/>
        <v>220500000</v>
      </c>
      <c r="S1242" s="216">
        <f t="shared" si="113"/>
        <v>630500000</v>
      </c>
      <c r="T1242" s="60"/>
    </row>
    <row r="1243" spans="1:20" x14ac:dyDescent="0.3">
      <c r="A1243" s="147" t="s">
        <v>3074</v>
      </c>
      <c r="B1243" s="159" t="s">
        <v>3075</v>
      </c>
      <c r="C1243" s="62" t="s">
        <v>67</v>
      </c>
      <c r="D1243" s="62" t="s">
        <v>153</v>
      </c>
      <c r="E1243" s="46"/>
      <c r="F1243" s="46"/>
      <c r="G1243" s="46"/>
      <c r="H1243" s="46"/>
      <c r="I1243" s="46"/>
      <c r="J1243" s="46"/>
      <c r="K1243" s="28"/>
      <c r="L1243" s="28"/>
      <c r="M1243" s="32"/>
      <c r="N1243" s="35"/>
      <c r="O1243" s="62"/>
      <c r="P1243" s="160">
        <v>0</v>
      </c>
      <c r="Q1243" s="32">
        <f t="shared" si="116"/>
        <v>0</v>
      </c>
      <c r="R1243" s="32">
        <f t="shared" si="116"/>
        <v>0</v>
      </c>
      <c r="S1243" s="216">
        <f t="shared" si="113"/>
        <v>0</v>
      </c>
      <c r="T1243" s="60"/>
    </row>
    <row r="1244" spans="1:20" x14ac:dyDescent="0.3">
      <c r="A1244" s="147" t="s">
        <v>3076</v>
      </c>
      <c r="B1244" s="159" t="s">
        <v>3077</v>
      </c>
      <c r="C1244" s="62" t="s">
        <v>67</v>
      </c>
      <c r="D1244" s="62" t="s">
        <v>153</v>
      </c>
      <c r="E1244" s="46"/>
      <c r="F1244" s="46"/>
      <c r="G1244" s="46"/>
      <c r="H1244" s="46"/>
      <c r="I1244" s="46"/>
      <c r="J1244" s="46"/>
      <c r="K1244" s="28"/>
      <c r="L1244" s="28"/>
      <c r="M1244" s="32"/>
      <c r="N1244" s="35"/>
      <c r="O1244" s="62"/>
      <c r="P1244" s="160">
        <v>200000000</v>
      </c>
      <c r="Q1244" s="32">
        <f t="shared" si="116"/>
        <v>210000000</v>
      </c>
      <c r="R1244" s="32">
        <f t="shared" si="116"/>
        <v>220500000</v>
      </c>
      <c r="S1244" s="216">
        <f t="shared" si="113"/>
        <v>630500000</v>
      </c>
      <c r="T1244" s="60"/>
    </row>
    <row r="1245" spans="1:20" x14ac:dyDescent="0.3">
      <c r="A1245" s="147" t="s">
        <v>3078</v>
      </c>
      <c r="B1245" s="159" t="s">
        <v>3079</v>
      </c>
      <c r="C1245" s="62" t="s">
        <v>67</v>
      </c>
      <c r="D1245" s="62" t="s">
        <v>153</v>
      </c>
      <c r="E1245" s="46"/>
      <c r="F1245" s="46"/>
      <c r="G1245" s="46"/>
      <c r="H1245" s="46"/>
      <c r="I1245" s="46"/>
      <c r="J1245" s="46"/>
      <c r="K1245" s="28"/>
      <c r="L1245" s="28"/>
      <c r="M1245" s="32"/>
      <c r="N1245" s="35"/>
      <c r="O1245" s="62"/>
      <c r="P1245" s="160">
        <v>58505203.059998997</v>
      </c>
      <c r="Q1245" s="32">
        <f t="shared" si="116"/>
        <v>61430463.212998949</v>
      </c>
      <c r="R1245" s="32">
        <f t="shared" si="116"/>
        <v>64501986.373648897</v>
      </c>
      <c r="S1245" s="216">
        <f t="shared" si="113"/>
        <v>184437652.64664686</v>
      </c>
      <c r="T1245" s="60"/>
    </row>
    <row r="1246" spans="1:20" x14ac:dyDescent="0.3">
      <c r="A1246" s="147" t="s">
        <v>3080</v>
      </c>
      <c r="B1246" s="159" t="s">
        <v>3081</v>
      </c>
      <c r="C1246" s="62" t="s">
        <v>67</v>
      </c>
      <c r="D1246" s="62" t="s">
        <v>153</v>
      </c>
      <c r="E1246" s="46"/>
      <c r="F1246" s="46"/>
      <c r="G1246" s="46"/>
      <c r="H1246" s="46"/>
      <c r="I1246" s="46"/>
      <c r="J1246" s="46"/>
      <c r="K1246" s="28"/>
      <c r="L1246" s="28"/>
      <c r="M1246" s="32"/>
      <c r="N1246" s="35"/>
      <c r="O1246" s="62"/>
      <c r="P1246" s="160">
        <v>100000000</v>
      </c>
      <c r="Q1246" s="32">
        <f t="shared" si="116"/>
        <v>105000000</v>
      </c>
      <c r="R1246" s="32">
        <f t="shared" si="116"/>
        <v>110250000</v>
      </c>
      <c r="S1246" s="216">
        <f t="shared" si="113"/>
        <v>315250000</v>
      </c>
      <c r="T1246" s="60"/>
    </row>
    <row r="1247" spans="1:20" x14ac:dyDescent="0.3">
      <c r="A1247" s="147" t="s">
        <v>3082</v>
      </c>
      <c r="B1247" s="159" t="s">
        <v>3083</v>
      </c>
      <c r="C1247" s="62" t="s">
        <v>67</v>
      </c>
      <c r="D1247" s="62" t="s">
        <v>153</v>
      </c>
      <c r="E1247" s="46"/>
      <c r="F1247" s="46"/>
      <c r="G1247" s="46"/>
      <c r="H1247" s="46"/>
      <c r="I1247" s="46"/>
      <c r="J1247" s="46"/>
      <c r="K1247" s="28"/>
      <c r="L1247" s="28"/>
      <c r="M1247" s="32"/>
      <c r="N1247" s="35"/>
      <c r="O1247" s="62"/>
      <c r="P1247" s="160">
        <v>150000000</v>
      </c>
      <c r="Q1247" s="32">
        <f t="shared" si="116"/>
        <v>157500000</v>
      </c>
      <c r="R1247" s="32">
        <f t="shared" si="116"/>
        <v>165375000</v>
      </c>
      <c r="S1247" s="216">
        <f t="shared" si="113"/>
        <v>472875000</v>
      </c>
      <c r="T1247" s="60"/>
    </row>
    <row r="1248" spans="1:20" x14ac:dyDescent="0.3">
      <c r="A1248" s="147" t="s">
        <v>3084</v>
      </c>
      <c r="B1248" s="159" t="s">
        <v>3085</v>
      </c>
      <c r="C1248" s="62" t="s">
        <v>67</v>
      </c>
      <c r="D1248" s="62" t="s">
        <v>153</v>
      </c>
      <c r="E1248" s="46"/>
      <c r="F1248" s="46"/>
      <c r="G1248" s="46"/>
      <c r="H1248" s="46"/>
      <c r="I1248" s="46"/>
      <c r="J1248" s="46"/>
      <c r="K1248" s="28"/>
      <c r="L1248" s="28"/>
      <c r="M1248" s="32"/>
      <c r="N1248" s="35"/>
      <c r="O1248" s="62"/>
      <c r="P1248" s="160">
        <v>150000000</v>
      </c>
      <c r="Q1248" s="32">
        <f t="shared" si="116"/>
        <v>157500000</v>
      </c>
      <c r="R1248" s="32">
        <f t="shared" si="116"/>
        <v>165375000</v>
      </c>
      <c r="S1248" s="216">
        <f t="shared" ref="S1248:S1311" si="117">SUM(P1248:R1248)</f>
        <v>472875000</v>
      </c>
      <c r="T1248" s="60"/>
    </row>
    <row r="1249" spans="1:20" x14ac:dyDescent="0.3">
      <c r="A1249" s="147" t="s">
        <v>3086</v>
      </c>
      <c r="B1249" s="159" t="s">
        <v>3087</v>
      </c>
      <c r="C1249" s="62" t="s">
        <v>67</v>
      </c>
      <c r="D1249" s="62" t="s">
        <v>153</v>
      </c>
      <c r="E1249" s="46"/>
      <c r="F1249" s="46"/>
      <c r="G1249" s="46"/>
      <c r="H1249" s="46"/>
      <c r="I1249" s="46"/>
      <c r="J1249" s="46"/>
      <c r="K1249" s="28"/>
      <c r="L1249" s="28"/>
      <c r="M1249" s="32"/>
      <c r="N1249" s="35"/>
      <c r="O1249" s="62"/>
      <c r="P1249" s="160">
        <v>0</v>
      </c>
      <c r="Q1249" s="32">
        <f t="shared" si="116"/>
        <v>0</v>
      </c>
      <c r="R1249" s="32">
        <f t="shared" si="116"/>
        <v>0</v>
      </c>
      <c r="S1249" s="216">
        <f t="shared" si="117"/>
        <v>0</v>
      </c>
      <c r="T1249" s="60"/>
    </row>
    <row r="1250" spans="1:20" x14ac:dyDescent="0.3">
      <c r="A1250" s="147" t="s">
        <v>3088</v>
      </c>
      <c r="B1250" s="159" t="s">
        <v>3089</v>
      </c>
      <c r="C1250" s="62" t="s">
        <v>67</v>
      </c>
      <c r="D1250" s="62" t="s">
        <v>153</v>
      </c>
      <c r="E1250" s="46"/>
      <c r="F1250" s="46"/>
      <c r="G1250" s="46"/>
      <c r="H1250" s="46"/>
      <c r="I1250" s="46"/>
      <c r="J1250" s="46"/>
      <c r="K1250" s="28"/>
      <c r="L1250" s="28"/>
      <c r="M1250" s="32"/>
      <c r="N1250" s="35"/>
      <c r="O1250" s="62"/>
      <c r="P1250" s="160">
        <v>100000000</v>
      </c>
      <c r="Q1250" s="32">
        <f t="shared" si="116"/>
        <v>105000000</v>
      </c>
      <c r="R1250" s="32">
        <f t="shared" si="116"/>
        <v>110250000</v>
      </c>
      <c r="S1250" s="216">
        <f t="shared" si="117"/>
        <v>315250000</v>
      </c>
      <c r="T1250" s="60"/>
    </row>
    <row r="1251" spans="1:20" x14ac:dyDescent="0.3">
      <c r="A1251" s="147" t="s">
        <v>3090</v>
      </c>
      <c r="B1251" s="159" t="s">
        <v>3091</v>
      </c>
      <c r="C1251" s="62" t="s">
        <v>67</v>
      </c>
      <c r="D1251" s="62" t="s">
        <v>153</v>
      </c>
      <c r="E1251" s="46"/>
      <c r="F1251" s="46"/>
      <c r="G1251" s="46"/>
      <c r="H1251" s="46"/>
      <c r="I1251" s="46"/>
      <c r="J1251" s="46"/>
      <c r="K1251" s="28"/>
      <c r="L1251" s="28"/>
      <c r="M1251" s="32"/>
      <c r="N1251" s="35"/>
      <c r="O1251" s="62"/>
      <c r="P1251" s="160">
        <v>50000000</v>
      </c>
      <c r="Q1251" s="32">
        <f t="shared" si="116"/>
        <v>52500000</v>
      </c>
      <c r="R1251" s="32">
        <f t="shared" si="116"/>
        <v>55125000</v>
      </c>
      <c r="S1251" s="216">
        <f t="shared" si="117"/>
        <v>157625000</v>
      </c>
      <c r="T1251" s="60"/>
    </row>
    <row r="1252" spans="1:20" x14ac:dyDescent="0.3">
      <c r="A1252" s="147" t="s">
        <v>3092</v>
      </c>
      <c r="B1252" s="159" t="s">
        <v>3093</v>
      </c>
      <c r="C1252" s="62" t="s">
        <v>67</v>
      </c>
      <c r="D1252" s="62" t="s">
        <v>153</v>
      </c>
      <c r="E1252" s="46"/>
      <c r="F1252" s="46"/>
      <c r="G1252" s="46"/>
      <c r="H1252" s="46"/>
      <c r="I1252" s="46"/>
      <c r="J1252" s="46"/>
      <c r="K1252" s="28"/>
      <c r="L1252" s="28"/>
      <c r="M1252" s="32"/>
      <c r="N1252" s="35"/>
      <c r="O1252" s="62"/>
      <c r="P1252" s="160">
        <v>0</v>
      </c>
      <c r="Q1252" s="32">
        <f t="shared" si="116"/>
        <v>0</v>
      </c>
      <c r="R1252" s="32">
        <f t="shared" si="116"/>
        <v>0</v>
      </c>
      <c r="S1252" s="216">
        <f t="shared" si="117"/>
        <v>0</v>
      </c>
      <c r="T1252" s="60"/>
    </row>
    <row r="1253" spans="1:20" x14ac:dyDescent="0.3">
      <c r="A1253" s="147" t="s">
        <v>3094</v>
      </c>
      <c r="B1253" s="159" t="s">
        <v>3095</v>
      </c>
      <c r="C1253" s="62" t="s">
        <v>67</v>
      </c>
      <c r="D1253" s="62" t="s">
        <v>153</v>
      </c>
      <c r="E1253" s="46"/>
      <c r="F1253" s="46"/>
      <c r="G1253" s="46"/>
      <c r="H1253" s="46"/>
      <c r="I1253" s="46"/>
      <c r="J1253" s="46"/>
      <c r="K1253" s="28"/>
      <c r="L1253" s="28"/>
      <c r="M1253" s="32"/>
      <c r="N1253" s="35"/>
      <c r="O1253" s="62"/>
      <c r="P1253" s="160">
        <v>200000000</v>
      </c>
      <c r="Q1253" s="32">
        <f t="shared" si="116"/>
        <v>210000000</v>
      </c>
      <c r="R1253" s="32">
        <f t="shared" si="116"/>
        <v>220500000</v>
      </c>
      <c r="S1253" s="216">
        <f t="shared" si="117"/>
        <v>630500000</v>
      </c>
      <c r="T1253" s="60"/>
    </row>
    <row r="1254" spans="1:20" x14ac:dyDescent="0.3">
      <c r="A1254" s="147" t="s">
        <v>3096</v>
      </c>
      <c r="B1254" s="159" t="s">
        <v>3097</v>
      </c>
      <c r="C1254" s="62" t="s">
        <v>67</v>
      </c>
      <c r="D1254" s="62" t="s">
        <v>153</v>
      </c>
      <c r="E1254" s="46"/>
      <c r="F1254" s="46"/>
      <c r="G1254" s="46"/>
      <c r="H1254" s="46"/>
      <c r="I1254" s="46"/>
      <c r="J1254" s="46"/>
      <c r="K1254" s="28"/>
      <c r="L1254" s="28"/>
      <c r="M1254" s="32"/>
      <c r="N1254" s="35"/>
      <c r="O1254" s="62"/>
      <c r="P1254" s="160">
        <v>150000000</v>
      </c>
      <c r="Q1254" s="32">
        <f t="shared" si="116"/>
        <v>157500000</v>
      </c>
      <c r="R1254" s="32">
        <f t="shared" si="116"/>
        <v>165375000</v>
      </c>
      <c r="S1254" s="216">
        <f t="shared" si="117"/>
        <v>472875000</v>
      </c>
      <c r="T1254" s="60"/>
    </row>
    <row r="1255" spans="1:20" x14ac:dyDescent="0.3">
      <c r="A1255" s="147" t="s">
        <v>3098</v>
      </c>
      <c r="B1255" s="159" t="s">
        <v>3099</v>
      </c>
      <c r="C1255" s="62" t="s">
        <v>67</v>
      </c>
      <c r="D1255" s="62" t="s">
        <v>153</v>
      </c>
      <c r="E1255" s="46"/>
      <c r="F1255" s="46"/>
      <c r="G1255" s="46"/>
      <c r="H1255" s="46"/>
      <c r="I1255" s="46"/>
      <c r="J1255" s="46"/>
      <c r="K1255" s="28"/>
      <c r="L1255" s="28"/>
      <c r="M1255" s="32"/>
      <c r="N1255" s="35"/>
      <c r="O1255" s="62"/>
      <c r="P1255" s="160">
        <v>200000000</v>
      </c>
      <c r="Q1255" s="32">
        <f t="shared" si="116"/>
        <v>210000000</v>
      </c>
      <c r="R1255" s="32">
        <f t="shared" si="116"/>
        <v>220500000</v>
      </c>
      <c r="S1255" s="216">
        <f t="shared" si="117"/>
        <v>630500000</v>
      </c>
      <c r="T1255" s="60"/>
    </row>
    <row r="1256" spans="1:20" x14ac:dyDescent="0.3">
      <c r="A1256" s="147" t="s">
        <v>3100</v>
      </c>
      <c r="B1256" s="159" t="s">
        <v>3101</v>
      </c>
      <c r="C1256" s="62" t="s">
        <v>67</v>
      </c>
      <c r="D1256" s="62" t="s">
        <v>153</v>
      </c>
      <c r="E1256" s="46"/>
      <c r="F1256" s="46"/>
      <c r="G1256" s="46"/>
      <c r="H1256" s="46"/>
      <c r="I1256" s="46"/>
      <c r="J1256" s="46"/>
      <c r="K1256" s="28"/>
      <c r="L1256" s="28"/>
      <c r="M1256" s="32"/>
      <c r="N1256" s="35"/>
      <c r="O1256" s="62"/>
      <c r="P1256" s="160">
        <v>150000000</v>
      </c>
      <c r="Q1256" s="32">
        <f t="shared" si="116"/>
        <v>157500000</v>
      </c>
      <c r="R1256" s="32">
        <f t="shared" si="116"/>
        <v>165375000</v>
      </c>
      <c r="S1256" s="216">
        <f t="shared" si="117"/>
        <v>472875000</v>
      </c>
      <c r="T1256" s="60"/>
    </row>
    <row r="1257" spans="1:20" x14ac:dyDescent="0.3">
      <c r="A1257" s="147" t="s">
        <v>3102</v>
      </c>
      <c r="B1257" s="159" t="s">
        <v>3103</v>
      </c>
      <c r="C1257" s="62" t="s">
        <v>67</v>
      </c>
      <c r="D1257" s="62" t="s">
        <v>153</v>
      </c>
      <c r="E1257" s="46"/>
      <c r="F1257" s="46"/>
      <c r="G1257" s="46"/>
      <c r="H1257" s="46"/>
      <c r="I1257" s="46"/>
      <c r="J1257" s="46"/>
      <c r="K1257" s="28"/>
      <c r="L1257" s="28"/>
      <c r="M1257" s="32"/>
      <c r="N1257" s="35"/>
      <c r="O1257" s="62"/>
      <c r="P1257" s="160">
        <v>0</v>
      </c>
      <c r="Q1257" s="32">
        <f t="shared" si="116"/>
        <v>0</v>
      </c>
      <c r="R1257" s="32">
        <f t="shared" si="116"/>
        <v>0</v>
      </c>
      <c r="S1257" s="216">
        <f t="shared" si="117"/>
        <v>0</v>
      </c>
      <c r="T1257" s="60"/>
    </row>
    <row r="1258" spans="1:20" x14ac:dyDescent="0.3">
      <c r="A1258" s="147" t="s">
        <v>3104</v>
      </c>
      <c r="B1258" s="159" t="s">
        <v>3105</v>
      </c>
      <c r="C1258" s="62" t="s">
        <v>67</v>
      </c>
      <c r="D1258" s="62" t="s">
        <v>153</v>
      </c>
      <c r="E1258" s="46"/>
      <c r="F1258" s="46"/>
      <c r="G1258" s="46"/>
      <c r="H1258" s="46"/>
      <c r="I1258" s="46"/>
      <c r="J1258" s="46"/>
      <c r="K1258" s="28"/>
      <c r="L1258" s="28"/>
      <c r="M1258" s="32"/>
      <c r="N1258" s="35"/>
      <c r="O1258" s="62"/>
      <c r="P1258" s="160">
        <v>0</v>
      </c>
      <c r="Q1258" s="32">
        <f t="shared" si="116"/>
        <v>0</v>
      </c>
      <c r="R1258" s="32">
        <f t="shared" si="116"/>
        <v>0</v>
      </c>
      <c r="S1258" s="216">
        <f t="shared" si="117"/>
        <v>0</v>
      </c>
      <c r="T1258" s="60"/>
    </row>
    <row r="1259" spans="1:20" x14ac:dyDescent="0.3">
      <c r="A1259" s="147" t="s">
        <v>3106</v>
      </c>
      <c r="B1259" s="159" t="s">
        <v>3107</v>
      </c>
      <c r="C1259" s="62" t="s">
        <v>67</v>
      </c>
      <c r="D1259" s="62" t="s">
        <v>153</v>
      </c>
      <c r="E1259" s="46"/>
      <c r="F1259" s="46"/>
      <c r="G1259" s="46"/>
      <c r="H1259" s="46"/>
      <c r="I1259" s="46"/>
      <c r="J1259" s="46"/>
      <c r="K1259" s="28"/>
      <c r="L1259" s="28"/>
      <c r="M1259" s="32"/>
      <c r="N1259" s="35"/>
      <c r="O1259" s="62"/>
      <c r="P1259" s="160">
        <v>0</v>
      </c>
      <c r="Q1259" s="32">
        <f t="shared" si="116"/>
        <v>0</v>
      </c>
      <c r="R1259" s="32">
        <f t="shared" si="116"/>
        <v>0</v>
      </c>
      <c r="S1259" s="216">
        <f t="shared" si="117"/>
        <v>0</v>
      </c>
      <c r="T1259" s="60"/>
    </row>
    <row r="1260" spans="1:20" x14ac:dyDescent="0.3">
      <c r="A1260" s="147" t="s">
        <v>3108</v>
      </c>
      <c r="B1260" s="159" t="s">
        <v>3109</v>
      </c>
      <c r="C1260" s="62" t="s">
        <v>67</v>
      </c>
      <c r="D1260" s="62" t="s">
        <v>153</v>
      </c>
      <c r="E1260" s="46"/>
      <c r="F1260" s="46"/>
      <c r="G1260" s="46"/>
      <c r="H1260" s="46"/>
      <c r="I1260" s="46"/>
      <c r="J1260" s="46"/>
      <c r="K1260" s="28"/>
      <c r="L1260" s="28"/>
      <c r="M1260" s="32"/>
      <c r="N1260" s="35"/>
      <c r="O1260" s="62"/>
      <c r="P1260" s="160">
        <v>50000000</v>
      </c>
      <c r="Q1260" s="32">
        <f t="shared" ref="Q1260:R1279" si="118">P1260+5%*P1260</f>
        <v>52500000</v>
      </c>
      <c r="R1260" s="32">
        <f t="shared" si="118"/>
        <v>55125000</v>
      </c>
      <c r="S1260" s="216">
        <f t="shared" si="117"/>
        <v>157625000</v>
      </c>
      <c r="T1260" s="60"/>
    </row>
    <row r="1261" spans="1:20" x14ac:dyDescent="0.3">
      <c r="A1261" s="147" t="s">
        <v>3110</v>
      </c>
      <c r="B1261" s="159" t="s">
        <v>3111</v>
      </c>
      <c r="C1261" s="62" t="s">
        <v>67</v>
      </c>
      <c r="D1261" s="62" t="s">
        <v>153</v>
      </c>
      <c r="E1261" s="46"/>
      <c r="F1261" s="46"/>
      <c r="G1261" s="46"/>
      <c r="H1261" s="46"/>
      <c r="I1261" s="46"/>
      <c r="J1261" s="46"/>
      <c r="K1261" s="28"/>
      <c r="L1261" s="28"/>
      <c r="M1261" s="32"/>
      <c r="N1261" s="35"/>
      <c r="O1261" s="62"/>
      <c r="P1261" s="160">
        <v>50000000</v>
      </c>
      <c r="Q1261" s="32">
        <f t="shared" si="118"/>
        <v>52500000</v>
      </c>
      <c r="R1261" s="32">
        <f t="shared" si="118"/>
        <v>55125000</v>
      </c>
      <c r="S1261" s="216">
        <f t="shared" si="117"/>
        <v>157625000</v>
      </c>
      <c r="T1261" s="60"/>
    </row>
    <row r="1262" spans="1:20" x14ac:dyDescent="0.3">
      <c r="A1262" s="147" t="s">
        <v>3112</v>
      </c>
      <c r="B1262" s="159" t="s">
        <v>3113</v>
      </c>
      <c r="C1262" s="62" t="s">
        <v>67</v>
      </c>
      <c r="D1262" s="62" t="s">
        <v>153</v>
      </c>
      <c r="E1262" s="46"/>
      <c r="F1262" s="46"/>
      <c r="G1262" s="46"/>
      <c r="H1262" s="46"/>
      <c r="I1262" s="46"/>
      <c r="J1262" s="46"/>
      <c r="K1262" s="28"/>
      <c r="L1262" s="28"/>
      <c r="M1262" s="32"/>
      <c r="N1262" s="35"/>
      <c r="O1262" s="62"/>
      <c r="P1262" s="160">
        <v>200000000</v>
      </c>
      <c r="Q1262" s="32">
        <f t="shared" si="118"/>
        <v>210000000</v>
      </c>
      <c r="R1262" s="32">
        <f t="shared" si="118"/>
        <v>220500000</v>
      </c>
      <c r="S1262" s="216">
        <f t="shared" si="117"/>
        <v>630500000</v>
      </c>
      <c r="T1262" s="60"/>
    </row>
    <row r="1263" spans="1:20" s="153" customFormat="1" x14ac:dyDescent="0.3">
      <c r="A1263" s="147" t="s">
        <v>3114</v>
      </c>
      <c r="B1263" s="159" t="s">
        <v>3115</v>
      </c>
      <c r="C1263" s="62" t="s">
        <v>67</v>
      </c>
      <c r="D1263" s="62" t="s">
        <v>153</v>
      </c>
      <c r="E1263" s="46"/>
      <c r="F1263" s="46"/>
      <c r="G1263" s="46"/>
      <c r="H1263" s="46"/>
      <c r="I1263" s="46"/>
      <c r="J1263" s="46"/>
      <c r="K1263" s="28"/>
      <c r="L1263" s="28"/>
      <c r="M1263" s="32"/>
      <c r="N1263" s="35"/>
      <c r="O1263" s="62"/>
      <c r="P1263" s="160">
        <v>0</v>
      </c>
      <c r="Q1263" s="32">
        <f t="shared" si="118"/>
        <v>0</v>
      </c>
      <c r="R1263" s="32">
        <f t="shared" si="118"/>
        <v>0</v>
      </c>
      <c r="S1263" s="216">
        <f t="shared" si="117"/>
        <v>0</v>
      </c>
      <c r="T1263" s="226"/>
    </row>
    <row r="1264" spans="1:20" x14ac:dyDescent="0.3">
      <c r="A1264" s="147" t="s">
        <v>3116</v>
      </c>
      <c r="B1264" s="159" t="s">
        <v>3117</v>
      </c>
      <c r="C1264" s="62" t="s">
        <v>67</v>
      </c>
      <c r="D1264" s="62" t="s">
        <v>153</v>
      </c>
      <c r="E1264" s="46"/>
      <c r="F1264" s="46"/>
      <c r="G1264" s="46"/>
      <c r="H1264" s="46"/>
      <c r="I1264" s="46"/>
      <c r="J1264" s="46"/>
      <c r="K1264" s="28"/>
      <c r="L1264" s="28"/>
      <c r="M1264" s="32"/>
      <c r="N1264" s="35"/>
      <c r="O1264" s="62"/>
      <c r="P1264" s="160">
        <v>0</v>
      </c>
      <c r="Q1264" s="32">
        <f t="shared" si="118"/>
        <v>0</v>
      </c>
      <c r="R1264" s="32">
        <f t="shared" si="118"/>
        <v>0</v>
      </c>
      <c r="S1264" s="216">
        <f t="shared" si="117"/>
        <v>0</v>
      </c>
      <c r="T1264" s="60"/>
    </row>
    <row r="1265" spans="1:20" x14ac:dyDescent="0.3">
      <c r="A1265" s="147" t="s">
        <v>3118</v>
      </c>
      <c r="B1265" s="191" t="s">
        <v>3119</v>
      </c>
      <c r="C1265" s="62" t="s">
        <v>67</v>
      </c>
      <c r="D1265" s="62" t="s">
        <v>153</v>
      </c>
      <c r="E1265" s="46"/>
      <c r="F1265" s="46"/>
      <c r="G1265" s="46"/>
      <c r="H1265" s="46"/>
      <c r="I1265" s="46"/>
      <c r="J1265" s="46"/>
      <c r="K1265" s="28"/>
      <c r="L1265" s="28"/>
      <c r="M1265" s="32"/>
      <c r="N1265" s="35"/>
      <c r="O1265" s="62"/>
      <c r="P1265" s="160">
        <v>200000000</v>
      </c>
      <c r="Q1265" s="32">
        <f t="shared" si="118"/>
        <v>210000000</v>
      </c>
      <c r="R1265" s="32">
        <f t="shared" si="118"/>
        <v>220500000</v>
      </c>
      <c r="S1265" s="216">
        <f t="shared" si="117"/>
        <v>630500000</v>
      </c>
      <c r="T1265" s="60"/>
    </row>
    <row r="1266" spans="1:20" x14ac:dyDescent="0.3">
      <c r="A1266" s="147" t="s">
        <v>3120</v>
      </c>
      <c r="B1266" s="191" t="s">
        <v>3121</v>
      </c>
      <c r="C1266" s="62" t="s">
        <v>67</v>
      </c>
      <c r="D1266" s="62" t="s">
        <v>153</v>
      </c>
      <c r="E1266" s="46"/>
      <c r="F1266" s="46"/>
      <c r="G1266" s="46"/>
      <c r="H1266" s="46"/>
      <c r="I1266" s="46"/>
      <c r="J1266" s="46"/>
      <c r="K1266" s="28"/>
      <c r="L1266" s="28"/>
      <c r="M1266" s="32"/>
      <c r="N1266" s="35"/>
      <c r="O1266" s="62"/>
      <c r="P1266" s="160">
        <v>0</v>
      </c>
      <c r="Q1266" s="32">
        <f t="shared" si="118"/>
        <v>0</v>
      </c>
      <c r="R1266" s="32">
        <f t="shared" si="118"/>
        <v>0</v>
      </c>
      <c r="S1266" s="216">
        <f t="shared" si="117"/>
        <v>0</v>
      </c>
      <c r="T1266" s="60"/>
    </row>
    <row r="1267" spans="1:20" x14ac:dyDescent="0.3">
      <c r="A1267" s="147" t="s">
        <v>3122</v>
      </c>
      <c r="B1267" s="159" t="s">
        <v>3123</v>
      </c>
      <c r="C1267" s="62" t="s">
        <v>67</v>
      </c>
      <c r="D1267" s="62" t="s">
        <v>153</v>
      </c>
      <c r="E1267" s="46"/>
      <c r="F1267" s="46"/>
      <c r="G1267" s="46"/>
      <c r="H1267" s="46"/>
      <c r="I1267" s="46"/>
      <c r="J1267" s="46"/>
      <c r="K1267" s="28"/>
      <c r="L1267" s="28"/>
      <c r="M1267" s="32"/>
      <c r="N1267" s="35"/>
      <c r="O1267" s="62"/>
      <c r="P1267" s="160">
        <v>200000000</v>
      </c>
      <c r="Q1267" s="32">
        <f t="shared" si="118"/>
        <v>210000000</v>
      </c>
      <c r="R1267" s="32">
        <f t="shared" si="118"/>
        <v>220500000</v>
      </c>
      <c r="S1267" s="216">
        <f t="shared" si="117"/>
        <v>630500000</v>
      </c>
      <c r="T1267" s="60"/>
    </row>
    <row r="1268" spans="1:20" x14ac:dyDescent="0.3">
      <c r="A1268" s="147" t="s">
        <v>3124</v>
      </c>
      <c r="B1268" s="159" t="s">
        <v>3125</v>
      </c>
      <c r="C1268" s="62" t="s">
        <v>67</v>
      </c>
      <c r="D1268" s="62" t="s">
        <v>153</v>
      </c>
      <c r="E1268" s="46"/>
      <c r="F1268" s="46"/>
      <c r="G1268" s="46"/>
      <c r="H1268" s="46"/>
      <c r="I1268" s="46"/>
      <c r="J1268" s="46"/>
      <c r="K1268" s="28"/>
      <c r="L1268" s="28"/>
      <c r="M1268" s="32"/>
      <c r="N1268" s="35"/>
      <c r="O1268" s="62"/>
      <c r="P1268" s="160">
        <v>0</v>
      </c>
      <c r="Q1268" s="32">
        <f t="shared" si="118"/>
        <v>0</v>
      </c>
      <c r="R1268" s="32">
        <f t="shared" si="118"/>
        <v>0</v>
      </c>
      <c r="S1268" s="216">
        <f t="shared" si="117"/>
        <v>0</v>
      </c>
      <c r="T1268" s="60"/>
    </row>
    <row r="1269" spans="1:20" x14ac:dyDescent="0.3">
      <c r="A1269" s="147" t="s">
        <v>3126</v>
      </c>
      <c r="B1269" s="159" t="s">
        <v>3127</v>
      </c>
      <c r="C1269" s="62" t="s">
        <v>67</v>
      </c>
      <c r="D1269" s="62" t="s">
        <v>153</v>
      </c>
      <c r="E1269" s="46"/>
      <c r="F1269" s="46"/>
      <c r="G1269" s="46"/>
      <c r="H1269" s="46"/>
      <c r="I1269" s="46"/>
      <c r="J1269" s="46"/>
      <c r="K1269" s="28"/>
      <c r="L1269" s="28"/>
      <c r="M1269" s="32"/>
      <c r="N1269" s="35"/>
      <c r="O1269" s="62"/>
      <c r="P1269" s="160">
        <v>100000000</v>
      </c>
      <c r="Q1269" s="32">
        <f t="shared" si="118"/>
        <v>105000000</v>
      </c>
      <c r="R1269" s="32">
        <f t="shared" si="118"/>
        <v>110250000</v>
      </c>
      <c r="S1269" s="216">
        <f t="shared" si="117"/>
        <v>315250000</v>
      </c>
      <c r="T1269" s="60"/>
    </row>
    <row r="1270" spans="1:20" x14ac:dyDescent="0.3">
      <c r="A1270" s="147" t="s">
        <v>3128</v>
      </c>
      <c r="B1270" s="159" t="s">
        <v>3129</v>
      </c>
      <c r="C1270" s="62" t="s">
        <v>67</v>
      </c>
      <c r="D1270" s="62" t="s">
        <v>153</v>
      </c>
      <c r="E1270" s="46"/>
      <c r="F1270" s="46"/>
      <c r="G1270" s="46"/>
      <c r="H1270" s="46"/>
      <c r="I1270" s="46"/>
      <c r="J1270" s="46"/>
      <c r="K1270" s="28"/>
      <c r="L1270" s="28"/>
      <c r="M1270" s="32"/>
      <c r="N1270" s="35"/>
      <c r="O1270" s="62"/>
      <c r="P1270" s="160">
        <v>150000000</v>
      </c>
      <c r="Q1270" s="32">
        <f t="shared" si="118"/>
        <v>157500000</v>
      </c>
      <c r="R1270" s="32">
        <f t="shared" si="118"/>
        <v>165375000</v>
      </c>
      <c r="S1270" s="216">
        <f t="shared" si="117"/>
        <v>472875000</v>
      </c>
      <c r="T1270" s="60"/>
    </row>
    <row r="1271" spans="1:20" x14ac:dyDescent="0.3">
      <c r="A1271" s="147" t="s">
        <v>3130</v>
      </c>
      <c r="B1271" s="159" t="s">
        <v>3131</v>
      </c>
      <c r="C1271" s="62" t="s">
        <v>67</v>
      </c>
      <c r="D1271" s="62" t="s">
        <v>153</v>
      </c>
      <c r="E1271" s="46"/>
      <c r="F1271" s="46"/>
      <c r="G1271" s="46"/>
      <c r="H1271" s="46"/>
      <c r="I1271" s="46"/>
      <c r="J1271" s="46"/>
      <c r="K1271" s="28"/>
      <c r="L1271" s="28"/>
      <c r="M1271" s="32"/>
      <c r="N1271" s="35"/>
      <c r="O1271" s="62"/>
      <c r="P1271" s="160">
        <v>0</v>
      </c>
      <c r="Q1271" s="32">
        <f t="shared" si="118"/>
        <v>0</v>
      </c>
      <c r="R1271" s="32">
        <f t="shared" si="118"/>
        <v>0</v>
      </c>
      <c r="S1271" s="216">
        <f t="shared" si="117"/>
        <v>0</v>
      </c>
      <c r="T1271" s="60"/>
    </row>
    <row r="1272" spans="1:20" x14ac:dyDescent="0.3">
      <c r="A1272" s="147" t="s">
        <v>3132</v>
      </c>
      <c r="B1272" s="159" t="s">
        <v>3133</v>
      </c>
      <c r="C1272" s="62" t="s">
        <v>67</v>
      </c>
      <c r="D1272" s="62" t="s">
        <v>153</v>
      </c>
      <c r="E1272" s="46"/>
      <c r="F1272" s="46"/>
      <c r="G1272" s="46"/>
      <c r="H1272" s="46"/>
      <c r="I1272" s="46"/>
      <c r="J1272" s="46"/>
      <c r="K1272" s="28"/>
      <c r="L1272" s="28"/>
      <c r="M1272" s="32"/>
      <c r="N1272" s="35"/>
      <c r="O1272" s="62"/>
      <c r="P1272" s="160">
        <v>0</v>
      </c>
      <c r="Q1272" s="32">
        <f t="shared" si="118"/>
        <v>0</v>
      </c>
      <c r="R1272" s="32">
        <f t="shared" si="118"/>
        <v>0</v>
      </c>
      <c r="S1272" s="216">
        <f t="shared" si="117"/>
        <v>0</v>
      </c>
      <c r="T1272" s="60"/>
    </row>
    <row r="1273" spans="1:20" x14ac:dyDescent="0.3">
      <c r="A1273" s="147" t="s">
        <v>3134</v>
      </c>
      <c r="B1273" s="159" t="s">
        <v>3135</v>
      </c>
      <c r="C1273" s="62" t="s">
        <v>67</v>
      </c>
      <c r="D1273" s="62" t="s">
        <v>153</v>
      </c>
      <c r="E1273" s="46"/>
      <c r="F1273" s="46"/>
      <c r="G1273" s="46"/>
      <c r="H1273" s="46"/>
      <c r="I1273" s="46"/>
      <c r="J1273" s="46"/>
      <c r="K1273" s="28"/>
      <c r="L1273" s="28"/>
      <c r="M1273" s="32"/>
      <c r="N1273" s="35"/>
      <c r="O1273" s="62"/>
      <c r="P1273" s="160">
        <v>0</v>
      </c>
      <c r="Q1273" s="32">
        <f t="shared" si="118"/>
        <v>0</v>
      </c>
      <c r="R1273" s="32">
        <f t="shared" si="118"/>
        <v>0</v>
      </c>
      <c r="S1273" s="216">
        <f t="shared" si="117"/>
        <v>0</v>
      </c>
      <c r="T1273" s="60"/>
    </row>
    <row r="1274" spans="1:20" x14ac:dyDescent="0.3">
      <c r="A1274" s="147" t="s">
        <v>3136</v>
      </c>
      <c r="B1274" s="159" t="s">
        <v>3137</v>
      </c>
      <c r="C1274" s="62" t="s">
        <v>67</v>
      </c>
      <c r="D1274" s="62" t="s">
        <v>153</v>
      </c>
      <c r="E1274" s="46"/>
      <c r="F1274" s="46"/>
      <c r="G1274" s="46"/>
      <c r="H1274" s="46"/>
      <c r="I1274" s="46"/>
      <c r="J1274" s="46"/>
      <c r="K1274" s="28"/>
      <c r="L1274" s="28"/>
      <c r="M1274" s="32"/>
      <c r="N1274" s="35"/>
      <c r="O1274" s="62"/>
      <c r="P1274" s="160">
        <v>0</v>
      </c>
      <c r="Q1274" s="32">
        <f t="shared" si="118"/>
        <v>0</v>
      </c>
      <c r="R1274" s="32">
        <f t="shared" si="118"/>
        <v>0</v>
      </c>
      <c r="S1274" s="216">
        <f t="shared" si="117"/>
        <v>0</v>
      </c>
      <c r="T1274" s="60"/>
    </row>
    <row r="1275" spans="1:20" x14ac:dyDescent="0.3">
      <c r="A1275" s="147" t="s">
        <v>3138</v>
      </c>
      <c r="B1275" s="159" t="s">
        <v>3139</v>
      </c>
      <c r="C1275" s="62" t="s">
        <v>67</v>
      </c>
      <c r="D1275" s="62" t="s">
        <v>153</v>
      </c>
      <c r="E1275" s="46"/>
      <c r="F1275" s="46"/>
      <c r="G1275" s="46"/>
      <c r="H1275" s="46"/>
      <c r="I1275" s="46"/>
      <c r="J1275" s="46"/>
      <c r="K1275" s="28"/>
      <c r="L1275" s="28"/>
      <c r="M1275" s="32"/>
      <c r="N1275" s="35"/>
      <c r="O1275" s="62"/>
      <c r="P1275" s="160">
        <v>200000000</v>
      </c>
      <c r="Q1275" s="32">
        <f t="shared" si="118"/>
        <v>210000000</v>
      </c>
      <c r="R1275" s="32">
        <f t="shared" si="118"/>
        <v>220500000</v>
      </c>
      <c r="S1275" s="216">
        <f t="shared" si="117"/>
        <v>630500000</v>
      </c>
      <c r="T1275" s="60"/>
    </row>
    <row r="1276" spans="1:20" x14ac:dyDescent="0.3">
      <c r="A1276" s="147" t="s">
        <v>3140</v>
      </c>
      <c r="B1276" s="159" t="s">
        <v>3141</v>
      </c>
      <c r="C1276" s="62" t="s">
        <v>67</v>
      </c>
      <c r="D1276" s="62" t="s">
        <v>153</v>
      </c>
      <c r="E1276" s="46"/>
      <c r="F1276" s="46"/>
      <c r="G1276" s="46"/>
      <c r="H1276" s="46"/>
      <c r="I1276" s="46"/>
      <c r="J1276" s="46"/>
      <c r="K1276" s="28"/>
      <c r="L1276" s="28"/>
      <c r="M1276" s="32"/>
      <c r="N1276" s="35"/>
      <c r="O1276" s="62"/>
      <c r="P1276" s="229">
        <v>53500000</v>
      </c>
      <c r="Q1276" s="32">
        <f t="shared" si="118"/>
        <v>56175000</v>
      </c>
      <c r="R1276" s="32">
        <f t="shared" si="118"/>
        <v>58983750</v>
      </c>
      <c r="S1276" s="216">
        <f t="shared" si="117"/>
        <v>168658750</v>
      </c>
      <c r="T1276" s="60"/>
    </row>
    <row r="1277" spans="1:20" x14ac:dyDescent="0.3">
      <c r="A1277" s="147" t="s">
        <v>3142</v>
      </c>
      <c r="B1277" s="159" t="s">
        <v>3143</v>
      </c>
      <c r="C1277" s="62" t="s">
        <v>67</v>
      </c>
      <c r="D1277" s="62" t="s">
        <v>153</v>
      </c>
      <c r="E1277" s="46"/>
      <c r="F1277" s="46"/>
      <c r="G1277" s="46"/>
      <c r="H1277" s="46"/>
      <c r="I1277" s="46"/>
      <c r="J1277" s="46"/>
      <c r="K1277" s="28"/>
      <c r="L1277" s="28"/>
      <c r="M1277" s="32"/>
      <c r="N1277" s="35"/>
      <c r="O1277" s="62"/>
      <c r="P1277" s="160">
        <v>100000000</v>
      </c>
      <c r="Q1277" s="32">
        <f t="shared" si="118"/>
        <v>105000000</v>
      </c>
      <c r="R1277" s="32">
        <f t="shared" si="118"/>
        <v>110250000</v>
      </c>
      <c r="S1277" s="216">
        <f t="shared" si="117"/>
        <v>315250000</v>
      </c>
      <c r="T1277" s="60"/>
    </row>
    <row r="1278" spans="1:20" x14ac:dyDescent="0.3">
      <c r="A1278" s="147" t="s">
        <v>3144</v>
      </c>
      <c r="B1278" s="159" t="s">
        <v>3145</v>
      </c>
      <c r="C1278" s="62" t="s">
        <v>67</v>
      </c>
      <c r="D1278" s="62" t="s">
        <v>153</v>
      </c>
      <c r="E1278" s="46"/>
      <c r="F1278" s="46"/>
      <c r="G1278" s="46"/>
      <c r="H1278" s="46"/>
      <c r="I1278" s="46"/>
      <c r="J1278" s="46"/>
      <c r="K1278" s="28"/>
      <c r="L1278" s="28"/>
      <c r="M1278" s="32"/>
      <c r="N1278" s="35"/>
      <c r="O1278" s="62"/>
      <c r="P1278" s="160">
        <v>100000000</v>
      </c>
      <c r="Q1278" s="32">
        <f t="shared" si="118"/>
        <v>105000000</v>
      </c>
      <c r="R1278" s="32">
        <f t="shared" si="118"/>
        <v>110250000</v>
      </c>
      <c r="S1278" s="216">
        <f t="shared" si="117"/>
        <v>315250000</v>
      </c>
      <c r="T1278" s="60"/>
    </row>
    <row r="1279" spans="1:20" x14ac:dyDescent="0.3">
      <c r="A1279" s="147" t="s">
        <v>3146</v>
      </c>
      <c r="B1279" s="159" t="s">
        <v>3147</v>
      </c>
      <c r="C1279" s="62" t="s">
        <v>67</v>
      </c>
      <c r="D1279" s="62" t="s">
        <v>153</v>
      </c>
      <c r="E1279" s="46"/>
      <c r="F1279" s="46"/>
      <c r="G1279" s="46"/>
      <c r="H1279" s="46"/>
      <c r="I1279" s="46"/>
      <c r="J1279" s="46"/>
      <c r="K1279" s="28"/>
      <c r="L1279" s="28"/>
      <c r="M1279" s="32"/>
      <c r="N1279" s="35"/>
      <c r="O1279" s="62"/>
      <c r="P1279" s="160">
        <v>100000000</v>
      </c>
      <c r="Q1279" s="32">
        <f t="shared" si="118"/>
        <v>105000000</v>
      </c>
      <c r="R1279" s="32">
        <f t="shared" si="118"/>
        <v>110250000</v>
      </c>
      <c r="S1279" s="216">
        <f t="shared" si="117"/>
        <v>315250000</v>
      </c>
      <c r="T1279" s="60"/>
    </row>
    <row r="1280" spans="1:20" x14ac:dyDescent="0.3">
      <c r="A1280" s="147" t="s">
        <v>3148</v>
      </c>
      <c r="B1280" s="159" t="s">
        <v>3149</v>
      </c>
      <c r="C1280" s="62" t="s">
        <v>67</v>
      </c>
      <c r="D1280" s="62" t="s">
        <v>153</v>
      </c>
      <c r="E1280" s="46"/>
      <c r="F1280" s="46"/>
      <c r="G1280" s="46"/>
      <c r="H1280" s="46"/>
      <c r="I1280" s="46"/>
      <c r="J1280" s="46"/>
      <c r="K1280" s="28"/>
      <c r="L1280" s="28"/>
      <c r="M1280" s="32"/>
      <c r="N1280" s="35"/>
      <c r="O1280" s="62"/>
      <c r="P1280" s="160">
        <v>100000000</v>
      </c>
      <c r="Q1280" s="32">
        <f t="shared" ref="Q1280:R1299" si="119">P1280+5%*P1280</f>
        <v>105000000</v>
      </c>
      <c r="R1280" s="32">
        <f t="shared" si="119"/>
        <v>110250000</v>
      </c>
      <c r="S1280" s="216">
        <f t="shared" si="117"/>
        <v>315250000</v>
      </c>
      <c r="T1280" s="60"/>
    </row>
    <row r="1281" spans="1:20" x14ac:dyDescent="0.3">
      <c r="A1281" s="147" t="s">
        <v>3150</v>
      </c>
      <c r="B1281" s="159" t="s">
        <v>3151</v>
      </c>
      <c r="C1281" s="62" t="s">
        <v>67</v>
      </c>
      <c r="D1281" s="62" t="s">
        <v>153</v>
      </c>
      <c r="E1281" s="46"/>
      <c r="F1281" s="46"/>
      <c r="G1281" s="46"/>
      <c r="H1281" s="46"/>
      <c r="I1281" s="46"/>
      <c r="J1281" s="46"/>
      <c r="K1281" s="28"/>
      <c r="L1281" s="28"/>
      <c r="M1281" s="32"/>
      <c r="N1281" s="35"/>
      <c r="O1281" s="62"/>
      <c r="P1281" s="160">
        <v>50000000</v>
      </c>
      <c r="Q1281" s="32">
        <f t="shared" si="119"/>
        <v>52500000</v>
      </c>
      <c r="R1281" s="32">
        <f t="shared" si="119"/>
        <v>55125000</v>
      </c>
      <c r="S1281" s="216">
        <f t="shared" si="117"/>
        <v>157625000</v>
      </c>
      <c r="T1281" s="60"/>
    </row>
    <row r="1282" spans="1:20" x14ac:dyDescent="0.3">
      <c r="A1282" s="147" t="s">
        <v>3152</v>
      </c>
      <c r="B1282" s="159" t="s">
        <v>3153</v>
      </c>
      <c r="C1282" s="62" t="s">
        <v>67</v>
      </c>
      <c r="D1282" s="62" t="s">
        <v>153</v>
      </c>
      <c r="E1282" s="46"/>
      <c r="F1282" s="46"/>
      <c r="G1282" s="46"/>
      <c r="H1282" s="46"/>
      <c r="I1282" s="46"/>
      <c r="J1282" s="46"/>
      <c r="K1282" s="28"/>
      <c r="L1282" s="28"/>
      <c r="M1282" s="32"/>
      <c r="N1282" s="35"/>
      <c r="O1282" s="62"/>
      <c r="P1282" s="160">
        <v>85561673.140000001</v>
      </c>
      <c r="Q1282" s="32">
        <f t="shared" si="119"/>
        <v>89839756.797000006</v>
      </c>
      <c r="R1282" s="32">
        <f t="shared" si="119"/>
        <v>94331744.636849999</v>
      </c>
      <c r="S1282" s="216">
        <f t="shared" si="117"/>
        <v>269733174.57385004</v>
      </c>
      <c r="T1282" s="60"/>
    </row>
    <row r="1283" spans="1:20" x14ac:dyDescent="0.3">
      <c r="A1283" s="147" t="s">
        <v>3154</v>
      </c>
      <c r="B1283" s="159" t="s">
        <v>3155</v>
      </c>
      <c r="C1283" s="62" t="s">
        <v>67</v>
      </c>
      <c r="D1283" s="62" t="s">
        <v>153</v>
      </c>
      <c r="E1283" s="46"/>
      <c r="F1283" s="46"/>
      <c r="G1283" s="46"/>
      <c r="H1283" s="46"/>
      <c r="I1283" s="46"/>
      <c r="J1283" s="46"/>
      <c r="K1283" s="28"/>
      <c r="L1283" s="28"/>
      <c r="M1283" s="32"/>
      <c r="N1283" s="35"/>
      <c r="O1283" s="62"/>
      <c r="P1283" s="160">
        <v>150000000</v>
      </c>
      <c r="Q1283" s="32">
        <f t="shared" si="119"/>
        <v>157500000</v>
      </c>
      <c r="R1283" s="32">
        <f t="shared" si="119"/>
        <v>165375000</v>
      </c>
      <c r="S1283" s="216">
        <f t="shared" si="117"/>
        <v>472875000</v>
      </c>
      <c r="T1283" s="60"/>
    </row>
    <row r="1284" spans="1:20" x14ac:dyDescent="0.3">
      <c r="A1284" s="147" t="s">
        <v>3156</v>
      </c>
      <c r="B1284" s="162" t="s">
        <v>3157</v>
      </c>
      <c r="C1284" s="62" t="s">
        <v>67</v>
      </c>
      <c r="D1284" s="62" t="s">
        <v>153</v>
      </c>
      <c r="E1284" s="46"/>
      <c r="F1284" s="46"/>
      <c r="G1284" s="46"/>
      <c r="H1284" s="46"/>
      <c r="I1284" s="46"/>
      <c r="J1284" s="46"/>
      <c r="K1284" s="28"/>
      <c r="L1284" s="28"/>
      <c r="M1284" s="32"/>
      <c r="N1284" s="35"/>
      <c r="O1284" s="62"/>
      <c r="P1284" s="160">
        <v>350000000</v>
      </c>
      <c r="Q1284" s="32">
        <f t="shared" si="119"/>
        <v>367500000</v>
      </c>
      <c r="R1284" s="32">
        <f t="shared" si="119"/>
        <v>385875000</v>
      </c>
      <c r="S1284" s="216">
        <f t="shared" si="117"/>
        <v>1103375000</v>
      </c>
      <c r="T1284" s="60"/>
    </row>
    <row r="1285" spans="1:20" x14ac:dyDescent="0.3">
      <c r="A1285" s="147" t="s">
        <v>3158</v>
      </c>
      <c r="B1285" s="162" t="s">
        <v>3159</v>
      </c>
      <c r="C1285" s="62" t="s">
        <v>67</v>
      </c>
      <c r="D1285" s="62" t="s">
        <v>153</v>
      </c>
      <c r="E1285" s="46"/>
      <c r="F1285" s="46"/>
      <c r="G1285" s="46"/>
      <c r="H1285" s="46"/>
      <c r="I1285" s="46"/>
      <c r="J1285" s="46"/>
      <c r="K1285" s="28"/>
      <c r="L1285" s="28"/>
      <c r="M1285" s="32"/>
      <c r="N1285" s="35"/>
      <c r="O1285" s="62"/>
      <c r="P1285" s="160">
        <v>150000000</v>
      </c>
      <c r="Q1285" s="32">
        <f t="shared" si="119"/>
        <v>157500000</v>
      </c>
      <c r="R1285" s="32">
        <f t="shared" si="119"/>
        <v>165375000</v>
      </c>
      <c r="S1285" s="216">
        <f t="shared" si="117"/>
        <v>472875000</v>
      </c>
      <c r="T1285" s="60"/>
    </row>
    <row r="1286" spans="1:20" x14ac:dyDescent="0.3">
      <c r="A1286" s="147" t="s">
        <v>3160</v>
      </c>
      <c r="B1286" s="162" t="s">
        <v>3161</v>
      </c>
      <c r="C1286" s="62" t="s">
        <v>67</v>
      </c>
      <c r="D1286" s="62" t="s">
        <v>153</v>
      </c>
      <c r="E1286" s="46"/>
      <c r="F1286" s="46"/>
      <c r="G1286" s="46"/>
      <c r="H1286" s="46"/>
      <c r="I1286" s="46"/>
      <c r="J1286" s="46"/>
      <c r="K1286" s="28"/>
      <c r="L1286" s="28"/>
      <c r="M1286" s="32"/>
      <c r="N1286" s="35"/>
      <c r="O1286" s="62"/>
      <c r="P1286" s="160">
        <v>100000000</v>
      </c>
      <c r="Q1286" s="32">
        <f t="shared" si="119"/>
        <v>105000000</v>
      </c>
      <c r="R1286" s="32">
        <f t="shared" si="119"/>
        <v>110250000</v>
      </c>
      <c r="S1286" s="216">
        <f t="shared" si="117"/>
        <v>315250000</v>
      </c>
      <c r="T1286" s="60"/>
    </row>
    <row r="1287" spans="1:20" x14ac:dyDescent="0.3">
      <c r="A1287" s="147" t="s">
        <v>3162</v>
      </c>
      <c r="B1287" s="162" t="s">
        <v>3163</v>
      </c>
      <c r="C1287" s="62" t="s">
        <v>67</v>
      </c>
      <c r="D1287" s="62" t="s">
        <v>153</v>
      </c>
      <c r="E1287" s="46"/>
      <c r="F1287" s="46"/>
      <c r="G1287" s="46"/>
      <c r="H1287" s="46"/>
      <c r="I1287" s="46"/>
      <c r="J1287" s="46"/>
      <c r="K1287" s="28"/>
      <c r="L1287" s="28"/>
      <c r="M1287" s="32"/>
      <c r="N1287" s="35"/>
      <c r="O1287" s="62"/>
      <c r="P1287" s="163">
        <v>63678926.720000029</v>
      </c>
      <c r="Q1287" s="32">
        <f t="shared" si="119"/>
        <v>66862873.056000032</v>
      </c>
      <c r="R1287" s="32">
        <f t="shared" si="119"/>
        <v>70206016.708800033</v>
      </c>
      <c r="S1287" s="216">
        <f t="shared" si="117"/>
        <v>200747816.4848001</v>
      </c>
      <c r="T1287" s="60"/>
    </row>
    <row r="1288" spans="1:20" x14ac:dyDescent="0.3">
      <c r="A1288" s="147" t="s">
        <v>3164</v>
      </c>
      <c r="B1288" s="162" t="s">
        <v>3165</v>
      </c>
      <c r="C1288" s="62" t="s">
        <v>67</v>
      </c>
      <c r="D1288" s="62" t="s">
        <v>153</v>
      </c>
      <c r="E1288" s="46"/>
      <c r="F1288" s="46"/>
      <c r="G1288" s="46"/>
      <c r="H1288" s="46"/>
      <c r="I1288" s="46"/>
      <c r="J1288" s="46"/>
      <c r="K1288" s="28"/>
      <c r="L1288" s="28"/>
      <c r="M1288" s="32"/>
      <c r="N1288" s="35"/>
      <c r="O1288" s="62"/>
      <c r="P1288" s="160">
        <v>100000000</v>
      </c>
      <c r="Q1288" s="32">
        <f t="shared" si="119"/>
        <v>105000000</v>
      </c>
      <c r="R1288" s="32">
        <f t="shared" si="119"/>
        <v>110250000</v>
      </c>
      <c r="S1288" s="216">
        <f t="shared" si="117"/>
        <v>315250000</v>
      </c>
      <c r="T1288" s="60"/>
    </row>
    <row r="1289" spans="1:20" x14ac:dyDescent="0.3">
      <c r="A1289" s="147" t="s">
        <v>3166</v>
      </c>
      <c r="B1289" s="162" t="s">
        <v>3167</v>
      </c>
      <c r="C1289" s="62" t="s">
        <v>67</v>
      </c>
      <c r="D1289" s="62" t="s">
        <v>153</v>
      </c>
      <c r="E1289" s="46"/>
      <c r="F1289" s="46"/>
      <c r="G1289" s="46"/>
      <c r="H1289" s="46"/>
      <c r="I1289" s="46"/>
      <c r="J1289" s="46"/>
      <c r="K1289" s="28"/>
      <c r="L1289" s="28"/>
      <c r="M1289" s="32"/>
      <c r="N1289" s="35"/>
      <c r="O1289" s="62"/>
      <c r="P1289" s="160">
        <v>100000000</v>
      </c>
      <c r="Q1289" s="32">
        <f t="shared" si="119"/>
        <v>105000000</v>
      </c>
      <c r="R1289" s="32">
        <f t="shared" si="119"/>
        <v>110250000</v>
      </c>
      <c r="S1289" s="216">
        <f t="shared" si="117"/>
        <v>315250000</v>
      </c>
      <c r="T1289" s="60"/>
    </row>
    <row r="1290" spans="1:20" x14ac:dyDescent="0.3">
      <c r="A1290" s="147" t="s">
        <v>3168</v>
      </c>
      <c r="B1290" s="162" t="s">
        <v>3169</v>
      </c>
      <c r="C1290" s="62" t="s">
        <v>67</v>
      </c>
      <c r="D1290" s="62" t="s">
        <v>153</v>
      </c>
      <c r="E1290" s="46"/>
      <c r="F1290" s="46"/>
      <c r="G1290" s="46"/>
      <c r="H1290" s="46"/>
      <c r="I1290" s="46"/>
      <c r="J1290" s="46"/>
      <c r="K1290" s="28"/>
      <c r="L1290" s="28"/>
      <c r="M1290" s="32"/>
      <c r="N1290" s="35"/>
      <c r="O1290" s="62"/>
      <c r="P1290" s="163">
        <v>50000000</v>
      </c>
      <c r="Q1290" s="32">
        <f t="shared" si="119"/>
        <v>52500000</v>
      </c>
      <c r="R1290" s="32">
        <f t="shared" si="119"/>
        <v>55125000</v>
      </c>
      <c r="S1290" s="216">
        <f t="shared" si="117"/>
        <v>157625000</v>
      </c>
      <c r="T1290" s="60"/>
    </row>
    <row r="1291" spans="1:20" x14ac:dyDescent="0.3">
      <c r="A1291" s="147" t="s">
        <v>3170</v>
      </c>
      <c r="B1291" s="162" t="s">
        <v>3171</v>
      </c>
      <c r="C1291" s="62" t="s">
        <v>67</v>
      </c>
      <c r="D1291" s="62" t="s">
        <v>153</v>
      </c>
      <c r="E1291" s="46"/>
      <c r="F1291" s="46"/>
      <c r="G1291" s="46"/>
      <c r="H1291" s="46"/>
      <c r="I1291" s="46"/>
      <c r="J1291" s="46"/>
      <c r="K1291" s="28"/>
      <c r="L1291" s="28"/>
      <c r="M1291" s="32"/>
      <c r="N1291" s="35"/>
      <c r="O1291" s="62"/>
      <c r="P1291" s="160">
        <v>200000000</v>
      </c>
      <c r="Q1291" s="32">
        <f t="shared" si="119"/>
        <v>210000000</v>
      </c>
      <c r="R1291" s="32">
        <f t="shared" si="119"/>
        <v>220500000</v>
      </c>
      <c r="S1291" s="216">
        <f t="shared" si="117"/>
        <v>630500000</v>
      </c>
      <c r="T1291" s="60"/>
    </row>
    <row r="1292" spans="1:20" x14ac:dyDescent="0.3">
      <c r="A1292" s="147" t="s">
        <v>3172</v>
      </c>
      <c r="B1292" s="162" t="s">
        <v>3173</v>
      </c>
      <c r="C1292" s="62" t="s">
        <v>67</v>
      </c>
      <c r="D1292" s="62" t="s">
        <v>153</v>
      </c>
      <c r="E1292" s="46"/>
      <c r="F1292" s="46"/>
      <c r="G1292" s="46"/>
      <c r="H1292" s="46"/>
      <c r="I1292" s="46"/>
      <c r="J1292" s="46"/>
      <c r="K1292" s="28"/>
      <c r="L1292" s="28"/>
      <c r="M1292" s="32"/>
      <c r="N1292" s="35"/>
      <c r="O1292" s="62"/>
      <c r="P1292" s="160">
        <v>100000000</v>
      </c>
      <c r="Q1292" s="32">
        <f t="shared" si="119"/>
        <v>105000000</v>
      </c>
      <c r="R1292" s="32">
        <f t="shared" si="119"/>
        <v>110250000</v>
      </c>
      <c r="S1292" s="216">
        <f t="shared" si="117"/>
        <v>315250000</v>
      </c>
      <c r="T1292" s="60"/>
    </row>
    <row r="1293" spans="1:20" x14ac:dyDescent="0.3">
      <c r="A1293" s="147" t="s">
        <v>3174</v>
      </c>
      <c r="B1293" s="162" t="s">
        <v>3175</v>
      </c>
      <c r="C1293" s="62" t="s">
        <v>67</v>
      </c>
      <c r="D1293" s="62" t="s">
        <v>153</v>
      </c>
      <c r="E1293" s="46"/>
      <c r="F1293" s="46"/>
      <c r="G1293" s="46"/>
      <c r="H1293" s="46"/>
      <c r="I1293" s="46"/>
      <c r="J1293" s="46"/>
      <c r="K1293" s="28"/>
      <c r="L1293" s="28"/>
      <c r="M1293" s="32"/>
      <c r="N1293" s="35"/>
      <c r="O1293" s="62"/>
      <c r="P1293" s="160">
        <v>150000000</v>
      </c>
      <c r="Q1293" s="32">
        <f t="shared" si="119"/>
        <v>157500000</v>
      </c>
      <c r="R1293" s="32">
        <f t="shared" si="119"/>
        <v>165375000</v>
      </c>
      <c r="S1293" s="216">
        <f t="shared" si="117"/>
        <v>472875000</v>
      </c>
      <c r="T1293" s="60"/>
    </row>
    <row r="1294" spans="1:20" x14ac:dyDescent="0.3">
      <c r="A1294" s="147" t="s">
        <v>3176</v>
      </c>
      <c r="B1294" s="162" t="s">
        <v>3177</v>
      </c>
      <c r="C1294" s="62" t="s">
        <v>67</v>
      </c>
      <c r="D1294" s="62" t="s">
        <v>153</v>
      </c>
      <c r="E1294" s="46"/>
      <c r="F1294" s="46"/>
      <c r="G1294" s="46"/>
      <c r="H1294" s="46"/>
      <c r="I1294" s="46"/>
      <c r="J1294" s="46"/>
      <c r="K1294" s="28"/>
      <c r="L1294" s="28"/>
      <c r="M1294" s="32"/>
      <c r="N1294" s="35"/>
      <c r="O1294" s="62"/>
      <c r="P1294" s="163">
        <v>79806951.769999996</v>
      </c>
      <c r="Q1294" s="32">
        <f t="shared" si="119"/>
        <v>83797299.358499989</v>
      </c>
      <c r="R1294" s="32">
        <f t="shared" si="119"/>
        <v>87987164.326424986</v>
      </c>
      <c r="S1294" s="216">
        <f t="shared" si="117"/>
        <v>251591415.45492497</v>
      </c>
      <c r="T1294" s="60"/>
    </row>
    <row r="1295" spans="1:20" x14ac:dyDescent="0.3">
      <c r="A1295" s="147" t="s">
        <v>3178</v>
      </c>
      <c r="B1295" s="162" t="s">
        <v>3179</v>
      </c>
      <c r="C1295" s="62" t="s">
        <v>67</v>
      </c>
      <c r="D1295" s="62" t="s">
        <v>153</v>
      </c>
      <c r="E1295" s="46"/>
      <c r="F1295" s="46"/>
      <c r="G1295" s="46"/>
      <c r="H1295" s="46"/>
      <c r="I1295" s="46"/>
      <c r="J1295" s="46"/>
      <c r="K1295" s="28"/>
      <c r="L1295" s="28"/>
      <c r="M1295" s="32"/>
      <c r="N1295" s="35"/>
      <c r="O1295" s="62"/>
      <c r="P1295" s="160">
        <v>200000000</v>
      </c>
      <c r="Q1295" s="32">
        <f t="shared" si="119"/>
        <v>210000000</v>
      </c>
      <c r="R1295" s="32">
        <f t="shared" si="119"/>
        <v>220500000</v>
      </c>
      <c r="S1295" s="216">
        <f t="shared" si="117"/>
        <v>630500000</v>
      </c>
      <c r="T1295" s="60"/>
    </row>
    <row r="1296" spans="1:20" x14ac:dyDescent="0.3">
      <c r="A1296" s="147" t="s">
        <v>3180</v>
      </c>
      <c r="B1296" s="162" t="s">
        <v>3181</v>
      </c>
      <c r="C1296" s="62" t="s">
        <v>67</v>
      </c>
      <c r="D1296" s="62" t="s">
        <v>153</v>
      </c>
      <c r="E1296" s="46"/>
      <c r="F1296" s="46"/>
      <c r="G1296" s="46"/>
      <c r="H1296" s="46"/>
      <c r="I1296" s="46"/>
      <c r="J1296" s="46"/>
      <c r="K1296" s="28"/>
      <c r="L1296" s="28"/>
      <c r="M1296" s="32"/>
      <c r="N1296" s="35"/>
      <c r="O1296" s="62"/>
      <c r="P1296" s="160">
        <v>50000000</v>
      </c>
      <c r="Q1296" s="32">
        <f t="shared" si="119"/>
        <v>52500000</v>
      </c>
      <c r="R1296" s="32">
        <f t="shared" si="119"/>
        <v>55125000</v>
      </c>
      <c r="S1296" s="216">
        <f t="shared" si="117"/>
        <v>157625000</v>
      </c>
      <c r="T1296" s="60"/>
    </row>
    <row r="1297" spans="1:20" x14ac:dyDescent="0.3">
      <c r="A1297" s="147" t="s">
        <v>3182</v>
      </c>
      <c r="B1297" s="162" t="s">
        <v>3183</v>
      </c>
      <c r="C1297" s="62" t="s">
        <v>67</v>
      </c>
      <c r="D1297" s="62" t="s">
        <v>153</v>
      </c>
      <c r="E1297" s="46"/>
      <c r="F1297" s="46"/>
      <c r="G1297" s="46"/>
      <c r="H1297" s="46"/>
      <c r="I1297" s="46"/>
      <c r="J1297" s="46"/>
      <c r="K1297" s="28"/>
      <c r="L1297" s="28"/>
      <c r="M1297" s="32"/>
      <c r="N1297" s="35"/>
      <c r="O1297" s="62"/>
      <c r="P1297" s="160">
        <v>0</v>
      </c>
      <c r="Q1297" s="32">
        <f t="shared" si="119"/>
        <v>0</v>
      </c>
      <c r="R1297" s="32">
        <f t="shared" si="119"/>
        <v>0</v>
      </c>
      <c r="S1297" s="216">
        <f t="shared" si="117"/>
        <v>0</v>
      </c>
      <c r="T1297" s="60"/>
    </row>
    <row r="1298" spans="1:20" x14ac:dyDescent="0.3">
      <c r="A1298" s="147" t="s">
        <v>3184</v>
      </c>
      <c r="B1298" s="162" t="s">
        <v>3185</v>
      </c>
      <c r="C1298" s="62" t="s">
        <v>67</v>
      </c>
      <c r="D1298" s="62" t="s">
        <v>153</v>
      </c>
      <c r="E1298" s="46"/>
      <c r="F1298" s="46"/>
      <c r="G1298" s="46"/>
      <c r="H1298" s="46"/>
      <c r="I1298" s="46"/>
      <c r="J1298" s="46"/>
      <c r="K1298" s="28"/>
      <c r="L1298" s="28"/>
      <c r="M1298" s="32"/>
      <c r="N1298" s="35"/>
      <c r="O1298" s="62"/>
      <c r="P1298" s="160">
        <v>50000000</v>
      </c>
      <c r="Q1298" s="32">
        <f t="shared" si="119"/>
        <v>52500000</v>
      </c>
      <c r="R1298" s="32">
        <f t="shared" si="119"/>
        <v>55125000</v>
      </c>
      <c r="S1298" s="216">
        <f t="shared" si="117"/>
        <v>157625000</v>
      </c>
      <c r="T1298" s="60"/>
    </row>
    <row r="1299" spans="1:20" x14ac:dyDescent="0.3">
      <c r="A1299" s="147" t="s">
        <v>3186</v>
      </c>
      <c r="B1299" s="162" t="s">
        <v>3187</v>
      </c>
      <c r="C1299" s="62" t="s">
        <v>67</v>
      </c>
      <c r="D1299" s="62" t="s">
        <v>153</v>
      </c>
      <c r="E1299" s="46"/>
      <c r="F1299" s="46"/>
      <c r="G1299" s="46"/>
      <c r="H1299" s="46"/>
      <c r="I1299" s="46"/>
      <c r="J1299" s="46"/>
      <c r="K1299" s="28"/>
      <c r="L1299" s="28"/>
      <c r="M1299" s="32"/>
      <c r="N1299" s="35"/>
      <c r="O1299" s="62"/>
      <c r="P1299" s="160">
        <v>50000000</v>
      </c>
      <c r="Q1299" s="32">
        <f t="shared" si="119"/>
        <v>52500000</v>
      </c>
      <c r="R1299" s="32">
        <f t="shared" si="119"/>
        <v>55125000</v>
      </c>
      <c r="S1299" s="216">
        <f t="shared" si="117"/>
        <v>157625000</v>
      </c>
      <c r="T1299" s="60"/>
    </row>
    <row r="1300" spans="1:20" s="153" customFormat="1" x14ac:dyDescent="0.3">
      <c r="A1300" s="147" t="s">
        <v>3188</v>
      </c>
      <c r="B1300" s="162" t="s">
        <v>3189</v>
      </c>
      <c r="C1300" s="62" t="s">
        <v>67</v>
      </c>
      <c r="D1300" s="62" t="s">
        <v>153</v>
      </c>
      <c r="E1300" s="46"/>
      <c r="F1300" s="46"/>
      <c r="G1300" s="46"/>
      <c r="H1300" s="46"/>
      <c r="I1300" s="46"/>
      <c r="J1300" s="46"/>
      <c r="K1300" s="28"/>
      <c r="L1300" s="28"/>
      <c r="M1300" s="32"/>
      <c r="N1300" s="35"/>
      <c r="O1300" s="62"/>
      <c r="P1300" s="160">
        <v>170000000</v>
      </c>
      <c r="Q1300" s="32">
        <f t="shared" ref="Q1300:R1319" si="120">P1300+5%*P1300</f>
        <v>178500000</v>
      </c>
      <c r="R1300" s="32">
        <f t="shared" si="120"/>
        <v>187425000</v>
      </c>
      <c r="S1300" s="216">
        <f t="shared" si="117"/>
        <v>535925000</v>
      </c>
      <c r="T1300" s="226"/>
    </row>
    <row r="1301" spans="1:20" x14ac:dyDescent="0.3">
      <c r="A1301" s="147" t="s">
        <v>3190</v>
      </c>
      <c r="B1301" s="162" t="s">
        <v>3191</v>
      </c>
      <c r="C1301" s="62" t="s">
        <v>67</v>
      </c>
      <c r="D1301" s="62" t="s">
        <v>153</v>
      </c>
      <c r="E1301" s="46"/>
      <c r="F1301" s="46"/>
      <c r="G1301" s="46"/>
      <c r="H1301" s="46"/>
      <c r="I1301" s="46"/>
      <c r="J1301" s="46"/>
      <c r="K1301" s="28"/>
      <c r="L1301" s="28"/>
      <c r="M1301" s="32"/>
      <c r="N1301" s="35"/>
      <c r="O1301" s="62"/>
      <c r="P1301" s="160">
        <v>50000000</v>
      </c>
      <c r="Q1301" s="32">
        <f t="shared" si="120"/>
        <v>52500000</v>
      </c>
      <c r="R1301" s="32">
        <f t="shared" si="120"/>
        <v>55125000</v>
      </c>
      <c r="S1301" s="216">
        <f t="shared" si="117"/>
        <v>157625000</v>
      </c>
      <c r="T1301" s="60"/>
    </row>
    <row r="1302" spans="1:20" x14ac:dyDescent="0.3">
      <c r="A1302" s="147" t="s">
        <v>3192</v>
      </c>
      <c r="B1302" s="192" t="s">
        <v>3193</v>
      </c>
      <c r="C1302" s="62" t="s">
        <v>67</v>
      </c>
      <c r="D1302" s="62" t="s">
        <v>153</v>
      </c>
      <c r="E1302" s="46"/>
      <c r="F1302" s="46"/>
      <c r="G1302" s="46"/>
      <c r="H1302" s="46"/>
      <c r="I1302" s="46"/>
      <c r="J1302" s="46"/>
      <c r="K1302" s="28"/>
      <c r="L1302" s="28"/>
      <c r="M1302" s="32"/>
      <c r="N1302" s="35"/>
      <c r="O1302" s="62"/>
      <c r="P1302" s="160">
        <v>0</v>
      </c>
      <c r="Q1302" s="32">
        <f t="shared" si="120"/>
        <v>0</v>
      </c>
      <c r="R1302" s="32">
        <f t="shared" si="120"/>
        <v>0</v>
      </c>
      <c r="S1302" s="216">
        <f t="shared" si="117"/>
        <v>0</v>
      </c>
      <c r="T1302" s="60"/>
    </row>
    <row r="1303" spans="1:20" x14ac:dyDescent="0.3">
      <c r="A1303" s="147" t="s">
        <v>3194</v>
      </c>
      <c r="B1303" s="192" t="s">
        <v>3195</v>
      </c>
      <c r="C1303" s="62" t="s">
        <v>67</v>
      </c>
      <c r="D1303" s="62" t="s">
        <v>153</v>
      </c>
      <c r="E1303" s="46"/>
      <c r="F1303" s="46"/>
      <c r="G1303" s="46"/>
      <c r="H1303" s="46"/>
      <c r="I1303" s="46"/>
      <c r="J1303" s="46"/>
      <c r="K1303" s="28"/>
      <c r="L1303" s="28"/>
      <c r="M1303" s="32"/>
      <c r="N1303" s="35"/>
      <c r="O1303" s="62"/>
      <c r="P1303" s="160">
        <v>50000000</v>
      </c>
      <c r="Q1303" s="32">
        <f t="shared" si="120"/>
        <v>52500000</v>
      </c>
      <c r="R1303" s="32">
        <f t="shared" si="120"/>
        <v>55125000</v>
      </c>
      <c r="S1303" s="216">
        <f t="shared" si="117"/>
        <v>157625000</v>
      </c>
      <c r="T1303" s="60"/>
    </row>
    <row r="1304" spans="1:20" x14ac:dyDescent="0.3">
      <c r="A1304" s="147" t="s">
        <v>3196</v>
      </c>
      <c r="B1304" s="159" t="s">
        <v>3197</v>
      </c>
      <c r="C1304" s="62" t="s">
        <v>67</v>
      </c>
      <c r="D1304" s="62" t="s">
        <v>153</v>
      </c>
      <c r="E1304" s="46"/>
      <c r="F1304" s="46"/>
      <c r="G1304" s="46"/>
      <c r="H1304" s="46"/>
      <c r="I1304" s="46"/>
      <c r="J1304" s="46"/>
      <c r="K1304" s="28"/>
      <c r="L1304" s="28"/>
      <c r="M1304" s="32"/>
      <c r="N1304" s="35"/>
      <c r="O1304" s="62"/>
      <c r="P1304" s="160">
        <v>150000000</v>
      </c>
      <c r="Q1304" s="32">
        <f t="shared" si="120"/>
        <v>157500000</v>
      </c>
      <c r="R1304" s="32">
        <f t="shared" si="120"/>
        <v>165375000</v>
      </c>
      <c r="S1304" s="216">
        <f t="shared" si="117"/>
        <v>472875000</v>
      </c>
      <c r="T1304" s="60"/>
    </row>
    <row r="1305" spans="1:20" x14ac:dyDescent="0.3">
      <c r="A1305" s="147" t="s">
        <v>3198</v>
      </c>
      <c r="B1305" s="162" t="s">
        <v>3199</v>
      </c>
      <c r="C1305" s="62" t="s">
        <v>67</v>
      </c>
      <c r="D1305" s="62" t="s">
        <v>153</v>
      </c>
      <c r="E1305" s="46"/>
      <c r="F1305" s="46"/>
      <c r="G1305" s="46"/>
      <c r="H1305" s="46"/>
      <c r="I1305" s="46"/>
      <c r="J1305" s="46"/>
      <c r="K1305" s="28"/>
      <c r="L1305" s="28"/>
      <c r="M1305" s="32"/>
      <c r="N1305" s="35"/>
      <c r="O1305" s="62"/>
      <c r="P1305" s="160">
        <v>0</v>
      </c>
      <c r="Q1305" s="32">
        <f t="shared" si="120"/>
        <v>0</v>
      </c>
      <c r="R1305" s="32">
        <f t="shared" si="120"/>
        <v>0</v>
      </c>
      <c r="S1305" s="216">
        <f t="shared" si="117"/>
        <v>0</v>
      </c>
      <c r="T1305" s="60"/>
    </row>
    <row r="1306" spans="1:20" x14ac:dyDescent="0.3">
      <c r="A1306" s="147" t="s">
        <v>3200</v>
      </c>
      <c r="B1306" s="162" t="s">
        <v>3201</v>
      </c>
      <c r="C1306" s="62" t="s">
        <v>67</v>
      </c>
      <c r="D1306" s="62" t="s">
        <v>153</v>
      </c>
      <c r="E1306" s="46"/>
      <c r="F1306" s="46"/>
      <c r="G1306" s="46"/>
      <c r="H1306" s="46"/>
      <c r="I1306" s="46"/>
      <c r="J1306" s="46"/>
      <c r="K1306" s="28"/>
      <c r="L1306" s="28"/>
      <c r="M1306" s="32"/>
      <c r="N1306" s="35"/>
      <c r="O1306" s="62"/>
      <c r="P1306" s="160">
        <v>250000000</v>
      </c>
      <c r="Q1306" s="32">
        <f t="shared" si="120"/>
        <v>262500000</v>
      </c>
      <c r="R1306" s="32">
        <f t="shared" si="120"/>
        <v>275625000</v>
      </c>
      <c r="S1306" s="216">
        <f t="shared" si="117"/>
        <v>788125000</v>
      </c>
      <c r="T1306" s="60"/>
    </row>
    <row r="1307" spans="1:20" x14ac:dyDescent="0.3">
      <c r="A1307" s="147" t="s">
        <v>3202</v>
      </c>
      <c r="B1307" s="162" t="s">
        <v>3203</v>
      </c>
      <c r="C1307" s="62" t="s">
        <v>67</v>
      </c>
      <c r="D1307" s="62" t="s">
        <v>153</v>
      </c>
      <c r="E1307" s="46"/>
      <c r="F1307" s="46"/>
      <c r="G1307" s="46"/>
      <c r="H1307" s="46"/>
      <c r="I1307" s="46"/>
      <c r="J1307" s="46"/>
      <c r="K1307" s="28"/>
      <c r="L1307" s="28"/>
      <c r="M1307" s="32"/>
      <c r="N1307" s="35"/>
      <c r="O1307" s="62"/>
      <c r="P1307" s="160">
        <v>200000000</v>
      </c>
      <c r="Q1307" s="32">
        <f t="shared" si="120"/>
        <v>210000000</v>
      </c>
      <c r="R1307" s="32">
        <f t="shared" si="120"/>
        <v>220500000</v>
      </c>
      <c r="S1307" s="216">
        <f t="shared" si="117"/>
        <v>630500000</v>
      </c>
      <c r="T1307" s="60"/>
    </row>
    <row r="1308" spans="1:20" x14ac:dyDescent="0.3">
      <c r="A1308" s="147" t="s">
        <v>3204</v>
      </c>
      <c r="B1308" s="162" t="s">
        <v>3205</v>
      </c>
      <c r="C1308" s="62" t="s">
        <v>67</v>
      </c>
      <c r="D1308" s="62" t="s">
        <v>153</v>
      </c>
      <c r="E1308" s="46"/>
      <c r="F1308" s="46"/>
      <c r="G1308" s="46"/>
      <c r="H1308" s="46"/>
      <c r="I1308" s="46"/>
      <c r="J1308" s="46"/>
      <c r="K1308" s="28"/>
      <c r="L1308" s="28"/>
      <c r="M1308" s="32"/>
      <c r="N1308" s="35"/>
      <c r="O1308" s="62"/>
      <c r="P1308" s="160">
        <v>100000000</v>
      </c>
      <c r="Q1308" s="32">
        <f t="shared" si="120"/>
        <v>105000000</v>
      </c>
      <c r="R1308" s="32">
        <f t="shared" si="120"/>
        <v>110250000</v>
      </c>
      <c r="S1308" s="216">
        <f t="shared" si="117"/>
        <v>315250000</v>
      </c>
      <c r="T1308" s="60"/>
    </row>
    <row r="1309" spans="1:20" x14ac:dyDescent="0.3">
      <c r="A1309" s="147" t="s">
        <v>3206</v>
      </c>
      <c r="B1309" s="162" t="s">
        <v>3207</v>
      </c>
      <c r="C1309" s="62" t="s">
        <v>67</v>
      </c>
      <c r="D1309" s="62" t="s">
        <v>153</v>
      </c>
      <c r="E1309" s="46"/>
      <c r="F1309" s="46"/>
      <c r="G1309" s="46"/>
      <c r="H1309" s="46"/>
      <c r="I1309" s="46"/>
      <c r="J1309" s="46"/>
      <c r="K1309" s="28"/>
      <c r="L1309" s="28"/>
      <c r="M1309" s="32"/>
      <c r="N1309" s="35"/>
      <c r="O1309" s="62"/>
      <c r="P1309" s="160">
        <v>100000000</v>
      </c>
      <c r="Q1309" s="32">
        <f t="shared" si="120"/>
        <v>105000000</v>
      </c>
      <c r="R1309" s="32">
        <f t="shared" si="120"/>
        <v>110250000</v>
      </c>
      <c r="S1309" s="216">
        <f t="shared" si="117"/>
        <v>315250000</v>
      </c>
      <c r="T1309" s="60"/>
    </row>
    <row r="1310" spans="1:20" x14ac:dyDescent="0.3">
      <c r="A1310" s="147" t="s">
        <v>3208</v>
      </c>
      <c r="B1310" s="162" t="s">
        <v>3209</v>
      </c>
      <c r="C1310" s="62" t="s">
        <v>67</v>
      </c>
      <c r="D1310" s="62" t="s">
        <v>153</v>
      </c>
      <c r="E1310" s="46"/>
      <c r="F1310" s="46"/>
      <c r="G1310" s="46"/>
      <c r="H1310" s="46"/>
      <c r="I1310" s="46"/>
      <c r="J1310" s="46"/>
      <c r="K1310" s="28"/>
      <c r="L1310" s="28"/>
      <c r="M1310" s="32"/>
      <c r="N1310" s="35"/>
      <c r="O1310" s="62"/>
      <c r="P1310" s="160">
        <v>50000000</v>
      </c>
      <c r="Q1310" s="32">
        <f t="shared" si="120"/>
        <v>52500000</v>
      </c>
      <c r="R1310" s="32">
        <f t="shared" si="120"/>
        <v>55125000</v>
      </c>
      <c r="S1310" s="216">
        <f t="shared" si="117"/>
        <v>157625000</v>
      </c>
      <c r="T1310" s="60"/>
    </row>
    <row r="1311" spans="1:20" x14ac:dyDescent="0.3">
      <c r="A1311" s="147" t="s">
        <v>3210</v>
      </c>
      <c r="B1311" s="162" t="s">
        <v>3211</v>
      </c>
      <c r="C1311" s="62" t="s">
        <v>67</v>
      </c>
      <c r="D1311" s="62" t="s">
        <v>153</v>
      </c>
      <c r="E1311" s="46"/>
      <c r="F1311" s="46"/>
      <c r="G1311" s="46"/>
      <c r="H1311" s="46"/>
      <c r="I1311" s="46"/>
      <c r="J1311" s="46"/>
      <c r="K1311" s="28"/>
      <c r="L1311" s="28"/>
      <c r="M1311" s="32"/>
      <c r="N1311" s="35"/>
      <c r="O1311" s="62"/>
      <c r="P1311" s="160">
        <v>50000000</v>
      </c>
      <c r="Q1311" s="32">
        <f t="shared" si="120"/>
        <v>52500000</v>
      </c>
      <c r="R1311" s="32">
        <f t="shared" si="120"/>
        <v>55125000</v>
      </c>
      <c r="S1311" s="216">
        <f t="shared" si="117"/>
        <v>157625000</v>
      </c>
      <c r="T1311" s="60"/>
    </row>
    <row r="1312" spans="1:20" x14ac:dyDescent="0.3">
      <c r="A1312" s="147" t="s">
        <v>3212</v>
      </c>
      <c r="B1312" s="162" t="s">
        <v>3213</v>
      </c>
      <c r="C1312" s="62" t="s">
        <v>67</v>
      </c>
      <c r="D1312" s="62" t="s">
        <v>153</v>
      </c>
      <c r="E1312" s="46"/>
      <c r="F1312" s="46"/>
      <c r="G1312" s="46"/>
      <c r="H1312" s="46"/>
      <c r="I1312" s="46"/>
      <c r="J1312" s="46"/>
      <c r="K1312" s="28"/>
      <c r="L1312" s="28"/>
      <c r="M1312" s="32"/>
      <c r="N1312" s="35"/>
      <c r="O1312" s="62"/>
      <c r="P1312" s="160">
        <v>200000000</v>
      </c>
      <c r="Q1312" s="32">
        <f t="shared" si="120"/>
        <v>210000000</v>
      </c>
      <c r="R1312" s="32">
        <f t="shared" si="120"/>
        <v>220500000</v>
      </c>
      <c r="S1312" s="216">
        <f t="shared" ref="S1312:S1375" si="121">SUM(P1312:R1312)</f>
        <v>630500000</v>
      </c>
      <c r="T1312" s="60"/>
    </row>
    <row r="1313" spans="1:20" x14ac:dyDescent="0.3">
      <c r="A1313" s="147" t="s">
        <v>3214</v>
      </c>
      <c r="B1313" s="162" t="s">
        <v>3215</v>
      </c>
      <c r="C1313" s="62" t="s">
        <v>67</v>
      </c>
      <c r="D1313" s="62" t="s">
        <v>153</v>
      </c>
      <c r="E1313" s="46"/>
      <c r="F1313" s="46"/>
      <c r="G1313" s="46"/>
      <c r="H1313" s="46"/>
      <c r="I1313" s="46"/>
      <c r="J1313" s="46"/>
      <c r="K1313" s="28"/>
      <c r="L1313" s="28"/>
      <c r="M1313" s="32"/>
      <c r="N1313" s="35"/>
      <c r="O1313" s="62"/>
      <c r="P1313" s="160">
        <v>50000000</v>
      </c>
      <c r="Q1313" s="32">
        <f t="shared" si="120"/>
        <v>52500000</v>
      </c>
      <c r="R1313" s="32">
        <f t="shared" si="120"/>
        <v>55125000</v>
      </c>
      <c r="S1313" s="216">
        <f t="shared" si="121"/>
        <v>157625000</v>
      </c>
      <c r="T1313" s="60"/>
    </row>
    <row r="1314" spans="1:20" x14ac:dyDescent="0.3">
      <c r="A1314" s="147" t="s">
        <v>3216</v>
      </c>
      <c r="B1314" s="162" t="s">
        <v>3217</v>
      </c>
      <c r="C1314" s="62" t="s">
        <v>67</v>
      </c>
      <c r="D1314" s="62" t="s">
        <v>153</v>
      </c>
      <c r="E1314" s="46"/>
      <c r="F1314" s="46"/>
      <c r="G1314" s="46"/>
      <c r="H1314" s="46"/>
      <c r="I1314" s="46"/>
      <c r="J1314" s="46"/>
      <c r="K1314" s="28"/>
      <c r="L1314" s="28"/>
      <c r="M1314" s="32"/>
      <c r="N1314" s="35"/>
      <c r="O1314" s="62"/>
      <c r="P1314" s="160">
        <v>100000000</v>
      </c>
      <c r="Q1314" s="32">
        <f t="shared" si="120"/>
        <v>105000000</v>
      </c>
      <c r="R1314" s="32">
        <f t="shared" si="120"/>
        <v>110250000</v>
      </c>
      <c r="S1314" s="216">
        <f t="shared" si="121"/>
        <v>315250000</v>
      </c>
      <c r="T1314" s="60"/>
    </row>
    <row r="1315" spans="1:20" x14ac:dyDescent="0.3">
      <c r="A1315" s="147" t="s">
        <v>3218</v>
      </c>
      <c r="B1315" s="162" t="s">
        <v>3219</v>
      </c>
      <c r="C1315" s="62" t="s">
        <v>67</v>
      </c>
      <c r="D1315" s="62" t="s">
        <v>153</v>
      </c>
      <c r="E1315" s="46"/>
      <c r="F1315" s="46"/>
      <c r="G1315" s="46"/>
      <c r="H1315" s="46"/>
      <c r="I1315" s="46"/>
      <c r="J1315" s="46"/>
      <c r="K1315" s="28"/>
      <c r="L1315" s="28"/>
      <c r="M1315" s="32"/>
      <c r="N1315" s="35"/>
      <c r="O1315" s="62"/>
      <c r="P1315" s="160">
        <v>100000000</v>
      </c>
      <c r="Q1315" s="32">
        <f t="shared" si="120"/>
        <v>105000000</v>
      </c>
      <c r="R1315" s="32">
        <f t="shared" si="120"/>
        <v>110250000</v>
      </c>
      <c r="S1315" s="216">
        <f t="shared" si="121"/>
        <v>315250000</v>
      </c>
      <c r="T1315" s="60"/>
    </row>
    <row r="1316" spans="1:20" x14ac:dyDescent="0.3">
      <c r="A1316" s="147" t="s">
        <v>3220</v>
      </c>
      <c r="B1316" s="162" t="s">
        <v>3221</v>
      </c>
      <c r="C1316" s="62" t="s">
        <v>67</v>
      </c>
      <c r="D1316" s="62" t="s">
        <v>153</v>
      </c>
      <c r="E1316" s="46"/>
      <c r="F1316" s="46"/>
      <c r="G1316" s="46"/>
      <c r="H1316" s="46"/>
      <c r="I1316" s="46"/>
      <c r="J1316" s="46"/>
      <c r="K1316" s="28"/>
      <c r="L1316" s="28"/>
      <c r="M1316" s="32"/>
      <c r="N1316" s="35"/>
      <c r="O1316" s="62"/>
      <c r="P1316" s="160">
        <v>150000000</v>
      </c>
      <c r="Q1316" s="32">
        <f t="shared" si="120"/>
        <v>157500000</v>
      </c>
      <c r="R1316" s="32">
        <f t="shared" si="120"/>
        <v>165375000</v>
      </c>
      <c r="S1316" s="216">
        <f t="shared" si="121"/>
        <v>472875000</v>
      </c>
      <c r="T1316" s="60"/>
    </row>
    <row r="1317" spans="1:20" x14ac:dyDescent="0.3">
      <c r="A1317" s="147" t="s">
        <v>3222</v>
      </c>
      <c r="B1317" s="162" t="s">
        <v>3223</v>
      </c>
      <c r="C1317" s="62" t="s">
        <v>67</v>
      </c>
      <c r="D1317" s="62" t="s">
        <v>153</v>
      </c>
      <c r="E1317" s="46"/>
      <c r="F1317" s="46"/>
      <c r="G1317" s="46"/>
      <c r="H1317" s="46"/>
      <c r="I1317" s="46"/>
      <c r="J1317" s="46"/>
      <c r="K1317" s="28"/>
      <c r="L1317" s="28"/>
      <c r="M1317" s="32"/>
      <c r="N1317" s="35"/>
      <c r="O1317" s="62"/>
      <c r="P1317" s="163">
        <v>53643039.230000004</v>
      </c>
      <c r="Q1317" s="32">
        <f t="shared" si="120"/>
        <v>56325191.191500008</v>
      </c>
      <c r="R1317" s="32">
        <f t="shared" si="120"/>
        <v>59141450.751075007</v>
      </c>
      <c r="S1317" s="216">
        <f t="shared" si="121"/>
        <v>169109681.17257503</v>
      </c>
      <c r="T1317" s="60"/>
    </row>
    <row r="1318" spans="1:20" x14ac:dyDescent="0.3">
      <c r="A1318" s="147" t="s">
        <v>3224</v>
      </c>
      <c r="B1318" s="162" t="s">
        <v>3225</v>
      </c>
      <c r="C1318" s="62" t="s">
        <v>67</v>
      </c>
      <c r="D1318" s="62" t="s">
        <v>153</v>
      </c>
      <c r="E1318" s="46"/>
      <c r="F1318" s="46"/>
      <c r="G1318" s="46"/>
      <c r="H1318" s="46"/>
      <c r="I1318" s="46"/>
      <c r="J1318" s="46"/>
      <c r="K1318" s="28"/>
      <c r="L1318" s="28"/>
      <c r="M1318" s="32"/>
      <c r="N1318" s="35"/>
      <c r="O1318" s="62"/>
      <c r="P1318" s="163">
        <v>50000000</v>
      </c>
      <c r="Q1318" s="32">
        <f t="shared" si="120"/>
        <v>52500000</v>
      </c>
      <c r="R1318" s="32">
        <f t="shared" si="120"/>
        <v>55125000</v>
      </c>
      <c r="S1318" s="216">
        <f t="shared" si="121"/>
        <v>157625000</v>
      </c>
      <c r="T1318" s="60"/>
    </row>
    <row r="1319" spans="1:20" x14ac:dyDescent="0.3">
      <c r="A1319" s="147" t="s">
        <v>3226</v>
      </c>
      <c r="B1319" s="162" t="s">
        <v>3227</v>
      </c>
      <c r="C1319" s="62" t="s">
        <v>67</v>
      </c>
      <c r="D1319" s="62" t="s">
        <v>153</v>
      </c>
      <c r="E1319" s="46"/>
      <c r="F1319" s="46"/>
      <c r="G1319" s="46"/>
      <c r="H1319" s="46"/>
      <c r="I1319" s="46"/>
      <c r="J1319" s="46"/>
      <c r="K1319" s="28"/>
      <c r="L1319" s="28"/>
      <c r="M1319" s="32"/>
      <c r="N1319" s="35"/>
      <c r="O1319" s="62"/>
      <c r="P1319" s="163">
        <v>37839924.700000003</v>
      </c>
      <c r="Q1319" s="32">
        <f t="shared" si="120"/>
        <v>39731920.935000002</v>
      </c>
      <c r="R1319" s="32">
        <f t="shared" si="120"/>
        <v>41718516.981750004</v>
      </c>
      <c r="S1319" s="216">
        <f t="shared" si="121"/>
        <v>119290362.61675</v>
      </c>
      <c r="T1319" s="60"/>
    </row>
    <row r="1320" spans="1:20" x14ac:dyDescent="0.3">
      <c r="A1320" s="147" t="s">
        <v>3228</v>
      </c>
      <c r="B1320" s="162" t="s">
        <v>3229</v>
      </c>
      <c r="C1320" s="62" t="s">
        <v>67</v>
      </c>
      <c r="D1320" s="62" t="s">
        <v>153</v>
      </c>
      <c r="E1320" s="46"/>
      <c r="F1320" s="46"/>
      <c r="G1320" s="46"/>
      <c r="H1320" s="46"/>
      <c r="I1320" s="46"/>
      <c r="J1320" s="46"/>
      <c r="K1320" s="28"/>
      <c r="L1320" s="28"/>
      <c r="M1320" s="32"/>
      <c r="N1320" s="35"/>
      <c r="O1320" s="62"/>
      <c r="P1320" s="160">
        <v>150000000</v>
      </c>
      <c r="Q1320" s="32">
        <f t="shared" ref="Q1320:R1339" si="122">P1320+5%*P1320</f>
        <v>157500000</v>
      </c>
      <c r="R1320" s="32">
        <f t="shared" si="122"/>
        <v>165375000</v>
      </c>
      <c r="S1320" s="216">
        <f t="shared" si="121"/>
        <v>472875000</v>
      </c>
      <c r="T1320" s="60"/>
    </row>
    <row r="1321" spans="1:20" x14ac:dyDescent="0.3">
      <c r="A1321" s="147" t="s">
        <v>3230</v>
      </c>
      <c r="B1321" s="162" t="s">
        <v>3231</v>
      </c>
      <c r="C1321" s="62" t="s">
        <v>67</v>
      </c>
      <c r="D1321" s="62" t="s">
        <v>153</v>
      </c>
      <c r="E1321" s="46"/>
      <c r="F1321" s="46"/>
      <c r="G1321" s="46"/>
      <c r="H1321" s="46"/>
      <c r="I1321" s="46"/>
      <c r="J1321" s="46"/>
      <c r="K1321" s="28"/>
      <c r="L1321" s="28"/>
      <c r="M1321" s="32"/>
      <c r="N1321" s="35"/>
      <c r="O1321" s="62"/>
      <c r="P1321" s="160">
        <v>100000000</v>
      </c>
      <c r="Q1321" s="32">
        <f t="shared" si="122"/>
        <v>105000000</v>
      </c>
      <c r="R1321" s="32">
        <f t="shared" si="122"/>
        <v>110250000</v>
      </c>
      <c r="S1321" s="216">
        <f t="shared" si="121"/>
        <v>315250000</v>
      </c>
      <c r="T1321" s="60"/>
    </row>
    <row r="1322" spans="1:20" x14ac:dyDescent="0.3">
      <c r="A1322" s="147" t="s">
        <v>3232</v>
      </c>
      <c r="B1322" s="162" t="s">
        <v>3233</v>
      </c>
      <c r="C1322" s="62" t="s">
        <v>67</v>
      </c>
      <c r="D1322" s="62" t="s">
        <v>153</v>
      </c>
      <c r="E1322" s="46"/>
      <c r="F1322" s="46"/>
      <c r="G1322" s="46"/>
      <c r="H1322" s="46"/>
      <c r="I1322" s="46"/>
      <c r="J1322" s="46"/>
      <c r="K1322" s="28"/>
      <c r="L1322" s="28"/>
      <c r="M1322" s="32"/>
      <c r="N1322" s="35"/>
      <c r="O1322" s="62"/>
      <c r="P1322" s="160">
        <v>150000000</v>
      </c>
      <c r="Q1322" s="32">
        <f t="shared" si="122"/>
        <v>157500000</v>
      </c>
      <c r="R1322" s="32">
        <f t="shared" si="122"/>
        <v>165375000</v>
      </c>
      <c r="S1322" s="216">
        <f t="shared" si="121"/>
        <v>472875000</v>
      </c>
      <c r="T1322" s="60"/>
    </row>
    <row r="1323" spans="1:20" x14ac:dyDescent="0.3">
      <c r="A1323" s="147" t="s">
        <v>3234</v>
      </c>
      <c r="B1323" s="162" t="s">
        <v>3235</v>
      </c>
      <c r="C1323" s="62" t="s">
        <v>67</v>
      </c>
      <c r="D1323" s="62" t="s">
        <v>153</v>
      </c>
      <c r="E1323" s="46"/>
      <c r="F1323" s="46"/>
      <c r="G1323" s="46"/>
      <c r="H1323" s="46"/>
      <c r="I1323" s="46"/>
      <c r="J1323" s="46"/>
      <c r="K1323" s="28"/>
      <c r="L1323" s="28"/>
      <c r="M1323" s="32"/>
      <c r="N1323" s="35"/>
      <c r="O1323" s="62"/>
      <c r="P1323" s="160">
        <v>50000000</v>
      </c>
      <c r="Q1323" s="32">
        <f t="shared" si="122"/>
        <v>52500000</v>
      </c>
      <c r="R1323" s="32">
        <f t="shared" si="122"/>
        <v>55125000</v>
      </c>
      <c r="S1323" s="216">
        <f t="shared" si="121"/>
        <v>157625000</v>
      </c>
      <c r="T1323" s="60"/>
    </row>
    <row r="1324" spans="1:20" x14ac:dyDescent="0.3">
      <c r="A1324" s="147" t="s">
        <v>3236</v>
      </c>
      <c r="B1324" s="162" t="s">
        <v>3237</v>
      </c>
      <c r="C1324" s="62" t="s">
        <v>67</v>
      </c>
      <c r="D1324" s="62" t="s">
        <v>153</v>
      </c>
      <c r="E1324" s="46"/>
      <c r="F1324" s="46"/>
      <c r="G1324" s="46"/>
      <c r="H1324" s="46"/>
      <c r="I1324" s="46"/>
      <c r="J1324" s="46"/>
      <c r="K1324" s="28"/>
      <c r="L1324" s="28"/>
      <c r="M1324" s="32"/>
      <c r="N1324" s="35"/>
      <c r="O1324" s="62"/>
      <c r="P1324" s="160">
        <v>100000000</v>
      </c>
      <c r="Q1324" s="32">
        <f t="shared" si="122"/>
        <v>105000000</v>
      </c>
      <c r="R1324" s="32">
        <f t="shared" si="122"/>
        <v>110250000</v>
      </c>
      <c r="S1324" s="216">
        <f t="shared" si="121"/>
        <v>315250000</v>
      </c>
      <c r="T1324" s="60"/>
    </row>
    <row r="1325" spans="1:20" x14ac:dyDescent="0.3">
      <c r="A1325" s="147" t="s">
        <v>3238</v>
      </c>
      <c r="B1325" s="162" t="s">
        <v>3239</v>
      </c>
      <c r="C1325" s="62" t="s">
        <v>67</v>
      </c>
      <c r="D1325" s="62" t="s">
        <v>153</v>
      </c>
      <c r="E1325" s="46"/>
      <c r="F1325" s="46"/>
      <c r="G1325" s="46"/>
      <c r="H1325" s="46"/>
      <c r="I1325" s="46"/>
      <c r="J1325" s="46"/>
      <c r="K1325" s="28"/>
      <c r="L1325" s="28"/>
      <c r="M1325" s="32"/>
      <c r="N1325" s="35"/>
      <c r="O1325" s="62"/>
      <c r="P1325" s="160">
        <v>200000000</v>
      </c>
      <c r="Q1325" s="32">
        <f t="shared" si="122"/>
        <v>210000000</v>
      </c>
      <c r="R1325" s="32">
        <f t="shared" si="122"/>
        <v>220500000</v>
      </c>
      <c r="S1325" s="216">
        <f t="shared" si="121"/>
        <v>630500000</v>
      </c>
      <c r="T1325" s="60"/>
    </row>
    <row r="1326" spans="1:20" x14ac:dyDescent="0.3">
      <c r="A1326" s="147" t="s">
        <v>3240</v>
      </c>
      <c r="B1326" s="159" t="s">
        <v>3241</v>
      </c>
      <c r="C1326" s="62" t="s">
        <v>67</v>
      </c>
      <c r="D1326" s="62" t="s">
        <v>153</v>
      </c>
      <c r="E1326" s="46"/>
      <c r="F1326" s="46"/>
      <c r="G1326" s="46"/>
      <c r="H1326" s="46"/>
      <c r="I1326" s="46"/>
      <c r="J1326" s="46"/>
      <c r="K1326" s="28"/>
      <c r="L1326" s="28"/>
      <c r="M1326" s="32"/>
      <c r="N1326" s="35"/>
      <c r="O1326" s="62"/>
      <c r="P1326" s="160">
        <v>100000000</v>
      </c>
      <c r="Q1326" s="32">
        <f t="shared" si="122"/>
        <v>105000000</v>
      </c>
      <c r="R1326" s="32">
        <f t="shared" si="122"/>
        <v>110250000</v>
      </c>
      <c r="S1326" s="216">
        <f t="shared" si="121"/>
        <v>315250000</v>
      </c>
      <c r="T1326" s="60"/>
    </row>
    <row r="1327" spans="1:20" x14ac:dyDescent="0.3">
      <c r="A1327" s="147" t="s">
        <v>3242</v>
      </c>
      <c r="B1327" s="159" t="s">
        <v>3243</v>
      </c>
      <c r="C1327" s="62" t="s">
        <v>67</v>
      </c>
      <c r="D1327" s="62" t="s">
        <v>153</v>
      </c>
      <c r="E1327" s="46"/>
      <c r="F1327" s="46"/>
      <c r="G1327" s="46"/>
      <c r="H1327" s="46"/>
      <c r="I1327" s="46"/>
      <c r="J1327" s="46"/>
      <c r="K1327" s="28"/>
      <c r="L1327" s="28"/>
      <c r="M1327" s="32"/>
      <c r="N1327" s="35"/>
      <c r="O1327" s="62"/>
      <c r="P1327" s="160">
        <v>100000000</v>
      </c>
      <c r="Q1327" s="32">
        <f t="shared" si="122"/>
        <v>105000000</v>
      </c>
      <c r="R1327" s="32">
        <f t="shared" si="122"/>
        <v>110250000</v>
      </c>
      <c r="S1327" s="216">
        <f t="shared" si="121"/>
        <v>315250000</v>
      </c>
      <c r="T1327" s="60"/>
    </row>
    <row r="1328" spans="1:20" x14ac:dyDescent="0.3">
      <c r="A1328" s="147" t="s">
        <v>3244</v>
      </c>
      <c r="B1328" s="159" t="s">
        <v>3245</v>
      </c>
      <c r="C1328" s="62" t="s">
        <v>67</v>
      </c>
      <c r="D1328" s="62" t="s">
        <v>153</v>
      </c>
      <c r="E1328" s="46"/>
      <c r="F1328" s="46"/>
      <c r="G1328" s="46"/>
      <c r="H1328" s="46"/>
      <c r="I1328" s="46"/>
      <c r="J1328" s="46"/>
      <c r="K1328" s="28"/>
      <c r="L1328" s="28"/>
      <c r="M1328" s="32"/>
      <c r="N1328" s="35"/>
      <c r="O1328" s="62"/>
      <c r="P1328" s="160">
        <v>100000000</v>
      </c>
      <c r="Q1328" s="32">
        <f t="shared" si="122"/>
        <v>105000000</v>
      </c>
      <c r="R1328" s="32">
        <f t="shared" si="122"/>
        <v>110250000</v>
      </c>
      <c r="S1328" s="216">
        <f t="shared" si="121"/>
        <v>315250000</v>
      </c>
      <c r="T1328" s="60"/>
    </row>
    <row r="1329" spans="1:20" x14ac:dyDescent="0.3">
      <c r="A1329" s="147" t="s">
        <v>3246</v>
      </c>
      <c r="B1329" s="159" t="s">
        <v>3247</v>
      </c>
      <c r="C1329" s="62" t="s">
        <v>67</v>
      </c>
      <c r="D1329" s="62" t="s">
        <v>153</v>
      </c>
      <c r="E1329" s="46"/>
      <c r="F1329" s="46"/>
      <c r="G1329" s="46"/>
      <c r="H1329" s="46"/>
      <c r="I1329" s="46"/>
      <c r="J1329" s="46"/>
      <c r="K1329" s="28"/>
      <c r="L1329" s="28"/>
      <c r="M1329" s="32"/>
      <c r="N1329" s="35"/>
      <c r="O1329" s="62"/>
      <c r="P1329" s="160">
        <v>300000000</v>
      </c>
      <c r="Q1329" s="32">
        <f t="shared" si="122"/>
        <v>315000000</v>
      </c>
      <c r="R1329" s="32">
        <f t="shared" si="122"/>
        <v>330750000</v>
      </c>
      <c r="S1329" s="216">
        <f t="shared" si="121"/>
        <v>945750000</v>
      </c>
      <c r="T1329" s="60"/>
    </row>
    <row r="1330" spans="1:20" x14ac:dyDescent="0.3">
      <c r="A1330" s="147" t="s">
        <v>3248</v>
      </c>
      <c r="B1330" s="159" t="s">
        <v>3249</v>
      </c>
      <c r="C1330" s="62" t="s">
        <v>67</v>
      </c>
      <c r="D1330" s="62" t="s">
        <v>153</v>
      </c>
      <c r="E1330" s="46"/>
      <c r="F1330" s="46"/>
      <c r="G1330" s="46"/>
      <c r="H1330" s="46"/>
      <c r="I1330" s="46"/>
      <c r="J1330" s="46"/>
      <c r="K1330" s="28"/>
      <c r="L1330" s="28"/>
      <c r="M1330" s="32"/>
      <c r="N1330" s="35"/>
      <c r="O1330" s="62"/>
      <c r="P1330" s="160">
        <v>50000000</v>
      </c>
      <c r="Q1330" s="32">
        <f t="shared" si="122"/>
        <v>52500000</v>
      </c>
      <c r="R1330" s="32">
        <f t="shared" si="122"/>
        <v>55125000</v>
      </c>
      <c r="S1330" s="216">
        <f t="shared" si="121"/>
        <v>157625000</v>
      </c>
      <c r="T1330" s="60"/>
    </row>
    <row r="1331" spans="1:20" x14ac:dyDescent="0.3">
      <c r="A1331" s="147" t="s">
        <v>3250</v>
      </c>
      <c r="B1331" s="159" t="s">
        <v>3251</v>
      </c>
      <c r="C1331" s="62" t="s">
        <v>67</v>
      </c>
      <c r="D1331" s="62" t="s">
        <v>153</v>
      </c>
      <c r="E1331" s="46"/>
      <c r="F1331" s="46"/>
      <c r="G1331" s="46"/>
      <c r="H1331" s="46"/>
      <c r="I1331" s="46"/>
      <c r="J1331" s="46"/>
      <c r="K1331" s="28"/>
      <c r="L1331" s="28"/>
      <c r="M1331" s="32"/>
      <c r="N1331" s="35"/>
      <c r="O1331" s="62"/>
      <c r="P1331" s="160">
        <v>50000000</v>
      </c>
      <c r="Q1331" s="32">
        <f t="shared" si="122"/>
        <v>52500000</v>
      </c>
      <c r="R1331" s="32">
        <f t="shared" si="122"/>
        <v>55125000</v>
      </c>
      <c r="S1331" s="216">
        <f t="shared" si="121"/>
        <v>157625000</v>
      </c>
      <c r="T1331" s="60"/>
    </row>
    <row r="1332" spans="1:20" x14ac:dyDescent="0.3">
      <c r="A1332" s="147" t="s">
        <v>3252</v>
      </c>
      <c r="B1332" s="162" t="s">
        <v>3253</v>
      </c>
      <c r="C1332" s="62" t="s">
        <v>67</v>
      </c>
      <c r="D1332" s="62" t="s">
        <v>153</v>
      </c>
      <c r="E1332" s="46"/>
      <c r="F1332" s="46"/>
      <c r="G1332" s="46"/>
      <c r="H1332" s="46"/>
      <c r="I1332" s="46"/>
      <c r="J1332" s="46"/>
      <c r="K1332" s="28"/>
      <c r="L1332" s="28"/>
      <c r="M1332" s="32"/>
      <c r="N1332" s="35"/>
      <c r="O1332" s="62"/>
      <c r="P1332" s="160">
        <v>100000000</v>
      </c>
      <c r="Q1332" s="32">
        <f t="shared" si="122"/>
        <v>105000000</v>
      </c>
      <c r="R1332" s="32">
        <f t="shared" si="122"/>
        <v>110250000</v>
      </c>
      <c r="S1332" s="216">
        <f t="shared" si="121"/>
        <v>315250000</v>
      </c>
      <c r="T1332" s="60"/>
    </row>
    <row r="1333" spans="1:20" x14ac:dyDescent="0.3">
      <c r="A1333" s="147" t="s">
        <v>3254</v>
      </c>
      <c r="B1333" s="164" t="s">
        <v>3255</v>
      </c>
      <c r="C1333" s="62" t="s">
        <v>67</v>
      </c>
      <c r="D1333" s="62" t="s">
        <v>153</v>
      </c>
      <c r="E1333" s="46"/>
      <c r="F1333" s="46"/>
      <c r="G1333" s="46"/>
      <c r="H1333" s="46"/>
      <c r="I1333" s="46"/>
      <c r="J1333" s="46"/>
      <c r="K1333" s="28"/>
      <c r="L1333" s="28"/>
      <c r="M1333" s="32"/>
      <c r="N1333" s="35"/>
      <c r="O1333" s="62"/>
      <c r="P1333" s="160">
        <v>10000000000</v>
      </c>
      <c r="Q1333" s="32">
        <f t="shared" si="122"/>
        <v>10500000000</v>
      </c>
      <c r="R1333" s="32">
        <f t="shared" si="122"/>
        <v>11025000000</v>
      </c>
      <c r="S1333" s="216">
        <f t="shared" si="121"/>
        <v>31525000000</v>
      </c>
      <c r="T1333" s="60"/>
    </row>
    <row r="1334" spans="1:20" x14ac:dyDescent="0.3">
      <c r="A1334" s="147" t="s">
        <v>3256</v>
      </c>
      <c r="B1334" s="159" t="s">
        <v>3257</v>
      </c>
      <c r="C1334" s="62" t="s">
        <v>67</v>
      </c>
      <c r="D1334" s="62" t="s">
        <v>153</v>
      </c>
      <c r="E1334" s="46"/>
      <c r="F1334" s="46"/>
      <c r="G1334" s="46"/>
      <c r="H1334" s="46"/>
      <c r="I1334" s="46"/>
      <c r="J1334" s="46"/>
      <c r="K1334" s="28"/>
      <c r="L1334" s="28"/>
      <c r="M1334" s="32"/>
      <c r="N1334" s="35"/>
      <c r="O1334" s="62"/>
      <c r="P1334" s="160">
        <v>20000000</v>
      </c>
      <c r="Q1334" s="32">
        <f t="shared" si="122"/>
        <v>21000000</v>
      </c>
      <c r="R1334" s="32">
        <f t="shared" si="122"/>
        <v>22050000</v>
      </c>
      <c r="S1334" s="216">
        <f t="shared" si="121"/>
        <v>63050000</v>
      </c>
      <c r="T1334" s="60"/>
    </row>
    <row r="1335" spans="1:20" x14ac:dyDescent="0.3">
      <c r="A1335" s="147" t="s">
        <v>3258</v>
      </c>
      <c r="B1335" s="159" t="s">
        <v>3259</v>
      </c>
      <c r="C1335" s="62" t="s">
        <v>67</v>
      </c>
      <c r="D1335" s="62" t="s">
        <v>153</v>
      </c>
      <c r="E1335" s="46"/>
      <c r="F1335" s="46"/>
      <c r="G1335" s="46"/>
      <c r="H1335" s="46"/>
      <c r="I1335" s="46"/>
      <c r="J1335" s="46"/>
      <c r="K1335" s="28"/>
      <c r="L1335" s="28"/>
      <c r="M1335" s="32"/>
      <c r="N1335" s="35"/>
      <c r="O1335" s="62"/>
      <c r="P1335" s="160">
        <v>1100000000</v>
      </c>
      <c r="Q1335" s="32">
        <f t="shared" si="122"/>
        <v>1155000000</v>
      </c>
      <c r="R1335" s="32">
        <f t="shared" si="122"/>
        <v>1212750000</v>
      </c>
      <c r="S1335" s="216">
        <f t="shared" si="121"/>
        <v>3467750000</v>
      </c>
      <c r="T1335" s="60"/>
    </row>
    <row r="1336" spans="1:20" x14ac:dyDescent="0.3">
      <c r="A1336" s="147" t="s">
        <v>3260</v>
      </c>
      <c r="B1336" s="159" t="s">
        <v>3261</v>
      </c>
      <c r="C1336" s="62" t="s">
        <v>67</v>
      </c>
      <c r="D1336" s="62" t="s">
        <v>153</v>
      </c>
      <c r="E1336" s="46"/>
      <c r="F1336" s="46"/>
      <c r="G1336" s="46"/>
      <c r="H1336" s="46"/>
      <c r="I1336" s="46"/>
      <c r="J1336" s="46"/>
      <c r="K1336" s="28"/>
      <c r="L1336" s="28"/>
      <c r="M1336" s="32"/>
      <c r="N1336" s="35"/>
      <c r="O1336" s="62"/>
      <c r="P1336" s="160">
        <v>50000000</v>
      </c>
      <c r="Q1336" s="32">
        <f t="shared" si="122"/>
        <v>52500000</v>
      </c>
      <c r="R1336" s="32">
        <f t="shared" si="122"/>
        <v>55125000</v>
      </c>
      <c r="S1336" s="216">
        <f t="shared" si="121"/>
        <v>157625000</v>
      </c>
      <c r="T1336" s="60"/>
    </row>
    <row r="1337" spans="1:20" x14ac:dyDescent="0.3">
      <c r="A1337" s="147" t="s">
        <v>3262</v>
      </c>
      <c r="B1337" s="159" t="s">
        <v>3263</v>
      </c>
      <c r="C1337" s="62" t="s">
        <v>67</v>
      </c>
      <c r="D1337" s="62" t="s">
        <v>153</v>
      </c>
      <c r="E1337" s="46"/>
      <c r="F1337" s="46"/>
      <c r="G1337" s="46"/>
      <c r="H1337" s="46"/>
      <c r="I1337" s="46"/>
      <c r="J1337" s="46"/>
      <c r="K1337" s="28"/>
      <c r="L1337" s="28"/>
      <c r="M1337" s="32"/>
      <c r="N1337" s="35"/>
      <c r="O1337" s="62"/>
      <c r="P1337" s="160">
        <v>50000000</v>
      </c>
      <c r="Q1337" s="32">
        <f t="shared" si="122"/>
        <v>52500000</v>
      </c>
      <c r="R1337" s="32">
        <f t="shared" si="122"/>
        <v>55125000</v>
      </c>
      <c r="S1337" s="216">
        <f t="shared" si="121"/>
        <v>157625000</v>
      </c>
      <c r="T1337" s="60"/>
    </row>
    <row r="1338" spans="1:20" x14ac:dyDescent="0.3">
      <c r="A1338" s="147" t="s">
        <v>3264</v>
      </c>
      <c r="B1338" s="159" t="s">
        <v>3265</v>
      </c>
      <c r="C1338" s="62" t="s">
        <v>67</v>
      </c>
      <c r="D1338" s="62" t="s">
        <v>153</v>
      </c>
      <c r="E1338" s="46"/>
      <c r="F1338" s="46"/>
      <c r="G1338" s="46"/>
      <c r="H1338" s="46"/>
      <c r="I1338" s="46"/>
      <c r="J1338" s="46"/>
      <c r="K1338" s="28"/>
      <c r="L1338" s="28"/>
      <c r="M1338" s="32"/>
      <c r="N1338" s="35"/>
      <c r="O1338" s="62"/>
      <c r="P1338" s="160">
        <v>0</v>
      </c>
      <c r="Q1338" s="32">
        <f t="shared" si="122"/>
        <v>0</v>
      </c>
      <c r="R1338" s="32">
        <f t="shared" si="122"/>
        <v>0</v>
      </c>
      <c r="S1338" s="216">
        <f t="shared" si="121"/>
        <v>0</v>
      </c>
      <c r="T1338" s="60"/>
    </row>
    <row r="1339" spans="1:20" x14ac:dyDescent="0.3">
      <c r="A1339" s="147" t="s">
        <v>3266</v>
      </c>
      <c r="B1339" s="159" t="s">
        <v>3267</v>
      </c>
      <c r="C1339" s="62" t="s">
        <v>67</v>
      </c>
      <c r="D1339" s="62" t="s">
        <v>153</v>
      </c>
      <c r="E1339" s="46"/>
      <c r="F1339" s="46"/>
      <c r="G1339" s="46"/>
      <c r="H1339" s="46"/>
      <c r="I1339" s="46"/>
      <c r="J1339" s="46"/>
      <c r="K1339" s="28"/>
      <c r="L1339" s="28"/>
      <c r="M1339" s="32"/>
      <c r="N1339" s="35"/>
      <c r="O1339" s="62"/>
      <c r="P1339" s="160">
        <v>500000000</v>
      </c>
      <c r="Q1339" s="32">
        <f t="shared" si="122"/>
        <v>525000000</v>
      </c>
      <c r="R1339" s="32">
        <f t="shared" si="122"/>
        <v>551250000</v>
      </c>
      <c r="S1339" s="216">
        <f t="shared" si="121"/>
        <v>1576250000</v>
      </c>
      <c r="T1339" s="60"/>
    </row>
    <row r="1340" spans="1:20" x14ac:dyDescent="0.3">
      <c r="A1340" s="147" t="s">
        <v>3268</v>
      </c>
      <c r="B1340" s="165" t="s">
        <v>3269</v>
      </c>
      <c r="C1340" s="62" t="s">
        <v>67</v>
      </c>
      <c r="D1340" s="62" t="s">
        <v>153</v>
      </c>
      <c r="E1340" s="46"/>
      <c r="F1340" s="46"/>
      <c r="G1340" s="46"/>
      <c r="H1340" s="46"/>
      <c r="I1340" s="46"/>
      <c r="J1340" s="46"/>
      <c r="K1340" s="28"/>
      <c r="L1340" s="28"/>
      <c r="M1340" s="32"/>
      <c r="N1340" s="35"/>
      <c r="O1340" s="62"/>
      <c r="P1340" s="160">
        <v>800000000</v>
      </c>
      <c r="Q1340" s="32">
        <f t="shared" ref="Q1340:R1359" si="123">P1340+5%*P1340</f>
        <v>840000000</v>
      </c>
      <c r="R1340" s="32">
        <f t="shared" si="123"/>
        <v>882000000</v>
      </c>
      <c r="S1340" s="216">
        <f t="shared" si="121"/>
        <v>2522000000</v>
      </c>
      <c r="T1340" s="60"/>
    </row>
    <row r="1341" spans="1:20" x14ac:dyDescent="0.3">
      <c r="A1341" s="147" t="s">
        <v>3270</v>
      </c>
      <c r="B1341" s="164" t="s">
        <v>3271</v>
      </c>
      <c r="C1341" s="62" t="s">
        <v>67</v>
      </c>
      <c r="D1341" s="62" t="s">
        <v>153</v>
      </c>
      <c r="E1341" s="46"/>
      <c r="F1341" s="46"/>
      <c r="G1341" s="46"/>
      <c r="H1341" s="46"/>
      <c r="I1341" s="46"/>
      <c r="J1341" s="46"/>
      <c r="K1341" s="28"/>
      <c r="L1341" s="28"/>
      <c r="M1341" s="32"/>
      <c r="N1341" s="35"/>
      <c r="O1341" s="62"/>
      <c r="P1341" s="160">
        <v>50000000</v>
      </c>
      <c r="Q1341" s="32">
        <f t="shared" si="123"/>
        <v>52500000</v>
      </c>
      <c r="R1341" s="32">
        <f t="shared" si="123"/>
        <v>55125000</v>
      </c>
      <c r="S1341" s="216">
        <f t="shared" si="121"/>
        <v>157625000</v>
      </c>
      <c r="T1341" s="60"/>
    </row>
    <row r="1342" spans="1:20" x14ac:dyDescent="0.3">
      <c r="A1342" s="147" t="s">
        <v>3272</v>
      </c>
      <c r="B1342" s="164" t="s">
        <v>3273</v>
      </c>
      <c r="C1342" s="62" t="s">
        <v>67</v>
      </c>
      <c r="D1342" s="62" t="s">
        <v>153</v>
      </c>
      <c r="E1342" s="46"/>
      <c r="F1342" s="46"/>
      <c r="G1342" s="46"/>
      <c r="H1342" s="46"/>
      <c r="I1342" s="46"/>
      <c r="J1342" s="46"/>
      <c r="K1342" s="28"/>
      <c r="L1342" s="28"/>
      <c r="M1342" s="32"/>
      <c r="N1342" s="35"/>
      <c r="O1342" s="62"/>
      <c r="P1342" s="160">
        <v>800000000</v>
      </c>
      <c r="Q1342" s="32">
        <f t="shared" si="123"/>
        <v>840000000</v>
      </c>
      <c r="R1342" s="32">
        <f t="shared" si="123"/>
        <v>882000000</v>
      </c>
      <c r="S1342" s="216">
        <f t="shared" si="121"/>
        <v>2522000000</v>
      </c>
      <c r="T1342" s="60"/>
    </row>
    <row r="1343" spans="1:20" x14ac:dyDescent="0.3">
      <c r="A1343" s="147" t="s">
        <v>3274</v>
      </c>
      <c r="B1343" s="164" t="s">
        <v>3275</v>
      </c>
      <c r="C1343" s="62" t="s">
        <v>67</v>
      </c>
      <c r="D1343" s="62" t="s">
        <v>153</v>
      </c>
      <c r="E1343" s="46"/>
      <c r="F1343" s="46"/>
      <c r="G1343" s="46"/>
      <c r="H1343" s="46"/>
      <c r="I1343" s="46"/>
      <c r="J1343" s="46"/>
      <c r="K1343" s="28"/>
      <c r="L1343" s="28"/>
      <c r="M1343" s="32"/>
      <c r="N1343" s="35"/>
      <c r="O1343" s="62"/>
      <c r="P1343" s="160">
        <v>1115091075.54</v>
      </c>
      <c r="Q1343" s="32">
        <f t="shared" si="123"/>
        <v>1170845629.3169999</v>
      </c>
      <c r="R1343" s="32">
        <f t="shared" si="123"/>
        <v>1229387910.7828498</v>
      </c>
      <c r="S1343" s="216">
        <f t="shared" si="121"/>
        <v>3515324615.6398497</v>
      </c>
      <c r="T1343" s="60"/>
    </row>
    <row r="1344" spans="1:20" x14ac:dyDescent="0.3">
      <c r="A1344" s="147" t="s">
        <v>3276</v>
      </c>
      <c r="B1344" s="164" t="s">
        <v>3277</v>
      </c>
      <c r="C1344" s="62" t="s">
        <v>67</v>
      </c>
      <c r="D1344" s="62" t="s">
        <v>153</v>
      </c>
      <c r="E1344" s="46"/>
      <c r="F1344" s="46"/>
      <c r="G1344" s="46"/>
      <c r="H1344" s="46"/>
      <c r="I1344" s="46"/>
      <c r="J1344" s="46"/>
      <c r="K1344" s="28"/>
      <c r="L1344" s="28"/>
      <c r="M1344" s="32"/>
      <c r="N1344" s="35"/>
      <c r="O1344" s="62"/>
      <c r="P1344" s="160">
        <v>79696008.590000004</v>
      </c>
      <c r="Q1344" s="32">
        <f t="shared" si="123"/>
        <v>83680809.019500002</v>
      </c>
      <c r="R1344" s="32">
        <f t="shared" si="123"/>
        <v>87864849.470475003</v>
      </c>
      <c r="S1344" s="216">
        <f t="shared" si="121"/>
        <v>251241667.07997501</v>
      </c>
      <c r="T1344" s="60"/>
    </row>
    <row r="1345" spans="1:20" x14ac:dyDescent="0.3">
      <c r="A1345" s="147" t="s">
        <v>3278</v>
      </c>
      <c r="B1345" s="164" t="s">
        <v>3279</v>
      </c>
      <c r="C1345" s="62" t="s">
        <v>67</v>
      </c>
      <c r="D1345" s="62" t="s">
        <v>153</v>
      </c>
      <c r="E1345" s="46"/>
      <c r="F1345" s="46"/>
      <c r="G1345" s="46"/>
      <c r="H1345" s="46"/>
      <c r="I1345" s="46"/>
      <c r="J1345" s="46"/>
      <c r="K1345" s="28"/>
      <c r="L1345" s="28"/>
      <c r="M1345" s="32"/>
      <c r="N1345" s="35"/>
      <c r="O1345" s="62"/>
      <c r="P1345" s="160">
        <v>127372219.76999998</v>
      </c>
      <c r="Q1345" s="32">
        <f t="shared" si="123"/>
        <v>133740830.75849998</v>
      </c>
      <c r="R1345" s="32">
        <f t="shared" si="123"/>
        <v>140427872.29642498</v>
      </c>
      <c r="S1345" s="216">
        <f t="shared" si="121"/>
        <v>401540922.82492495</v>
      </c>
      <c r="T1345" s="60"/>
    </row>
    <row r="1346" spans="1:20" x14ac:dyDescent="0.3">
      <c r="A1346" s="147" t="s">
        <v>3280</v>
      </c>
      <c r="B1346" s="164" t="s">
        <v>3281</v>
      </c>
      <c r="C1346" s="62" t="s">
        <v>67</v>
      </c>
      <c r="D1346" s="62" t="s">
        <v>153</v>
      </c>
      <c r="E1346" s="46"/>
      <c r="F1346" s="46"/>
      <c r="G1346" s="46"/>
      <c r="H1346" s="46"/>
      <c r="I1346" s="46"/>
      <c r="J1346" s="46"/>
      <c r="K1346" s="28"/>
      <c r="L1346" s="28"/>
      <c r="M1346" s="32"/>
      <c r="N1346" s="35"/>
      <c r="O1346" s="62"/>
      <c r="P1346" s="160">
        <v>129000000</v>
      </c>
      <c r="Q1346" s="32">
        <f t="shared" si="123"/>
        <v>135450000</v>
      </c>
      <c r="R1346" s="32">
        <f t="shared" si="123"/>
        <v>142222500</v>
      </c>
      <c r="S1346" s="216">
        <f t="shared" si="121"/>
        <v>406672500</v>
      </c>
      <c r="T1346" s="60"/>
    </row>
    <row r="1347" spans="1:20" x14ac:dyDescent="0.3">
      <c r="A1347" s="147" t="s">
        <v>3282</v>
      </c>
      <c r="B1347" s="164" t="s">
        <v>3283</v>
      </c>
      <c r="C1347" s="62" t="s">
        <v>67</v>
      </c>
      <c r="D1347" s="62" t="s">
        <v>153</v>
      </c>
      <c r="E1347" s="46"/>
      <c r="F1347" s="46"/>
      <c r="G1347" s="46"/>
      <c r="H1347" s="46"/>
      <c r="I1347" s="46"/>
      <c r="J1347" s="46"/>
      <c r="K1347" s="28"/>
      <c r="L1347" s="28"/>
      <c r="M1347" s="32"/>
      <c r="N1347" s="35"/>
      <c r="O1347" s="62"/>
      <c r="P1347" s="160">
        <v>92526960.969999999</v>
      </c>
      <c r="Q1347" s="32">
        <f t="shared" si="123"/>
        <v>97153309.0185</v>
      </c>
      <c r="R1347" s="32">
        <f t="shared" si="123"/>
        <v>102010974.46942499</v>
      </c>
      <c r="S1347" s="216">
        <f t="shared" si="121"/>
        <v>291691244.45792496</v>
      </c>
      <c r="T1347" s="60"/>
    </row>
    <row r="1348" spans="1:20" x14ac:dyDescent="0.3">
      <c r="A1348" s="147" t="s">
        <v>3284</v>
      </c>
      <c r="B1348" s="164" t="s">
        <v>3285</v>
      </c>
      <c r="C1348" s="62" t="s">
        <v>67</v>
      </c>
      <c r="D1348" s="62" t="s">
        <v>153</v>
      </c>
      <c r="E1348" s="46"/>
      <c r="F1348" s="46"/>
      <c r="G1348" s="46"/>
      <c r="H1348" s="46"/>
      <c r="I1348" s="46"/>
      <c r="J1348" s="46"/>
      <c r="K1348" s="28"/>
      <c r="L1348" s="28"/>
      <c r="M1348" s="32"/>
      <c r="N1348" s="35"/>
      <c r="O1348" s="62"/>
      <c r="P1348" s="160">
        <v>129000000</v>
      </c>
      <c r="Q1348" s="32">
        <f t="shared" si="123"/>
        <v>135450000</v>
      </c>
      <c r="R1348" s="32">
        <f t="shared" si="123"/>
        <v>142222500</v>
      </c>
      <c r="S1348" s="216">
        <f t="shared" si="121"/>
        <v>406672500</v>
      </c>
      <c r="T1348" s="60"/>
    </row>
    <row r="1349" spans="1:20" x14ac:dyDescent="0.3">
      <c r="A1349" s="147" t="s">
        <v>3286</v>
      </c>
      <c r="B1349" s="164" t="s">
        <v>3287</v>
      </c>
      <c r="C1349" s="62" t="s">
        <v>67</v>
      </c>
      <c r="D1349" s="62" t="s">
        <v>153</v>
      </c>
      <c r="E1349" s="46"/>
      <c r="F1349" s="46"/>
      <c r="G1349" s="46"/>
      <c r="H1349" s="46"/>
      <c r="I1349" s="46"/>
      <c r="J1349" s="46"/>
      <c r="K1349" s="28"/>
      <c r="L1349" s="28"/>
      <c r="M1349" s="32"/>
      <c r="N1349" s="35"/>
      <c r="O1349" s="62"/>
      <c r="P1349" s="160">
        <v>450000000</v>
      </c>
      <c r="Q1349" s="32">
        <f t="shared" si="123"/>
        <v>472500000</v>
      </c>
      <c r="R1349" s="32">
        <f t="shared" si="123"/>
        <v>496125000</v>
      </c>
      <c r="S1349" s="216">
        <f t="shared" si="121"/>
        <v>1418625000</v>
      </c>
      <c r="T1349" s="60"/>
    </row>
    <row r="1350" spans="1:20" x14ac:dyDescent="0.3">
      <c r="A1350" s="147" t="s">
        <v>3288</v>
      </c>
      <c r="B1350" s="164" t="s">
        <v>3289</v>
      </c>
      <c r="C1350" s="62" t="s">
        <v>67</v>
      </c>
      <c r="D1350" s="62" t="s">
        <v>153</v>
      </c>
      <c r="E1350" s="46"/>
      <c r="F1350" s="46"/>
      <c r="G1350" s="46"/>
      <c r="H1350" s="46"/>
      <c r="I1350" s="46"/>
      <c r="J1350" s="46"/>
      <c r="K1350" s="28"/>
      <c r="L1350" s="28"/>
      <c r="M1350" s="32"/>
      <c r="N1350" s="35"/>
      <c r="O1350" s="62"/>
      <c r="P1350" s="160">
        <v>300000000</v>
      </c>
      <c r="Q1350" s="32">
        <f t="shared" si="123"/>
        <v>315000000</v>
      </c>
      <c r="R1350" s="32">
        <f t="shared" si="123"/>
        <v>330750000</v>
      </c>
      <c r="S1350" s="216">
        <f t="shared" si="121"/>
        <v>945750000</v>
      </c>
      <c r="T1350" s="60"/>
    </row>
    <row r="1351" spans="1:20" x14ac:dyDescent="0.3">
      <c r="A1351" s="147" t="s">
        <v>3290</v>
      </c>
      <c r="B1351" s="80" t="s">
        <v>3291</v>
      </c>
      <c r="C1351" s="62" t="s">
        <v>67</v>
      </c>
      <c r="D1351" s="62" t="s">
        <v>153</v>
      </c>
      <c r="E1351" s="46"/>
      <c r="F1351" s="46"/>
      <c r="G1351" s="46"/>
      <c r="H1351" s="46"/>
      <c r="I1351" s="46"/>
      <c r="J1351" s="46"/>
      <c r="K1351" s="28"/>
      <c r="L1351" s="28"/>
      <c r="M1351" s="32"/>
      <c r="N1351" s="35"/>
      <c r="O1351" s="62"/>
      <c r="P1351" s="157">
        <v>0</v>
      </c>
      <c r="Q1351" s="32">
        <f t="shared" si="123"/>
        <v>0</v>
      </c>
      <c r="R1351" s="32">
        <f t="shared" si="123"/>
        <v>0</v>
      </c>
      <c r="S1351" s="216">
        <f t="shared" si="121"/>
        <v>0</v>
      </c>
      <c r="T1351" s="60"/>
    </row>
    <row r="1352" spans="1:20" x14ac:dyDescent="0.3">
      <c r="A1352" s="147" t="s">
        <v>3292</v>
      </c>
      <c r="B1352" s="80" t="s">
        <v>3293</v>
      </c>
      <c r="C1352" s="62" t="s">
        <v>67</v>
      </c>
      <c r="D1352" s="62" t="s">
        <v>153</v>
      </c>
      <c r="E1352" s="46"/>
      <c r="F1352" s="46"/>
      <c r="G1352" s="46"/>
      <c r="H1352" s="46"/>
      <c r="I1352" s="46"/>
      <c r="J1352" s="46"/>
      <c r="K1352" s="28"/>
      <c r="L1352" s="28"/>
      <c r="M1352" s="32"/>
      <c r="N1352" s="35"/>
      <c r="O1352" s="62"/>
      <c r="P1352" s="157">
        <v>50000000</v>
      </c>
      <c r="Q1352" s="32">
        <f t="shared" si="123"/>
        <v>52500000</v>
      </c>
      <c r="R1352" s="32">
        <f t="shared" si="123"/>
        <v>55125000</v>
      </c>
      <c r="S1352" s="216">
        <f t="shared" si="121"/>
        <v>157625000</v>
      </c>
      <c r="T1352" s="60"/>
    </row>
    <row r="1353" spans="1:20" x14ac:dyDescent="0.3">
      <c r="A1353" s="147" t="s">
        <v>3294</v>
      </c>
      <c r="B1353" s="80" t="s">
        <v>3295</v>
      </c>
      <c r="C1353" s="62" t="s">
        <v>67</v>
      </c>
      <c r="D1353" s="62" t="s">
        <v>153</v>
      </c>
      <c r="E1353" s="46"/>
      <c r="F1353" s="46"/>
      <c r="G1353" s="46"/>
      <c r="H1353" s="46"/>
      <c r="I1353" s="46"/>
      <c r="J1353" s="46"/>
      <c r="K1353" s="28"/>
      <c r="L1353" s="28"/>
      <c r="M1353" s="32"/>
      <c r="N1353" s="35"/>
      <c r="O1353" s="62"/>
      <c r="P1353" s="157">
        <v>0</v>
      </c>
      <c r="Q1353" s="32">
        <f t="shared" si="123"/>
        <v>0</v>
      </c>
      <c r="R1353" s="32">
        <f t="shared" si="123"/>
        <v>0</v>
      </c>
      <c r="S1353" s="216">
        <f t="shared" si="121"/>
        <v>0</v>
      </c>
      <c r="T1353" s="60"/>
    </row>
    <row r="1354" spans="1:20" x14ac:dyDescent="0.3">
      <c r="A1354" s="147" t="s">
        <v>3296</v>
      </c>
      <c r="B1354" s="80" t="s">
        <v>3297</v>
      </c>
      <c r="C1354" s="62" t="s">
        <v>67</v>
      </c>
      <c r="D1354" s="62" t="s">
        <v>153</v>
      </c>
      <c r="E1354" s="46"/>
      <c r="F1354" s="46"/>
      <c r="G1354" s="46"/>
      <c r="H1354" s="46"/>
      <c r="I1354" s="46"/>
      <c r="J1354" s="46"/>
      <c r="K1354" s="28"/>
      <c r="L1354" s="28"/>
      <c r="M1354" s="32"/>
      <c r="N1354" s="35"/>
      <c r="O1354" s="62"/>
      <c r="P1354" s="157">
        <v>50000000</v>
      </c>
      <c r="Q1354" s="32">
        <f t="shared" si="123"/>
        <v>52500000</v>
      </c>
      <c r="R1354" s="32">
        <f t="shared" si="123"/>
        <v>55125000</v>
      </c>
      <c r="S1354" s="216">
        <f t="shared" si="121"/>
        <v>157625000</v>
      </c>
      <c r="T1354" s="60"/>
    </row>
    <row r="1355" spans="1:20" x14ac:dyDescent="0.3">
      <c r="A1355" s="147" t="s">
        <v>3298</v>
      </c>
      <c r="B1355" s="80" t="s">
        <v>3299</v>
      </c>
      <c r="C1355" s="62" t="s">
        <v>67</v>
      </c>
      <c r="D1355" s="62" t="s">
        <v>153</v>
      </c>
      <c r="E1355" s="46"/>
      <c r="F1355" s="46"/>
      <c r="G1355" s="46"/>
      <c r="H1355" s="46"/>
      <c r="I1355" s="46"/>
      <c r="J1355" s="46"/>
      <c r="K1355" s="28"/>
      <c r="L1355" s="28"/>
      <c r="M1355" s="32"/>
      <c r="N1355" s="35"/>
      <c r="O1355" s="62"/>
      <c r="P1355" s="157">
        <v>50000000</v>
      </c>
      <c r="Q1355" s="32">
        <f t="shared" si="123"/>
        <v>52500000</v>
      </c>
      <c r="R1355" s="32">
        <f t="shared" si="123"/>
        <v>55125000</v>
      </c>
      <c r="S1355" s="216">
        <f t="shared" si="121"/>
        <v>157625000</v>
      </c>
      <c r="T1355" s="60"/>
    </row>
    <row r="1356" spans="1:20" x14ac:dyDescent="0.3">
      <c r="A1356" s="147" t="s">
        <v>3300</v>
      </c>
      <c r="B1356" s="80" t="s">
        <v>3301</v>
      </c>
      <c r="C1356" s="62" t="s">
        <v>67</v>
      </c>
      <c r="D1356" s="62" t="s">
        <v>153</v>
      </c>
      <c r="E1356" s="46"/>
      <c r="F1356" s="46"/>
      <c r="G1356" s="46"/>
      <c r="H1356" s="46"/>
      <c r="I1356" s="46"/>
      <c r="J1356" s="46"/>
      <c r="K1356" s="28"/>
      <c r="L1356" s="28"/>
      <c r="M1356" s="32"/>
      <c r="N1356" s="35"/>
      <c r="O1356" s="62"/>
      <c r="P1356" s="157">
        <v>50000000</v>
      </c>
      <c r="Q1356" s="32">
        <f t="shared" si="123"/>
        <v>52500000</v>
      </c>
      <c r="R1356" s="32">
        <f t="shared" si="123"/>
        <v>55125000</v>
      </c>
      <c r="S1356" s="216">
        <f t="shared" si="121"/>
        <v>157625000</v>
      </c>
      <c r="T1356" s="60"/>
    </row>
    <row r="1357" spans="1:20" x14ac:dyDescent="0.3">
      <c r="A1357" s="147" t="s">
        <v>3302</v>
      </c>
      <c r="B1357" s="80" t="s">
        <v>3303</v>
      </c>
      <c r="C1357" s="62" t="s">
        <v>67</v>
      </c>
      <c r="D1357" s="62" t="s">
        <v>153</v>
      </c>
      <c r="E1357" s="46"/>
      <c r="F1357" s="46"/>
      <c r="G1357" s="46"/>
      <c r="H1357" s="46"/>
      <c r="I1357" s="46"/>
      <c r="J1357" s="46"/>
      <c r="K1357" s="28"/>
      <c r="L1357" s="28"/>
      <c r="M1357" s="32"/>
      <c r="N1357" s="35"/>
      <c r="O1357" s="62"/>
      <c r="P1357" s="157">
        <v>250000000</v>
      </c>
      <c r="Q1357" s="32">
        <f t="shared" si="123"/>
        <v>262500000</v>
      </c>
      <c r="R1357" s="32">
        <f t="shared" si="123"/>
        <v>275625000</v>
      </c>
      <c r="S1357" s="216">
        <f t="shared" si="121"/>
        <v>788125000</v>
      </c>
      <c r="T1357" s="60"/>
    </row>
    <row r="1358" spans="1:20" x14ac:dyDescent="0.3">
      <c r="A1358" s="147" t="s">
        <v>3304</v>
      </c>
      <c r="B1358" s="80" t="s">
        <v>3305</v>
      </c>
      <c r="C1358" s="62" t="s">
        <v>67</v>
      </c>
      <c r="D1358" s="62" t="s">
        <v>153</v>
      </c>
      <c r="E1358" s="46"/>
      <c r="F1358" s="46"/>
      <c r="G1358" s="46"/>
      <c r="H1358" s="46"/>
      <c r="I1358" s="46"/>
      <c r="J1358" s="46"/>
      <c r="K1358" s="28"/>
      <c r="L1358" s="28"/>
      <c r="M1358" s="32"/>
      <c r="N1358" s="35"/>
      <c r="O1358" s="62"/>
      <c r="P1358" s="157">
        <v>0</v>
      </c>
      <c r="Q1358" s="32">
        <f t="shared" si="123"/>
        <v>0</v>
      </c>
      <c r="R1358" s="32">
        <f t="shared" si="123"/>
        <v>0</v>
      </c>
      <c r="S1358" s="216">
        <f t="shared" si="121"/>
        <v>0</v>
      </c>
      <c r="T1358" s="60"/>
    </row>
    <row r="1359" spans="1:20" x14ac:dyDescent="0.3">
      <c r="A1359" s="147" t="s">
        <v>3306</v>
      </c>
      <c r="B1359" s="80" t="s">
        <v>3307</v>
      </c>
      <c r="C1359" s="62" t="s">
        <v>67</v>
      </c>
      <c r="D1359" s="62" t="s">
        <v>153</v>
      </c>
      <c r="E1359" s="46"/>
      <c r="F1359" s="46"/>
      <c r="G1359" s="46"/>
      <c r="H1359" s="46"/>
      <c r="I1359" s="46"/>
      <c r="J1359" s="46"/>
      <c r="K1359" s="28"/>
      <c r="L1359" s="28"/>
      <c r="M1359" s="32"/>
      <c r="N1359" s="35"/>
      <c r="O1359" s="62"/>
      <c r="P1359" s="157">
        <v>0</v>
      </c>
      <c r="Q1359" s="32">
        <f t="shared" si="123"/>
        <v>0</v>
      </c>
      <c r="R1359" s="32">
        <f t="shared" si="123"/>
        <v>0</v>
      </c>
      <c r="S1359" s="216">
        <f t="shared" si="121"/>
        <v>0</v>
      </c>
      <c r="T1359" s="60"/>
    </row>
    <row r="1360" spans="1:20" x14ac:dyDescent="0.3">
      <c r="A1360" s="147" t="s">
        <v>3308</v>
      </c>
      <c r="B1360" s="80" t="s">
        <v>3309</v>
      </c>
      <c r="C1360" s="62" t="s">
        <v>67</v>
      </c>
      <c r="D1360" s="62" t="s">
        <v>153</v>
      </c>
      <c r="E1360" s="46"/>
      <c r="F1360" s="46"/>
      <c r="G1360" s="46"/>
      <c r="H1360" s="46"/>
      <c r="I1360" s="46"/>
      <c r="J1360" s="46"/>
      <c r="K1360" s="28"/>
      <c r="L1360" s="28"/>
      <c r="M1360" s="32"/>
      <c r="N1360" s="35"/>
      <c r="O1360" s="62"/>
      <c r="P1360" s="157">
        <v>0</v>
      </c>
      <c r="Q1360" s="32">
        <f t="shared" ref="Q1360:R1379" si="124">P1360+5%*P1360</f>
        <v>0</v>
      </c>
      <c r="R1360" s="32">
        <f t="shared" si="124"/>
        <v>0</v>
      </c>
      <c r="S1360" s="216">
        <f t="shared" si="121"/>
        <v>0</v>
      </c>
      <c r="T1360" s="60"/>
    </row>
    <row r="1361" spans="1:20" x14ac:dyDescent="0.3">
      <c r="A1361" s="147" t="s">
        <v>3310</v>
      </c>
      <c r="B1361" s="80" t="s">
        <v>3311</v>
      </c>
      <c r="C1361" s="62" t="s">
        <v>67</v>
      </c>
      <c r="D1361" s="62" t="s">
        <v>153</v>
      </c>
      <c r="E1361" s="46"/>
      <c r="F1361" s="46"/>
      <c r="G1361" s="46"/>
      <c r="H1361" s="46"/>
      <c r="I1361" s="46"/>
      <c r="J1361" s="46"/>
      <c r="K1361" s="28"/>
      <c r="L1361" s="28"/>
      <c r="M1361" s="32"/>
      <c r="N1361" s="35"/>
      <c r="O1361" s="62"/>
      <c r="P1361" s="157">
        <v>0</v>
      </c>
      <c r="Q1361" s="32">
        <f t="shared" si="124"/>
        <v>0</v>
      </c>
      <c r="R1361" s="32">
        <f t="shared" si="124"/>
        <v>0</v>
      </c>
      <c r="S1361" s="216">
        <f t="shared" si="121"/>
        <v>0</v>
      </c>
      <c r="T1361" s="60"/>
    </row>
    <row r="1362" spans="1:20" x14ac:dyDescent="0.3">
      <c r="A1362" s="147" t="s">
        <v>3312</v>
      </c>
      <c r="B1362" s="80" t="s">
        <v>3313</v>
      </c>
      <c r="C1362" s="62" t="s">
        <v>67</v>
      </c>
      <c r="D1362" s="62" t="s">
        <v>153</v>
      </c>
      <c r="E1362" s="46"/>
      <c r="F1362" s="46"/>
      <c r="G1362" s="46"/>
      <c r="H1362" s="46"/>
      <c r="I1362" s="46"/>
      <c r="J1362" s="46"/>
      <c r="K1362" s="28"/>
      <c r="L1362" s="28"/>
      <c r="M1362" s="32"/>
      <c r="N1362" s="35"/>
      <c r="O1362" s="62"/>
      <c r="P1362" s="157">
        <v>0</v>
      </c>
      <c r="Q1362" s="32">
        <f t="shared" si="124"/>
        <v>0</v>
      </c>
      <c r="R1362" s="32">
        <f t="shared" si="124"/>
        <v>0</v>
      </c>
      <c r="S1362" s="216">
        <f t="shared" si="121"/>
        <v>0</v>
      </c>
      <c r="T1362" s="60"/>
    </row>
    <row r="1363" spans="1:20" x14ac:dyDescent="0.3">
      <c r="A1363" s="147" t="s">
        <v>3314</v>
      </c>
      <c r="B1363" s="80" t="s">
        <v>3315</v>
      </c>
      <c r="C1363" s="62" t="s">
        <v>67</v>
      </c>
      <c r="D1363" s="62" t="s">
        <v>153</v>
      </c>
      <c r="E1363" s="46"/>
      <c r="F1363" s="46"/>
      <c r="G1363" s="46"/>
      <c r="H1363" s="46"/>
      <c r="I1363" s="46"/>
      <c r="J1363" s="46"/>
      <c r="K1363" s="28"/>
      <c r="L1363" s="28"/>
      <c r="M1363" s="32"/>
      <c r="N1363" s="35"/>
      <c r="O1363" s="62"/>
      <c r="P1363" s="157">
        <v>0</v>
      </c>
      <c r="Q1363" s="32">
        <f t="shared" si="124"/>
        <v>0</v>
      </c>
      <c r="R1363" s="32">
        <f t="shared" si="124"/>
        <v>0</v>
      </c>
      <c r="S1363" s="216">
        <f t="shared" si="121"/>
        <v>0</v>
      </c>
      <c r="T1363" s="60"/>
    </row>
    <row r="1364" spans="1:20" x14ac:dyDescent="0.3">
      <c r="A1364" s="147" t="s">
        <v>3316</v>
      </c>
      <c r="B1364" s="80" t="s">
        <v>3317</v>
      </c>
      <c r="C1364" s="62" t="s">
        <v>67</v>
      </c>
      <c r="D1364" s="62" t="s">
        <v>153</v>
      </c>
      <c r="E1364" s="46"/>
      <c r="F1364" s="46"/>
      <c r="G1364" s="46"/>
      <c r="H1364" s="46"/>
      <c r="I1364" s="46"/>
      <c r="J1364" s="46"/>
      <c r="K1364" s="28"/>
      <c r="L1364" s="28"/>
      <c r="M1364" s="32"/>
      <c r="N1364" s="35"/>
      <c r="O1364" s="62"/>
      <c r="P1364" s="157">
        <v>0</v>
      </c>
      <c r="Q1364" s="32">
        <f t="shared" si="124"/>
        <v>0</v>
      </c>
      <c r="R1364" s="32">
        <f t="shared" si="124"/>
        <v>0</v>
      </c>
      <c r="S1364" s="216">
        <f t="shared" si="121"/>
        <v>0</v>
      </c>
      <c r="T1364" s="60"/>
    </row>
    <row r="1365" spans="1:20" x14ac:dyDescent="0.3">
      <c r="A1365" s="147" t="s">
        <v>3318</v>
      </c>
      <c r="B1365" s="80" t="s">
        <v>3319</v>
      </c>
      <c r="C1365" s="62" t="s">
        <v>67</v>
      </c>
      <c r="D1365" s="62" t="s">
        <v>153</v>
      </c>
      <c r="E1365" s="46"/>
      <c r="F1365" s="46"/>
      <c r="G1365" s="46"/>
      <c r="H1365" s="46"/>
      <c r="I1365" s="46"/>
      <c r="J1365" s="46"/>
      <c r="K1365" s="28"/>
      <c r="L1365" s="28"/>
      <c r="M1365" s="32"/>
      <c r="N1365" s="35"/>
      <c r="O1365" s="62"/>
      <c r="P1365" s="157">
        <v>0</v>
      </c>
      <c r="Q1365" s="32">
        <f t="shared" si="124"/>
        <v>0</v>
      </c>
      <c r="R1365" s="32">
        <f t="shared" si="124"/>
        <v>0</v>
      </c>
      <c r="S1365" s="216">
        <f t="shared" si="121"/>
        <v>0</v>
      </c>
      <c r="T1365" s="60"/>
    </row>
    <row r="1366" spans="1:20" x14ac:dyDescent="0.3">
      <c r="A1366" s="147" t="s">
        <v>3320</v>
      </c>
      <c r="B1366" s="80" t="s">
        <v>3321</v>
      </c>
      <c r="C1366" s="62" t="s">
        <v>67</v>
      </c>
      <c r="D1366" s="62" t="s">
        <v>153</v>
      </c>
      <c r="E1366" s="46"/>
      <c r="F1366" s="46"/>
      <c r="G1366" s="46"/>
      <c r="H1366" s="46"/>
      <c r="I1366" s="46"/>
      <c r="J1366" s="46"/>
      <c r="K1366" s="28"/>
      <c r="L1366" s="28"/>
      <c r="M1366" s="32"/>
      <c r="N1366" s="35"/>
      <c r="O1366" s="62"/>
      <c r="P1366" s="157">
        <v>0</v>
      </c>
      <c r="Q1366" s="32">
        <f t="shared" si="124"/>
        <v>0</v>
      </c>
      <c r="R1366" s="32">
        <f t="shared" si="124"/>
        <v>0</v>
      </c>
      <c r="S1366" s="216">
        <f t="shared" si="121"/>
        <v>0</v>
      </c>
      <c r="T1366" s="60"/>
    </row>
    <row r="1367" spans="1:20" x14ac:dyDescent="0.3">
      <c r="A1367" s="147" t="s">
        <v>3322</v>
      </c>
      <c r="B1367" s="80" t="s">
        <v>3323</v>
      </c>
      <c r="C1367" s="62" t="s">
        <v>67</v>
      </c>
      <c r="D1367" s="62" t="s">
        <v>153</v>
      </c>
      <c r="E1367" s="46"/>
      <c r="F1367" s="46"/>
      <c r="G1367" s="46"/>
      <c r="H1367" s="46"/>
      <c r="I1367" s="46"/>
      <c r="J1367" s="46"/>
      <c r="K1367" s="28"/>
      <c r="L1367" s="28"/>
      <c r="M1367" s="32"/>
      <c r="N1367" s="35"/>
      <c r="O1367" s="62"/>
      <c r="P1367" s="157">
        <v>0</v>
      </c>
      <c r="Q1367" s="32">
        <f t="shared" si="124"/>
        <v>0</v>
      </c>
      <c r="R1367" s="32">
        <f t="shared" si="124"/>
        <v>0</v>
      </c>
      <c r="S1367" s="216">
        <f t="shared" si="121"/>
        <v>0</v>
      </c>
      <c r="T1367" s="60"/>
    </row>
    <row r="1368" spans="1:20" x14ac:dyDescent="0.3">
      <c r="A1368" s="147" t="s">
        <v>3324</v>
      </c>
      <c r="B1368" s="80" t="s">
        <v>3325</v>
      </c>
      <c r="C1368" s="62" t="s">
        <v>67</v>
      </c>
      <c r="D1368" s="62" t="s">
        <v>153</v>
      </c>
      <c r="E1368" s="46"/>
      <c r="F1368" s="46"/>
      <c r="G1368" s="46"/>
      <c r="H1368" s="46"/>
      <c r="I1368" s="46"/>
      <c r="J1368" s="46"/>
      <c r="K1368" s="28"/>
      <c r="L1368" s="28"/>
      <c r="M1368" s="32"/>
      <c r="N1368" s="35"/>
      <c r="O1368" s="62"/>
      <c r="P1368" s="157">
        <v>0</v>
      </c>
      <c r="Q1368" s="32">
        <f t="shared" si="124"/>
        <v>0</v>
      </c>
      <c r="R1368" s="32">
        <f t="shared" si="124"/>
        <v>0</v>
      </c>
      <c r="S1368" s="216">
        <f t="shared" si="121"/>
        <v>0</v>
      </c>
      <c r="T1368" s="60"/>
    </row>
    <row r="1369" spans="1:20" x14ac:dyDescent="0.3">
      <c r="A1369" s="147" t="s">
        <v>3326</v>
      </c>
      <c r="B1369" s="80" t="s">
        <v>3327</v>
      </c>
      <c r="C1369" s="62" t="s">
        <v>67</v>
      </c>
      <c r="D1369" s="62" t="s">
        <v>153</v>
      </c>
      <c r="E1369" s="46"/>
      <c r="F1369" s="46"/>
      <c r="G1369" s="46"/>
      <c r="H1369" s="46"/>
      <c r="I1369" s="46"/>
      <c r="J1369" s="46"/>
      <c r="K1369" s="28"/>
      <c r="L1369" s="28"/>
      <c r="M1369" s="32"/>
      <c r="N1369" s="35"/>
      <c r="O1369" s="62"/>
      <c r="P1369" s="157">
        <v>0</v>
      </c>
      <c r="Q1369" s="32">
        <f t="shared" si="124"/>
        <v>0</v>
      </c>
      <c r="R1369" s="32">
        <f t="shared" si="124"/>
        <v>0</v>
      </c>
      <c r="S1369" s="216">
        <f t="shared" si="121"/>
        <v>0</v>
      </c>
      <c r="T1369" s="60"/>
    </row>
    <row r="1370" spans="1:20" x14ac:dyDescent="0.3">
      <c r="A1370" s="147" t="s">
        <v>3328</v>
      </c>
      <c r="B1370" s="80" t="s">
        <v>3329</v>
      </c>
      <c r="C1370" s="62" t="s">
        <v>67</v>
      </c>
      <c r="D1370" s="62" t="s">
        <v>153</v>
      </c>
      <c r="E1370" s="46"/>
      <c r="F1370" s="46"/>
      <c r="G1370" s="46"/>
      <c r="H1370" s="46"/>
      <c r="I1370" s="46"/>
      <c r="J1370" s="46"/>
      <c r="K1370" s="28"/>
      <c r="L1370" s="28"/>
      <c r="M1370" s="32"/>
      <c r="N1370" s="35"/>
      <c r="O1370" s="62"/>
      <c r="P1370" s="157">
        <v>0</v>
      </c>
      <c r="Q1370" s="32">
        <f t="shared" si="124"/>
        <v>0</v>
      </c>
      <c r="R1370" s="32">
        <f t="shared" si="124"/>
        <v>0</v>
      </c>
      <c r="S1370" s="216">
        <f t="shared" si="121"/>
        <v>0</v>
      </c>
      <c r="T1370" s="60"/>
    </row>
    <row r="1371" spans="1:20" x14ac:dyDescent="0.3">
      <c r="A1371" s="147" t="s">
        <v>3330</v>
      </c>
      <c r="B1371" s="80" t="s">
        <v>3331</v>
      </c>
      <c r="C1371" s="62" t="s">
        <v>67</v>
      </c>
      <c r="D1371" s="62" t="s">
        <v>153</v>
      </c>
      <c r="E1371" s="46"/>
      <c r="F1371" s="46"/>
      <c r="G1371" s="46"/>
      <c r="H1371" s="46"/>
      <c r="I1371" s="46"/>
      <c r="J1371" s="46"/>
      <c r="K1371" s="28"/>
      <c r="L1371" s="28"/>
      <c r="M1371" s="32"/>
      <c r="N1371" s="35"/>
      <c r="O1371" s="62"/>
      <c r="P1371" s="157">
        <v>0</v>
      </c>
      <c r="Q1371" s="32">
        <f t="shared" si="124"/>
        <v>0</v>
      </c>
      <c r="R1371" s="32">
        <f t="shared" si="124"/>
        <v>0</v>
      </c>
      <c r="S1371" s="216">
        <f t="shared" si="121"/>
        <v>0</v>
      </c>
      <c r="T1371" s="60"/>
    </row>
    <row r="1372" spans="1:20" x14ac:dyDescent="0.3">
      <c r="A1372" s="147" t="s">
        <v>3332</v>
      </c>
      <c r="B1372" s="80" t="s">
        <v>3333</v>
      </c>
      <c r="C1372" s="62" t="s">
        <v>67</v>
      </c>
      <c r="D1372" s="62" t="s">
        <v>153</v>
      </c>
      <c r="E1372" s="46"/>
      <c r="F1372" s="46"/>
      <c r="G1372" s="46"/>
      <c r="H1372" s="46"/>
      <c r="I1372" s="46"/>
      <c r="J1372" s="46"/>
      <c r="K1372" s="28"/>
      <c r="L1372" s="28"/>
      <c r="M1372" s="32"/>
      <c r="N1372" s="35"/>
      <c r="O1372" s="62"/>
      <c r="P1372" s="157">
        <v>0</v>
      </c>
      <c r="Q1372" s="32">
        <f t="shared" si="124"/>
        <v>0</v>
      </c>
      <c r="R1372" s="32">
        <f t="shared" si="124"/>
        <v>0</v>
      </c>
      <c r="S1372" s="216">
        <f t="shared" si="121"/>
        <v>0</v>
      </c>
      <c r="T1372" s="60"/>
    </row>
    <row r="1373" spans="1:20" x14ac:dyDescent="0.3">
      <c r="A1373" s="147" t="s">
        <v>3334</v>
      </c>
      <c r="B1373" s="80" t="s">
        <v>3335</v>
      </c>
      <c r="C1373" s="62" t="s">
        <v>67</v>
      </c>
      <c r="D1373" s="62" t="s">
        <v>153</v>
      </c>
      <c r="E1373" s="46"/>
      <c r="F1373" s="46"/>
      <c r="G1373" s="46"/>
      <c r="H1373" s="46"/>
      <c r="I1373" s="46"/>
      <c r="J1373" s="46"/>
      <c r="K1373" s="28"/>
      <c r="L1373" s="28"/>
      <c r="M1373" s="32"/>
      <c r="N1373" s="35"/>
      <c r="O1373" s="62"/>
      <c r="P1373" s="157">
        <v>0</v>
      </c>
      <c r="Q1373" s="32">
        <f t="shared" si="124"/>
        <v>0</v>
      </c>
      <c r="R1373" s="32">
        <f t="shared" si="124"/>
        <v>0</v>
      </c>
      <c r="S1373" s="216">
        <f t="shared" si="121"/>
        <v>0</v>
      </c>
      <c r="T1373" s="60"/>
    </row>
    <row r="1374" spans="1:20" x14ac:dyDescent="0.3">
      <c r="A1374" s="147" t="s">
        <v>3336</v>
      </c>
      <c r="B1374" s="80" t="s">
        <v>3337</v>
      </c>
      <c r="C1374" s="62" t="s">
        <v>67</v>
      </c>
      <c r="D1374" s="62" t="s">
        <v>153</v>
      </c>
      <c r="E1374" s="46"/>
      <c r="F1374" s="46"/>
      <c r="G1374" s="46"/>
      <c r="H1374" s="46"/>
      <c r="I1374" s="46"/>
      <c r="J1374" s="46"/>
      <c r="K1374" s="28"/>
      <c r="L1374" s="28"/>
      <c r="M1374" s="32"/>
      <c r="N1374" s="35"/>
      <c r="O1374" s="62"/>
      <c r="P1374" s="157">
        <v>0</v>
      </c>
      <c r="Q1374" s="32">
        <f t="shared" si="124"/>
        <v>0</v>
      </c>
      <c r="R1374" s="32">
        <f t="shared" si="124"/>
        <v>0</v>
      </c>
      <c r="S1374" s="216">
        <f t="shared" si="121"/>
        <v>0</v>
      </c>
      <c r="T1374" s="60"/>
    </row>
    <row r="1375" spans="1:20" x14ac:dyDescent="0.3">
      <c r="A1375" s="147" t="s">
        <v>3338</v>
      </c>
      <c r="B1375" s="80" t="s">
        <v>3339</v>
      </c>
      <c r="C1375" s="62" t="s">
        <v>67</v>
      </c>
      <c r="D1375" s="62" t="s">
        <v>153</v>
      </c>
      <c r="E1375" s="46"/>
      <c r="F1375" s="46"/>
      <c r="G1375" s="46"/>
      <c r="H1375" s="46"/>
      <c r="I1375" s="46"/>
      <c r="J1375" s="46"/>
      <c r="K1375" s="28"/>
      <c r="L1375" s="28"/>
      <c r="M1375" s="32"/>
      <c r="N1375" s="35"/>
      <c r="O1375" s="62"/>
      <c r="P1375" s="157">
        <v>0</v>
      </c>
      <c r="Q1375" s="32">
        <f t="shared" si="124"/>
        <v>0</v>
      </c>
      <c r="R1375" s="32">
        <f t="shared" si="124"/>
        <v>0</v>
      </c>
      <c r="S1375" s="216">
        <f t="shared" si="121"/>
        <v>0</v>
      </c>
      <c r="T1375" s="60"/>
    </row>
    <row r="1376" spans="1:20" x14ac:dyDescent="0.3">
      <c r="A1376" s="147" t="s">
        <v>3340</v>
      </c>
      <c r="B1376" s="80" t="s">
        <v>3341</v>
      </c>
      <c r="C1376" s="62" t="s">
        <v>67</v>
      </c>
      <c r="D1376" s="62" t="s">
        <v>153</v>
      </c>
      <c r="E1376" s="46"/>
      <c r="F1376" s="46"/>
      <c r="G1376" s="46"/>
      <c r="H1376" s="46"/>
      <c r="I1376" s="46"/>
      <c r="J1376" s="46"/>
      <c r="K1376" s="28"/>
      <c r="L1376" s="28"/>
      <c r="M1376" s="32"/>
      <c r="N1376" s="35"/>
      <c r="O1376" s="62"/>
      <c r="P1376" s="157">
        <v>0</v>
      </c>
      <c r="Q1376" s="32">
        <f t="shared" si="124"/>
        <v>0</v>
      </c>
      <c r="R1376" s="32">
        <f t="shared" si="124"/>
        <v>0</v>
      </c>
      <c r="S1376" s="216">
        <f t="shared" ref="S1376:S1429" si="125">SUM(P1376:R1376)</f>
        <v>0</v>
      </c>
      <c r="T1376" s="60"/>
    </row>
    <row r="1377" spans="1:20" x14ac:dyDescent="0.3">
      <c r="A1377" s="147" t="s">
        <v>3342</v>
      </c>
      <c r="B1377" s="80" t="s">
        <v>3343</v>
      </c>
      <c r="C1377" s="62" t="s">
        <v>67</v>
      </c>
      <c r="D1377" s="62" t="s">
        <v>153</v>
      </c>
      <c r="E1377" s="46"/>
      <c r="F1377" s="46"/>
      <c r="G1377" s="46"/>
      <c r="H1377" s="46"/>
      <c r="I1377" s="46"/>
      <c r="J1377" s="46"/>
      <c r="K1377" s="28"/>
      <c r="L1377" s="28"/>
      <c r="M1377" s="32"/>
      <c r="N1377" s="35"/>
      <c r="O1377" s="62"/>
      <c r="P1377" s="157">
        <v>0</v>
      </c>
      <c r="Q1377" s="32">
        <f t="shared" si="124"/>
        <v>0</v>
      </c>
      <c r="R1377" s="32">
        <f t="shared" si="124"/>
        <v>0</v>
      </c>
      <c r="S1377" s="216">
        <f t="shared" si="125"/>
        <v>0</v>
      </c>
      <c r="T1377" s="60"/>
    </row>
    <row r="1378" spans="1:20" x14ac:dyDescent="0.3">
      <c r="A1378" s="147" t="s">
        <v>3344</v>
      </c>
      <c r="B1378" s="80" t="s">
        <v>3345</v>
      </c>
      <c r="C1378" s="62" t="s">
        <v>67</v>
      </c>
      <c r="D1378" s="62" t="s">
        <v>153</v>
      </c>
      <c r="E1378" s="46"/>
      <c r="F1378" s="46"/>
      <c r="G1378" s="46"/>
      <c r="H1378" s="46"/>
      <c r="I1378" s="46"/>
      <c r="J1378" s="46"/>
      <c r="K1378" s="28"/>
      <c r="L1378" s="28"/>
      <c r="M1378" s="32"/>
      <c r="N1378" s="35"/>
      <c r="O1378" s="62"/>
      <c r="P1378" s="157">
        <v>0</v>
      </c>
      <c r="Q1378" s="32">
        <f t="shared" si="124"/>
        <v>0</v>
      </c>
      <c r="R1378" s="32">
        <f t="shared" si="124"/>
        <v>0</v>
      </c>
      <c r="S1378" s="216">
        <f t="shared" si="125"/>
        <v>0</v>
      </c>
      <c r="T1378" s="60"/>
    </row>
    <row r="1379" spans="1:20" x14ac:dyDescent="0.3">
      <c r="A1379" s="147" t="s">
        <v>3346</v>
      </c>
      <c r="B1379" s="80" t="s">
        <v>3347</v>
      </c>
      <c r="C1379" s="62" t="s">
        <v>67</v>
      </c>
      <c r="D1379" s="62" t="s">
        <v>153</v>
      </c>
      <c r="E1379" s="46"/>
      <c r="F1379" s="46"/>
      <c r="G1379" s="46"/>
      <c r="H1379" s="46"/>
      <c r="I1379" s="46"/>
      <c r="J1379" s="46"/>
      <c r="K1379" s="28"/>
      <c r="L1379" s="28"/>
      <c r="M1379" s="32"/>
      <c r="N1379" s="35"/>
      <c r="O1379" s="62"/>
      <c r="P1379" s="157">
        <v>0</v>
      </c>
      <c r="Q1379" s="32">
        <f t="shared" si="124"/>
        <v>0</v>
      </c>
      <c r="R1379" s="32">
        <f t="shared" si="124"/>
        <v>0</v>
      </c>
      <c r="S1379" s="216">
        <f t="shared" si="125"/>
        <v>0</v>
      </c>
      <c r="T1379" s="60"/>
    </row>
    <row r="1380" spans="1:20" x14ac:dyDescent="0.3">
      <c r="A1380" s="147" t="s">
        <v>3348</v>
      </c>
      <c r="B1380" s="80" t="s">
        <v>3349</v>
      </c>
      <c r="C1380" s="62" t="s">
        <v>67</v>
      </c>
      <c r="D1380" s="62" t="s">
        <v>153</v>
      </c>
      <c r="E1380" s="46"/>
      <c r="F1380" s="46"/>
      <c r="G1380" s="46"/>
      <c r="H1380" s="46"/>
      <c r="I1380" s="46"/>
      <c r="J1380" s="46"/>
      <c r="K1380" s="28"/>
      <c r="L1380" s="28"/>
      <c r="M1380" s="32"/>
      <c r="N1380" s="35"/>
      <c r="O1380" s="62"/>
      <c r="P1380" s="157">
        <v>0</v>
      </c>
      <c r="Q1380" s="32">
        <f t="shared" ref="Q1380:R1399" si="126">P1380+5%*P1380</f>
        <v>0</v>
      </c>
      <c r="R1380" s="32">
        <f t="shared" si="126"/>
        <v>0</v>
      </c>
      <c r="S1380" s="216">
        <f t="shared" si="125"/>
        <v>0</v>
      </c>
      <c r="T1380" s="60"/>
    </row>
    <row r="1381" spans="1:20" x14ac:dyDescent="0.3">
      <c r="A1381" s="147" t="s">
        <v>3350</v>
      </c>
      <c r="B1381" s="80" t="s">
        <v>3351</v>
      </c>
      <c r="C1381" s="62" t="s">
        <v>67</v>
      </c>
      <c r="D1381" s="62" t="s">
        <v>153</v>
      </c>
      <c r="E1381" s="46"/>
      <c r="F1381" s="46"/>
      <c r="G1381" s="46"/>
      <c r="H1381" s="46"/>
      <c r="I1381" s="46"/>
      <c r="J1381" s="46"/>
      <c r="K1381" s="28"/>
      <c r="L1381" s="28"/>
      <c r="M1381" s="32"/>
      <c r="N1381" s="35"/>
      <c r="O1381" s="62"/>
      <c r="P1381" s="157">
        <v>0</v>
      </c>
      <c r="Q1381" s="32">
        <f t="shared" si="126"/>
        <v>0</v>
      </c>
      <c r="R1381" s="32">
        <f t="shared" si="126"/>
        <v>0</v>
      </c>
      <c r="S1381" s="216">
        <f t="shared" si="125"/>
        <v>0</v>
      </c>
      <c r="T1381" s="60"/>
    </row>
    <row r="1382" spans="1:20" x14ac:dyDescent="0.3">
      <c r="A1382" s="147" t="s">
        <v>3352</v>
      </c>
      <c r="B1382" s="80" t="s">
        <v>3353</v>
      </c>
      <c r="C1382" s="62" t="s">
        <v>67</v>
      </c>
      <c r="D1382" s="62" t="s">
        <v>153</v>
      </c>
      <c r="E1382" s="46"/>
      <c r="F1382" s="46"/>
      <c r="G1382" s="46"/>
      <c r="H1382" s="46"/>
      <c r="I1382" s="46"/>
      <c r="J1382" s="46"/>
      <c r="K1382" s="28"/>
      <c r="L1382" s="28"/>
      <c r="M1382" s="32"/>
      <c r="N1382" s="35"/>
      <c r="O1382" s="62"/>
      <c r="P1382" s="157">
        <v>0</v>
      </c>
      <c r="Q1382" s="32">
        <f t="shared" si="126"/>
        <v>0</v>
      </c>
      <c r="R1382" s="32">
        <f t="shared" si="126"/>
        <v>0</v>
      </c>
      <c r="S1382" s="216">
        <f t="shared" si="125"/>
        <v>0</v>
      </c>
      <c r="T1382" s="60"/>
    </row>
    <row r="1383" spans="1:20" x14ac:dyDescent="0.3">
      <c r="A1383" s="147" t="s">
        <v>3354</v>
      </c>
      <c r="B1383" s="80" t="s">
        <v>3355</v>
      </c>
      <c r="C1383" s="62" t="s">
        <v>67</v>
      </c>
      <c r="D1383" s="62" t="s">
        <v>153</v>
      </c>
      <c r="E1383" s="46"/>
      <c r="F1383" s="46"/>
      <c r="G1383" s="46"/>
      <c r="H1383" s="46"/>
      <c r="I1383" s="46"/>
      <c r="J1383" s="46"/>
      <c r="K1383" s="28"/>
      <c r="L1383" s="28"/>
      <c r="M1383" s="32"/>
      <c r="N1383" s="35"/>
      <c r="O1383" s="62"/>
      <c r="P1383" s="157">
        <v>0</v>
      </c>
      <c r="Q1383" s="32">
        <f t="shared" si="126"/>
        <v>0</v>
      </c>
      <c r="R1383" s="32">
        <f t="shared" si="126"/>
        <v>0</v>
      </c>
      <c r="S1383" s="216">
        <f t="shared" si="125"/>
        <v>0</v>
      </c>
      <c r="T1383" s="60"/>
    </row>
    <row r="1384" spans="1:20" x14ac:dyDescent="0.3">
      <c r="A1384" s="147" t="s">
        <v>3356</v>
      </c>
      <c r="B1384" s="80" t="s">
        <v>3357</v>
      </c>
      <c r="C1384" s="62" t="s">
        <v>67</v>
      </c>
      <c r="D1384" s="62" t="s">
        <v>153</v>
      </c>
      <c r="E1384" s="46"/>
      <c r="F1384" s="46"/>
      <c r="G1384" s="46"/>
      <c r="H1384" s="46"/>
      <c r="I1384" s="46"/>
      <c r="J1384" s="46"/>
      <c r="K1384" s="28"/>
      <c r="L1384" s="28"/>
      <c r="M1384" s="32"/>
      <c r="N1384" s="35"/>
      <c r="O1384" s="62"/>
      <c r="P1384" s="157">
        <v>0</v>
      </c>
      <c r="Q1384" s="32">
        <f t="shared" si="126"/>
        <v>0</v>
      </c>
      <c r="R1384" s="32">
        <f t="shared" si="126"/>
        <v>0</v>
      </c>
      <c r="S1384" s="216">
        <f t="shared" si="125"/>
        <v>0</v>
      </c>
      <c r="T1384" s="60"/>
    </row>
    <row r="1385" spans="1:20" x14ac:dyDescent="0.3">
      <c r="A1385" s="147" t="s">
        <v>3358</v>
      </c>
      <c r="B1385" s="80" t="s">
        <v>3359</v>
      </c>
      <c r="C1385" s="62" t="s">
        <v>67</v>
      </c>
      <c r="D1385" s="62" t="s">
        <v>153</v>
      </c>
      <c r="E1385" s="46"/>
      <c r="F1385" s="46"/>
      <c r="G1385" s="46"/>
      <c r="H1385" s="46"/>
      <c r="I1385" s="46"/>
      <c r="J1385" s="46"/>
      <c r="K1385" s="28"/>
      <c r="L1385" s="28"/>
      <c r="M1385" s="32"/>
      <c r="N1385" s="35"/>
      <c r="O1385" s="62"/>
      <c r="P1385" s="157">
        <v>0</v>
      </c>
      <c r="Q1385" s="32">
        <f t="shared" si="126"/>
        <v>0</v>
      </c>
      <c r="R1385" s="32">
        <f t="shared" si="126"/>
        <v>0</v>
      </c>
      <c r="S1385" s="216">
        <f t="shared" si="125"/>
        <v>0</v>
      </c>
      <c r="T1385" s="60"/>
    </row>
    <row r="1386" spans="1:20" x14ac:dyDescent="0.3">
      <c r="A1386" s="147" t="s">
        <v>3360</v>
      </c>
      <c r="B1386" s="80" t="s">
        <v>3361</v>
      </c>
      <c r="C1386" s="62" t="s">
        <v>67</v>
      </c>
      <c r="D1386" s="62" t="s">
        <v>153</v>
      </c>
      <c r="E1386" s="46"/>
      <c r="F1386" s="46"/>
      <c r="G1386" s="46"/>
      <c r="H1386" s="46"/>
      <c r="I1386" s="46"/>
      <c r="J1386" s="46"/>
      <c r="K1386" s="28"/>
      <c r="L1386" s="28"/>
      <c r="M1386" s="32"/>
      <c r="N1386" s="35"/>
      <c r="O1386" s="62"/>
      <c r="P1386" s="157">
        <v>0</v>
      </c>
      <c r="Q1386" s="32">
        <f t="shared" si="126"/>
        <v>0</v>
      </c>
      <c r="R1386" s="32">
        <f t="shared" si="126"/>
        <v>0</v>
      </c>
      <c r="S1386" s="216">
        <f t="shared" si="125"/>
        <v>0</v>
      </c>
      <c r="T1386" s="60"/>
    </row>
    <row r="1387" spans="1:20" x14ac:dyDescent="0.3">
      <c r="A1387" s="147" t="s">
        <v>3362</v>
      </c>
      <c r="B1387" s="80" t="s">
        <v>3363</v>
      </c>
      <c r="C1387" s="62" t="s">
        <v>67</v>
      </c>
      <c r="D1387" s="62" t="s">
        <v>153</v>
      </c>
      <c r="E1387" s="46"/>
      <c r="F1387" s="46"/>
      <c r="G1387" s="46"/>
      <c r="H1387" s="46"/>
      <c r="I1387" s="46"/>
      <c r="J1387" s="46"/>
      <c r="K1387" s="28"/>
      <c r="L1387" s="28"/>
      <c r="M1387" s="32"/>
      <c r="N1387" s="35"/>
      <c r="O1387" s="62"/>
      <c r="P1387" s="157">
        <v>0</v>
      </c>
      <c r="Q1387" s="32">
        <f t="shared" si="126"/>
        <v>0</v>
      </c>
      <c r="R1387" s="32">
        <f t="shared" si="126"/>
        <v>0</v>
      </c>
      <c r="S1387" s="216">
        <f t="shared" si="125"/>
        <v>0</v>
      </c>
      <c r="T1387" s="60"/>
    </row>
    <row r="1388" spans="1:20" x14ac:dyDescent="0.3">
      <c r="A1388" s="147" t="s">
        <v>3364</v>
      </c>
      <c r="B1388" s="80" t="s">
        <v>3365</v>
      </c>
      <c r="C1388" s="62" t="s">
        <v>67</v>
      </c>
      <c r="D1388" s="62" t="s">
        <v>153</v>
      </c>
      <c r="E1388" s="46"/>
      <c r="F1388" s="46"/>
      <c r="G1388" s="46"/>
      <c r="H1388" s="46"/>
      <c r="I1388" s="46"/>
      <c r="J1388" s="46"/>
      <c r="K1388" s="28"/>
      <c r="L1388" s="28"/>
      <c r="M1388" s="32"/>
      <c r="N1388" s="35"/>
      <c r="O1388" s="62"/>
      <c r="P1388" s="157">
        <v>0</v>
      </c>
      <c r="Q1388" s="32">
        <f t="shared" si="126"/>
        <v>0</v>
      </c>
      <c r="R1388" s="32">
        <f t="shared" si="126"/>
        <v>0</v>
      </c>
      <c r="S1388" s="216">
        <f t="shared" si="125"/>
        <v>0</v>
      </c>
      <c r="T1388" s="60"/>
    </row>
    <row r="1389" spans="1:20" x14ac:dyDescent="0.3">
      <c r="A1389" s="147" t="s">
        <v>3366</v>
      </c>
      <c r="B1389" s="80" t="s">
        <v>3367</v>
      </c>
      <c r="C1389" s="62" t="s">
        <v>67</v>
      </c>
      <c r="D1389" s="62" t="s">
        <v>153</v>
      </c>
      <c r="E1389" s="46"/>
      <c r="F1389" s="46"/>
      <c r="G1389" s="46"/>
      <c r="H1389" s="46"/>
      <c r="I1389" s="46"/>
      <c r="J1389" s="46"/>
      <c r="K1389" s="28"/>
      <c r="L1389" s="28"/>
      <c r="M1389" s="32"/>
      <c r="N1389" s="35"/>
      <c r="O1389" s="62"/>
      <c r="P1389" s="157">
        <v>0</v>
      </c>
      <c r="Q1389" s="32">
        <f t="shared" si="126"/>
        <v>0</v>
      </c>
      <c r="R1389" s="32">
        <f t="shared" si="126"/>
        <v>0</v>
      </c>
      <c r="S1389" s="216">
        <f t="shared" si="125"/>
        <v>0</v>
      </c>
      <c r="T1389" s="60"/>
    </row>
    <row r="1390" spans="1:20" x14ac:dyDescent="0.3">
      <c r="A1390" s="147" t="s">
        <v>3368</v>
      </c>
      <c r="B1390" s="80" t="s">
        <v>3369</v>
      </c>
      <c r="C1390" s="62" t="s">
        <v>67</v>
      </c>
      <c r="D1390" s="62" t="s">
        <v>153</v>
      </c>
      <c r="E1390" s="46"/>
      <c r="F1390" s="46"/>
      <c r="G1390" s="46"/>
      <c r="H1390" s="46"/>
      <c r="I1390" s="46"/>
      <c r="J1390" s="46"/>
      <c r="K1390" s="28"/>
      <c r="L1390" s="28"/>
      <c r="M1390" s="32"/>
      <c r="N1390" s="35"/>
      <c r="O1390" s="62"/>
      <c r="P1390" s="157">
        <v>0</v>
      </c>
      <c r="Q1390" s="32">
        <f t="shared" si="126"/>
        <v>0</v>
      </c>
      <c r="R1390" s="32">
        <f t="shared" si="126"/>
        <v>0</v>
      </c>
      <c r="S1390" s="216">
        <f t="shared" si="125"/>
        <v>0</v>
      </c>
      <c r="T1390" s="60"/>
    </row>
    <row r="1391" spans="1:20" x14ac:dyDescent="0.3">
      <c r="A1391" s="147" t="s">
        <v>3370</v>
      </c>
      <c r="B1391" s="80" t="s">
        <v>3371</v>
      </c>
      <c r="C1391" s="62" t="s">
        <v>67</v>
      </c>
      <c r="D1391" s="62" t="s">
        <v>153</v>
      </c>
      <c r="E1391" s="46"/>
      <c r="F1391" s="46"/>
      <c r="G1391" s="46"/>
      <c r="H1391" s="46"/>
      <c r="I1391" s="46"/>
      <c r="J1391" s="46"/>
      <c r="K1391" s="28"/>
      <c r="L1391" s="28"/>
      <c r="M1391" s="32"/>
      <c r="N1391" s="35"/>
      <c r="O1391" s="62"/>
      <c r="P1391" s="157">
        <v>0</v>
      </c>
      <c r="Q1391" s="32">
        <f t="shared" si="126"/>
        <v>0</v>
      </c>
      <c r="R1391" s="32">
        <f t="shared" si="126"/>
        <v>0</v>
      </c>
      <c r="S1391" s="216">
        <f t="shared" si="125"/>
        <v>0</v>
      </c>
      <c r="T1391" s="60"/>
    </row>
    <row r="1392" spans="1:20" x14ac:dyDescent="0.3">
      <c r="A1392" s="147" t="s">
        <v>3372</v>
      </c>
      <c r="B1392" s="80" t="s">
        <v>3373</v>
      </c>
      <c r="C1392" s="62" t="s">
        <v>67</v>
      </c>
      <c r="D1392" s="62" t="s">
        <v>153</v>
      </c>
      <c r="E1392" s="46"/>
      <c r="F1392" s="46"/>
      <c r="G1392" s="46"/>
      <c r="H1392" s="46"/>
      <c r="I1392" s="46"/>
      <c r="J1392" s="46"/>
      <c r="K1392" s="28"/>
      <c r="L1392" s="28"/>
      <c r="M1392" s="32"/>
      <c r="N1392" s="35"/>
      <c r="O1392" s="62"/>
      <c r="P1392" s="157">
        <v>0</v>
      </c>
      <c r="Q1392" s="32">
        <f t="shared" si="126"/>
        <v>0</v>
      </c>
      <c r="R1392" s="32">
        <f t="shared" si="126"/>
        <v>0</v>
      </c>
      <c r="S1392" s="216">
        <f t="shared" si="125"/>
        <v>0</v>
      </c>
      <c r="T1392" s="60"/>
    </row>
    <row r="1393" spans="1:20" x14ac:dyDescent="0.3">
      <c r="A1393" s="147" t="s">
        <v>3374</v>
      </c>
      <c r="B1393" s="80" t="s">
        <v>3375</v>
      </c>
      <c r="C1393" s="62" t="s">
        <v>67</v>
      </c>
      <c r="D1393" s="62" t="s">
        <v>153</v>
      </c>
      <c r="E1393" s="46"/>
      <c r="F1393" s="46"/>
      <c r="G1393" s="46"/>
      <c r="H1393" s="46"/>
      <c r="I1393" s="46"/>
      <c r="J1393" s="46"/>
      <c r="K1393" s="28"/>
      <c r="L1393" s="28"/>
      <c r="M1393" s="32"/>
      <c r="N1393" s="35"/>
      <c r="O1393" s="62"/>
      <c r="P1393" s="157">
        <v>0</v>
      </c>
      <c r="Q1393" s="32">
        <f t="shared" si="126"/>
        <v>0</v>
      </c>
      <c r="R1393" s="32">
        <f t="shared" si="126"/>
        <v>0</v>
      </c>
      <c r="S1393" s="216">
        <f t="shared" si="125"/>
        <v>0</v>
      </c>
      <c r="T1393" s="60"/>
    </row>
    <row r="1394" spans="1:20" x14ac:dyDescent="0.3">
      <c r="A1394" s="147" t="s">
        <v>3376</v>
      </c>
      <c r="B1394" s="166" t="s">
        <v>3377</v>
      </c>
      <c r="C1394" s="62" t="s">
        <v>67</v>
      </c>
      <c r="D1394" s="62" t="s">
        <v>153</v>
      </c>
      <c r="E1394" s="46"/>
      <c r="F1394" s="46"/>
      <c r="G1394" s="46"/>
      <c r="H1394" s="46"/>
      <c r="I1394" s="46"/>
      <c r="J1394" s="46"/>
      <c r="K1394" s="28"/>
      <c r="L1394" s="28"/>
      <c r="M1394" s="32"/>
      <c r="N1394" s="35"/>
      <c r="O1394" s="62"/>
      <c r="P1394" s="157">
        <v>0</v>
      </c>
      <c r="Q1394" s="32">
        <f t="shared" si="126"/>
        <v>0</v>
      </c>
      <c r="R1394" s="32">
        <f t="shared" si="126"/>
        <v>0</v>
      </c>
      <c r="S1394" s="216">
        <f t="shared" si="125"/>
        <v>0</v>
      </c>
      <c r="T1394" s="60"/>
    </row>
    <row r="1395" spans="1:20" x14ac:dyDescent="0.3">
      <c r="A1395" s="147" t="s">
        <v>3378</v>
      </c>
      <c r="B1395" s="166" t="s">
        <v>3379</v>
      </c>
      <c r="C1395" s="62" t="s">
        <v>67</v>
      </c>
      <c r="D1395" s="62" t="s">
        <v>153</v>
      </c>
      <c r="E1395" s="46"/>
      <c r="F1395" s="46"/>
      <c r="G1395" s="46"/>
      <c r="H1395" s="46"/>
      <c r="I1395" s="46"/>
      <c r="J1395" s="46"/>
      <c r="K1395" s="28"/>
      <c r="L1395" s="28"/>
      <c r="M1395" s="32"/>
      <c r="N1395" s="35"/>
      <c r="O1395" s="62"/>
      <c r="P1395" s="157">
        <v>0</v>
      </c>
      <c r="Q1395" s="32">
        <f t="shared" si="126"/>
        <v>0</v>
      </c>
      <c r="R1395" s="32">
        <f t="shared" si="126"/>
        <v>0</v>
      </c>
      <c r="S1395" s="216">
        <f t="shared" si="125"/>
        <v>0</v>
      </c>
      <c r="T1395" s="60"/>
    </row>
    <row r="1396" spans="1:20" x14ac:dyDescent="0.3">
      <c r="A1396" s="147" t="s">
        <v>3380</v>
      </c>
      <c r="B1396" s="166" t="s">
        <v>3381</v>
      </c>
      <c r="C1396" s="62" t="s">
        <v>67</v>
      </c>
      <c r="D1396" s="62" t="s">
        <v>153</v>
      </c>
      <c r="E1396" s="46"/>
      <c r="F1396" s="46"/>
      <c r="G1396" s="46"/>
      <c r="H1396" s="46"/>
      <c r="I1396" s="46"/>
      <c r="J1396" s="46"/>
      <c r="K1396" s="28"/>
      <c r="L1396" s="28"/>
      <c r="M1396" s="32"/>
      <c r="N1396" s="35"/>
      <c r="O1396" s="62"/>
      <c r="P1396" s="157">
        <v>0</v>
      </c>
      <c r="Q1396" s="32">
        <f t="shared" si="126"/>
        <v>0</v>
      </c>
      <c r="R1396" s="32">
        <f t="shared" si="126"/>
        <v>0</v>
      </c>
      <c r="S1396" s="216">
        <f t="shared" si="125"/>
        <v>0</v>
      </c>
      <c r="T1396" s="60"/>
    </row>
    <row r="1397" spans="1:20" x14ac:dyDescent="0.3">
      <c r="A1397" s="147" t="s">
        <v>3382</v>
      </c>
      <c r="B1397" s="80" t="s">
        <v>3383</v>
      </c>
      <c r="C1397" s="62" t="s">
        <v>67</v>
      </c>
      <c r="D1397" s="62" t="s">
        <v>153</v>
      </c>
      <c r="E1397" s="46"/>
      <c r="F1397" s="46"/>
      <c r="G1397" s="46"/>
      <c r="H1397" s="46"/>
      <c r="I1397" s="46"/>
      <c r="J1397" s="46"/>
      <c r="K1397" s="28"/>
      <c r="L1397" s="28"/>
      <c r="M1397" s="32"/>
      <c r="N1397" s="35"/>
      <c r="O1397" s="62"/>
      <c r="P1397" s="157">
        <v>0</v>
      </c>
      <c r="Q1397" s="32">
        <f t="shared" si="126"/>
        <v>0</v>
      </c>
      <c r="R1397" s="32">
        <f t="shared" si="126"/>
        <v>0</v>
      </c>
      <c r="S1397" s="216">
        <f t="shared" si="125"/>
        <v>0</v>
      </c>
      <c r="T1397" s="60"/>
    </row>
    <row r="1398" spans="1:20" x14ac:dyDescent="0.3">
      <c r="A1398" s="147" t="s">
        <v>3384</v>
      </c>
      <c r="B1398" s="80" t="s">
        <v>3385</v>
      </c>
      <c r="C1398" s="62" t="s">
        <v>67</v>
      </c>
      <c r="D1398" s="62" t="s">
        <v>153</v>
      </c>
      <c r="E1398" s="46"/>
      <c r="F1398" s="46"/>
      <c r="G1398" s="46"/>
      <c r="H1398" s="46"/>
      <c r="I1398" s="46"/>
      <c r="J1398" s="46"/>
      <c r="K1398" s="28"/>
      <c r="L1398" s="28"/>
      <c r="M1398" s="32"/>
      <c r="N1398" s="35"/>
      <c r="O1398" s="62"/>
      <c r="P1398" s="157">
        <v>0</v>
      </c>
      <c r="Q1398" s="32">
        <f t="shared" si="126"/>
        <v>0</v>
      </c>
      <c r="R1398" s="32">
        <f t="shared" si="126"/>
        <v>0</v>
      </c>
      <c r="S1398" s="216">
        <f t="shared" si="125"/>
        <v>0</v>
      </c>
      <c r="T1398" s="60"/>
    </row>
    <row r="1399" spans="1:20" x14ac:dyDescent="0.3">
      <c r="A1399" s="147" t="s">
        <v>3386</v>
      </c>
      <c r="B1399" s="80" t="s">
        <v>3387</v>
      </c>
      <c r="C1399" s="62" t="s">
        <v>67</v>
      </c>
      <c r="D1399" s="62" t="s">
        <v>153</v>
      </c>
      <c r="E1399" s="46"/>
      <c r="F1399" s="46"/>
      <c r="G1399" s="46"/>
      <c r="H1399" s="46"/>
      <c r="I1399" s="46"/>
      <c r="J1399" s="46"/>
      <c r="K1399" s="28"/>
      <c r="L1399" s="28"/>
      <c r="M1399" s="32"/>
      <c r="N1399" s="35"/>
      <c r="O1399" s="62"/>
      <c r="P1399" s="157">
        <v>0</v>
      </c>
      <c r="Q1399" s="32">
        <f t="shared" si="126"/>
        <v>0</v>
      </c>
      <c r="R1399" s="32">
        <f t="shared" si="126"/>
        <v>0</v>
      </c>
      <c r="S1399" s="216">
        <f t="shared" si="125"/>
        <v>0</v>
      </c>
      <c r="T1399" s="60"/>
    </row>
    <row r="1400" spans="1:20" x14ac:dyDescent="0.3">
      <c r="A1400" s="147" t="s">
        <v>3388</v>
      </c>
      <c r="B1400" s="80" t="s">
        <v>3389</v>
      </c>
      <c r="C1400" s="62" t="s">
        <v>67</v>
      </c>
      <c r="D1400" s="62" t="s">
        <v>153</v>
      </c>
      <c r="E1400" s="46"/>
      <c r="F1400" s="46"/>
      <c r="G1400" s="46"/>
      <c r="H1400" s="46"/>
      <c r="I1400" s="46"/>
      <c r="J1400" s="46"/>
      <c r="K1400" s="28"/>
      <c r="L1400" s="28"/>
      <c r="M1400" s="32"/>
      <c r="N1400" s="35"/>
      <c r="O1400" s="62"/>
      <c r="P1400" s="157">
        <v>0</v>
      </c>
      <c r="Q1400" s="32">
        <f t="shared" ref="Q1400:R1419" si="127">P1400+5%*P1400</f>
        <v>0</v>
      </c>
      <c r="R1400" s="32">
        <f t="shared" si="127"/>
        <v>0</v>
      </c>
      <c r="S1400" s="216">
        <f t="shared" si="125"/>
        <v>0</v>
      </c>
      <c r="T1400" s="60"/>
    </row>
    <row r="1401" spans="1:20" x14ac:dyDescent="0.3">
      <c r="A1401" s="147" t="s">
        <v>3390</v>
      </c>
      <c r="B1401" s="80" t="s">
        <v>3391</v>
      </c>
      <c r="C1401" s="62" t="s">
        <v>67</v>
      </c>
      <c r="D1401" s="62" t="s">
        <v>153</v>
      </c>
      <c r="E1401" s="46"/>
      <c r="F1401" s="46"/>
      <c r="G1401" s="46"/>
      <c r="H1401" s="46"/>
      <c r="I1401" s="46"/>
      <c r="J1401" s="46"/>
      <c r="K1401" s="28"/>
      <c r="L1401" s="28"/>
      <c r="M1401" s="32"/>
      <c r="N1401" s="35"/>
      <c r="O1401" s="62"/>
      <c r="P1401" s="157">
        <v>0</v>
      </c>
      <c r="Q1401" s="32">
        <f t="shared" si="127"/>
        <v>0</v>
      </c>
      <c r="R1401" s="32">
        <f t="shared" si="127"/>
        <v>0</v>
      </c>
      <c r="S1401" s="216">
        <f t="shared" si="125"/>
        <v>0</v>
      </c>
      <c r="T1401" s="60"/>
    </row>
    <row r="1402" spans="1:20" x14ac:dyDescent="0.3">
      <c r="A1402" s="147" t="s">
        <v>3392</v>
      </c>
      <c r="B1402" s="80" t="s">
        <v>3393</v>
      </c>
      <c r="C1402" s="62" t="s">
        <v>67</v>
      </c>
      <c r="D1402" s="62" t="s">
        <v>153</v>
      </c>
      <c r="E1402" s="46"/>
      <c r="F1402" s="46"/>
      <c r="G1402" s="46"/>
      <c r="H1402" s="46"/>
      <c r="I1402" s="46"/>
      <c r="J1402" s="46"/>
      <c r="K1402" s="28"/>
      <c r="L1402" s="28"/>
      <c r="M1402" s="32"/>
      <c r="N1402" s="35"/>
      <c r="O1402" s="62"/>
      <c r="P1402" s="157">
        <v>0</v>
      </c>
      <c r="Q1402" s="32">
        <f t="shared" si="127"/>
        <v>0</v>
      </c>
      <c r="R1402" s="32">
        <f t="shared" si="127"/>
        <v>0</v>
      </c>
      <c r="S1402" s="216">
        <f t="shared" si="125"/>
        <v>0</v>
      </c>
      <c r="T1402" s="60"/>
    </row>
    <row r="1403" spans="1:20" x14ac:dyDescent="0.3">
      <c r="A1403" s="147" t="s">
        <v>3394</v>
      </c>
      <c r="B1403" s="80" t="s">
        <v>3395</v>
      </c>
      <c r="C1403" s="62" t="s">
        <v>67</v>
      </c>
      <c r="D1403" s="62" t="s">
        <v>153</v>
      </c>
      <c r="E1403" s="46"/>
      <c r="F1403" s="46"/>
      <c r="G1403" s="46"/>
      <c r="H1403" s="46"/>
      <c r="I1403" s="46"/>
      <c r="J1403" s="46"/>
      <c r="K1403" s="28"/>
      <c r="L1403" s="28"/>
      <c r="M1403" s="32"/>
      <c r="N1403" s="35"/>
      <c r="O1403" s="62"/>
      <c r="P1403" s="157">
        <v>0</v>
      </c>
      <c r="Q1403" s="32">
        <f t="shared" si="127"/>
        <v>0</v>
      </c>
      <c r="R1403" s="32">
        <f t="shared" si="127"/>
        <v>0</v>
      </c>
      <c r="S1403" s="216">
        <f t="shared" si="125"/>
        <v>0</v>
      </c>
      <c r="T1403" s="60"/>
    </row>
    <row r="1404" spans="1:20" x14ac:dyDescent="0.3">
      <c r="A1404" s="147" t="s">
        <v>3396</v>
      </c>
      <c r="B1404" s="80" t="s">
        <v>3397</v>
      </c>
      <c r="C1404" s="62" t="s">
        <v>67</v>
      </c>
      <c r="D1404" s="62" t="s">
        <v>153</v>
      </c>
      <c r="E1404" s="46"/>
      <c r="F1404" s="46"/>
      <c r="G1404" s="46"/>
      <c r="H1404" s="46"/>
      <c r="I1404" s="46"/>
      <c r="J1404" s="46"/>
      <c r="K1404" s="28"/>
      <c r="L1404" s="28"/>
      <c r="M1404" s="32"/>
      <c r="N1404" s="35"/>
      <c r="O1404" s="62"/>
      <c r="P1404" s="157">
        <v>0</v>
      </c>
      <c r="Q1404" s="32">
        <f t="shared" si="127"/>
        <v>0</v>
      </c>
      <c r="R1404" s="32">
        <f t="shared" si="127"/>
        <v>0</v>
      </c>
      <c r="S1404" s="216">
        <f t="shared" si="125"/>
        <v>0</v>
      </c>
      <c r="T1404" s="60"/>
    </row>
    <row r="1405" spans="1:20" x14ac:dyDescent="0.3">
      <c r="A1405" s="147" t="s">
        <v>3398</v>
      </c>
      <c r="B1405" s="80" t="s">
        <v>3399</v>
      </c>
      <c r="C1405" s="62" t="s">
        <v>67</v>
      </c>
      <c r="D1405" s="62" t="s">
        <v>153</v>
      </c>
      <c r="E1405" s="46"/>
      <c r="F1405" s="46"/>
      <c r="G1405" s="46"/>
      <c r="H1405" s="46"/>
      <c r="I1405" s="46"/>
      <c r="J1405" s="46"/>
      <c r="K1405" s="28"/>
      <c r="L1405" s="28"/>
      <c r="M1405" s="32"/>
      <c r="N1405" s="35"/>
      <c r="O1405" s="62"/>
      <c r="P1405" s="157">
        <v>0</v>
      </c>
      <c r="Q1405" s="32">
        <f t="shared" si="127"/>
        <v>0</v>
      </c>
      <c r="R1405" s="32">
        <f t="shared" si="127"/>
        <v>0</v>
      </c>
      <c r="S1405" s="216">
        <f t="shared" si="125"/>
        <v>0</v>
      </c>
      <c r="T1405" s="60"/>
    </row>
    <row r="1406" spans="1:20" x14ac:dyDescent="0.3">
      <c r="A1406" s="147" t="s">
        <v>3400</v>
      </c>
      <c r="B1406" s="80" t="s">
        <v>3401</v>
      </c>
      <c r="C1406" s="62" t="s">
        <v>67</v>
      </c>
      <c r="D1406" s="62" t="s">
        <v>153</v>
      </c>
      <c r="E1406" s="46"/>
      <c r="F1406" s="46"/>
      <c r="G1406" s="46"/>
      <c r="H1406" s="46"/>
      <c r="I1406" s="46"/>
      <c r="J1406" s="46"/>
      <c r="K1406" s="28"/>
      <c r="L1406" s="28"/>
      <c r="M1406" s="32"/>
      <c r="N1406" s="35"/>
      <c r="O1406" s="62"/>
      <c r="P1406" s="157">
        <v>0</v>
      </c>
      <c r="Q1406" s="32">
        <f t="shared" si="127"/>
        <v>0</v>
      </c>
      <c r="R1406" s="32">
        <f t="shared" si="127"/>
        <v>0</v>
      </c>
      <c r="S1406" s="216">
        <f t="shared" si="125"/>
        <v>0</v>
      </c>
      <c r="T1406" s="60"/>
    </row>
    <row r="1407" spans="1:20" x14ac:dyDescent="0.3">
      <c r="A1407" s="147" t="s">
        <v>3402</v>
      </c>
      <c r="B1407" s="80" t="s">
        <v>3403</v>
      </c>
      <c r="C1407" s="62" t="s">
        <v>67</v>
      </c>
      <c r="D1407" s="62" t="s">
        <v>153</v>
      </c>
      <c r="E1407" s="46"/>
      <c r="F1407" s="46"/>
      <c r="G1407" s="46"/>
      <c r="H1407" s="46"/>
      <c r="I1407" s="46"/>
      <c r="J1407" s="46"/>
      <c r="K1407" s="28"/>
      <c r="L1407" s="28"/>
      <c r="M1407" s="32"/>
      <c r="N1407" s="35"/>
      <c r="O1407" s="62"/>
      <c r="P1407" s="157">
        <v>0</v>
      </c>
      <c r="Q1407" s="32">
        <f t="shared" si="127"/>
        <v>0</v>
      </c>
      <c r="R1407" s="32">
        <f t="shared" si="127"/>
        <v>0</v>
      </c>
      <c r="S1407" s="216">
        <f t="shared" si="125"/>
        <v>0</v>
      </c>
      <c r="T1407" s="60"/>
    </row>
    <row r="1408" spans="1:20" x14ac:dyDescent="0.3">
      <c r="A1408" s="147" t="s">
        <v>3404</v>
      </c>
      <c r="B1408" s="80" t="s">
        <v>3405</v>
      </c>
      <c r="C1408" s="62" t="s">
        <v>67</v>
      </c>
      <c r="D1408" s="62" t="s">
        <v>153</v>
      </c>
      <c r="E1408" s="46"/>
      <c r="F1408" s="46"/>
      <c r="G1408" s="46"/>
      <c r="H1408" s="46"/>
      <c r="I1408" s="46"/>
      <c r="J1408" s="46"/>
      <c r="K1408" s="28"/>
      <c r="L1408" s="28"/>
      <c r="M1408" s="32"/>
      <c r="N1408" s="35"/>
      <c r="O1408" s="62"/>
      <c r="P1408" s="157">
        <v>0</v>
      </c>
      <c r="Q1408" s="32">
        <f t="shared" si="127"/>
        <v>0</v>
      </c>
      <c r="R1408" s="32">
        <f t="shared" si="127"/>
        <v>0</v>
      </c>
      <c r="S1408" s="216">
        <f t="shared" si="125"/>
        <v>0</v>
      </c>
      <c r="T1408" s="60"/>
    </row>
    <row r="1409" spans="1:20" x14ac:dyDescent="0.3">
      <c r="A1409" s="147" t="s">
        <v>3406</v>
      </c>
      <c r="B1409" s="80" t="s">
        <v>3407</v>
      </c>
      <c r="C1409" s="62" t="s">
        <v>67</v>
      </c>
      <c r="D1409" s="62" t="s">
        <v>153</v>
      </c>
      <c r="E1409" s="46"/>
      <c r="F1409" s="46"/>
      <c r="G1409" s="46"/>
      <c r="H1409" s="46"/>
      <c r="I1409" s="46"/>
      <c r="J1409" s="46"/>
      <c r="K1409" s="28"/>
      <c r="L1409" s="28"/>
      <c r="M1409" s="32"/>
      <c r="N1409" s="35"/>
      <c r="O1409" s="62"/>
      <c r="P1409" s="157">
        <v>0</v>
      </c>
      <c r="Q1409" s="32">
        <f t="shared" si="127"/>
        <v>0</v>
      </c>
      <c r="R1409" s="32">
        <f t="shared" si="127"/>
        <v>0</v>
      </c>
      <c r="S1409" s="216">
        <f t="shared" si="125"/>
        <v>0</v>
      </c>
      <c r="T1409" s="60"/>
    </row>
    <row r="1410" spans="1:20" x14ac:dyDescent="0.3">
      <c r="A1410" s="147" t="s">
        <v>3408</v>
      </c>
      <c r="B1410" s="80" t="s">
        <v>3409</v>
      </c>
      <c r="C1410" s="62" t="s">
        <v>67</v>
      </c>
      <c r="D1410" s="62" t="s">
        <v>153</v>
      </c>
      <c r="E1410" s="46"/>
      <c r="F1410" s="46"/>
      <c r="G1410" s="46"/>
      <c r="H1410" s="46"/>
      <c r="I1410" s="46"/>
      <c r="J1410" s="46"/>
      <c r="K1410" s="28"/>
      <c r="L1410" s="28"/>
      <c r="M1410" s="32"/>
      <c r="N1410" s="35"/>
      <c r="O1410" s="62"/>
      <c r="P1410" s="157">
        <v>0</v>
      </c>
      <c r="Q1410" s="32">
        <f t="shared" si="127"/>
        <v>0</v>
      </c>
      <c r="R1410" s="32">
        <f t="shared" si="127"/>
        <v>0</v>
      </c>
      <c r="S1410" s="216">
        <f t="shared" si="125"/>
        <v>0</v>
      </c>
      <c r="T1410" s="60"/>
    </row>
    <row r="1411" spans="1:20" x14ac:dyDescent="0.3">
      <c r="A1411" s="147" t="s">
        <v>3410</v>
      </c>
      <c r="B1411" s="80" t="s">
        <v>3411</v>
      </c>
      <c r="C1411" s="62" t="s">
        <v>67</v>
      </c>
      <c r="D1411" s="62" t="s">
        <v>153</v>
      </c>
      <c r="E1411" s="46"/>
      <c r="F1411" s="46"/>
      <c r="G1411" s="46"/>
      <c r="H1411" s="46"/>
      <c r="I1411" s="46"/>
      <c r="J1411" s="46"/>
      <c r="K1411" s="28"/>
      <c r="L1411" s="28"/>
      <c r="M1411" s="32"/>
      <c r="N1411" s="35"/>
      <c r="O1411" s="62"/>
      <c r="P1411" s="157">
        <v>0</v>
      </c>
      <c r="Q1411" s="32">
        <f t="shared" si="127"/>
        <v>0</v>
      </c>
      <c r="R1411" s="32">
        <f t="shared" si="127"/>
        <v>0</v>
      </c>
      <c r="S1411" s="216">
        <f t="shared" si="125"/>
        <v>0</v>
      </c>
      <c r="T1411" s="60"/>
    </row>
    <row r="1412" spans="1:20" x14ac:dyDescent="0.3">
      <c r="A1412" s="147" t="s">
        <v>3412</v>
      </c>
      <c r="B1412" s="158" t="s">
        <v>3413</v>
      </c>
      <c r="C1412" s="62" t="s">
        <v>67</v>
      </c>
      <c r="D1412" s="62" t="s">
        <v>153</v>
      </c>
      <c r="E1412" s="46"/>
      <c r="F1412" s="46"/>
      <c r="G1412" s="46"/>
      <c r="H1412" s="46"/>
      <c r="I1412" s="46"/>
      <c r="J1412" s="46"/>
      <c r="K1412" s="28"/>
      <c r="L1412" s="28"/>
      <c r="M1412" s="32"/>
      <c r="N1412" s="35"/>
      <c r="O1412" s="62"/>
      <c r="P1412" s="160">
        <v>50000000</v>
      </c>
      <c r="Q1412" s="32">
        <f t="shared" si="127"/>
        <v>52500000</v>
      </c>
      <c r="R1412" s="32">
        <f t="shared" si="127"/>
        <v>55125000</v>
      </c>
      <c r="S1412" s="216">
        <f t="shared" si="125"/>
        <v>157625000</v>
      </c>
      <c r="T1412" s="60"/>
    </row>
    <row r="1413" spans="1:20" x14ac:dyDescent="0.3">
      <c r="A1413" s="147" t="s">
        <v>3414</v>
      </c>
      <c r="B1413" s="158" t="s">
        <v>3415</v>
      </c>
      <c r="C1413" s="62" t="s">
        <v>67</v>
      </c>
      <c r="D1413" s="62" t="s">
        <v>153</v>
      </c>
      <c r="E1413" s="46"/>
      <c r="F1413" s="46"/>
      <c r="G1413" s="46"/>
      <c r="H1413" s="46"/>
      <c r="I1413" s="46"/>
      <c r="J1413" s="46"/>
      <c r="K1413" s="28"/>
      <c r="L1413" s="28"/>
      <c r="M1413" s="32"/>
      <c r="N1413" s="35"/>
      <c r="O1413" s="62"/>
      <c r="P1413" s="160">
        <v>100000000</v>
      </c>
      <c r="Q1413" s="32">
        <f t="shared" si="127"/>
        <v>105000000</v>
      </c>
      <c r="R1413" s="32">
        <f t="shared" si="127"/>
        <v>110250000</v>
      </c>
      <c r="S1413" s="216">
        <f t="shared" si="125"/>
        <v>315250000</v>
      </c>
      <c r="T1413" s="60"/>
    </row>
    <row r="1414" spans="1:20" x14ac:dyDescent="0.3">
      <c r="A1414" s="62" t="s">
        <v>977</v>
      </c>
      <c r="B1414" s="62" t="s">
        <v>978</v>
      </c>
      <c r="C1414" s="62" t="s">
        <v>976</v>
      </c>
      <c r="D1414" s="62" t="s">
        <v>153</v>
      </c>
      <c r="E1414" s="46">
        <v>1702</v>
      </c>
      <c r="F1414" s="46">
        <v>9</v>
      </c>
      <c r="G1414" s="46">
        <v>704</v>
      </c>
      <c r="H1414" s="46">
        <v>70451</v>
      </c>
      <c r="I1414" s="46">
        <v>3000</v>
      </c>
      <c r="J1414" s="46">
        <v>404206</v>
      </c>
      <c r="K1414" s="32">
        <v>13759425</v>
      </c>
      <c r="L1414" s="32">
        <v>2600230</v>
      </c>
      <c r="M1414" s="32">
        <v>100000000</v>
      </c>
      <c r="N1414" s="35">
        <v>100000000</v>
      </c>
      <c r="O1414" s="62"/>
      <c r="P1414" s="140">
        <v>200000000</v>
      </c>
      <c r="Q1414" s="32">
        <f t="shared" si="127"/>
        <v>210000000</v>
      </c>
      <c r="R1414" s="32">
        <f t="shared" si="127"/>
        <v>220500000</v>
      </c>
      <c r="S1414" s="216">
        <f t="shared" si="125"/>
        <v>630500000</v>
      </c>
      <c r="T1414" s="60"/>
    </row>
    <row r="1415" spans="1:20" x14ac:dyDescent="0.3">
      <c r="A1415" s="62" t="s">
        <v>979</v>
      </c>
      <c r="B1415" s="62" t="s">
        <v>980</v>
      </c>
      <c r="C1415" s="62" t="s">
        <v>976</v>
      </c>
      <c r="D1415" s="62" t="s">
        <v>153</v>
      </c>
      <c r="E1415" s="46">
        <v>1701</v>
      </c>
      <c r="F1415" s="46">
        <v>9</v>
      </c>
      <c r="G1415" s="46">
        <v>704</v>
      </c>
      <c r="H1415" s="46">
        <v>70451</v>
      </c>
      <c r="I1415" s="46">
        <v>3000</v>
      </c>
      <c r="J1415" s="46">
        <v>404206</v>
      </c>
      <c r="K1415" s="32">
        <v>166276828</v>
      </c>
      <c r="L1415" s="32">
        <v>9804600</v>
      </c>
      <c r="M1415" s="32">
        <v>130000000</v>
      </c>
      <c r="N1415" s="35">
        <v>130000000</v>
      </c>
      <c r="O1415" s="62"/>
      <c r="P1415" s="140">
        <v>231068135.5</v>
      </c>
      <c r="Q1415" s="32">
        <f t="shared" si="127"/>
        <v>242621542.27500001</v>
      </c>
      <c r="R1415" s="32">
        <f t="shared" si="127"/>
        <v>254752619.38875002</v>
      </c>
      <c r="S1415" s="216">
        <f t="shared" si="125"/>
        <v>728442297.16374993</v>
      </c>
      <c r="T1415" s="60"/>
    </row>
    <row r="1416" spans="1:20" x14ac:dyDescent="0.3">
      <c r="A1416" s="62" t="s">
        <v>981</v>
      </c>
      <c r="B1416" s="62" t="s">
        <v>982</v>
      </c>
      <c r="C1416" s="62" t="s">
        <v>976</v>
      </c>
      <c r="D1416" s="62" t="s">
        <v>153</v>
      </c>
      <c r="E1416" s="46">
        <v>1702</v>
      </c>
      <c r="F1416" s="46">
        <v>9</v>
      </c>
      <c r="G1416" s="46">
        <v>704</v>
      </c>
      <c r="H1416" s="46">
        <v>70451</v>
      </c>
      <c r="I1416" s="46">
        <v>3000</v>
      </c>
      <c r="J1416" s="46">
        <v>404206</v>
      </c>
      <c r="K1416" s="32">
        <v>11892550</v>
      </c>
      <c r="L1416" s="32">
        <v>2415850</v>
      </c>
      <c r="M1416" s="32">
        <v>100000000</v>
      </c>
      <c r="N1416" s="35">
        <v>100000000</v>
      </c>
      <c r="O1416" s="62"/>
      <c r="P1416" s="140">
        <v>200000000</v>
      </c>
      <c r="Q1416" s="32">
        <f t="shared" si="127"/>
        <v>210000000</v>
      </c>
      <c r="R1416" s="32">
        <f t="shared" si="127"/>
        <v>220500000</v>
      </c>
      <c r="S1416" s="216">
        <f t="shared" si="125"/>
        <v>630500000</v>
      </c>
      <c r="T1416" s="60"/>
    </row>
    <row r="1417" spans="1:20" x14ac:dyDescent="0.3">
      <c r="A1417" s="62" t="s">
        <v>983</v>
      </c>
      <c r="B1417" s="62" t="s">
        <v>984</v>
      </c>
      <c r="C1417" s="62" t="s">
        <v>976</v>
      </c>
      <c r="D1417" s="62" t="s">
        <v>153</v>
      </c>
      <c r="E1417" s="46">
        <v>1702</v>
      </c>
      <c r="F1417" s="46">
        <v>9</v>
      </c>
      <c r="G1417" s="46">
        <v>704</v>
      </c>
      <c r="H1417" s="46">
        <v>70451</v>
      </c>
      <c r="I1417" s="46">
        <v>3000</v>
      </c>
      <c r="J1417" s="46">
        <v>404206</v>
      </c>
      <c r="K1417" s="32">
        <v>21945116</v>
      </c>
      <c r="L1417" s="28">
        <v>0</v>
      </c>
      <c r="M1417" s="32">
        <v>120610760</v>
      </c>
      <c r="N1417" s="35">
        <v>120610760</v>
      </c>
      <c r="O1417" s="62"/>
      <c r="P1417" s="140">
        <v>120610760</v>
      </c>
      <c r="Q1417" s="32">
        <f t="shared" si="127"/>
        <v>126641298</v>
      </c>
      <c r="R1417" s="32">
        <f t="shared" si="127"/>
        <v>132973362.90000001</v>
      </c>
      <c r="S1417" s="216">
        <f t="shared" si="125"/>
        <v>380225420.89999998</v>
      </c>
      <c r="T1417" s="60"/>
    </row>
    <row r="1418" spans="1:20" x14ac:dyDescent="0.3">
      <c r="A1418" s="62" t="s">
        <v>985</v>
      </c>
      <c r="B1418" s="62" t="s">
        <v>986</v>
      </c>
      <c r="C1418" s="62" t="s">
        <v>976</v>
      </c>
      <c r="D1418" s="62" t="s">
        <v>153</v>
      </c>
      <c r="E1418" s="46">
        <v>1702</v>
      </c>
      <c r="F1418" s="46">
        <v>9</v>
      </c>
      <c r="G1418" s="46">
        <v>704</v>
      </c>
      <c r="H1418" s="46">
        <v>70451</v>
      </c>
      <c r="I1418" s="46">
        <v>3000</v>
      </c>
      <c r="J1418" s="46">
        <v>404206</v>
      </c>
      <c r="K1418" s="32">
        <v>25020947</v>
      </c>
      <c r="L1418" s="32">
        <v>44127250</v>
      </c>
      <c r="M1418" s="32">
        <v>130000000</v>
      </c>
      <c r="N1418" s="35">
        <v>130000000</v>
      </c>
      <c r="O1418" s="62"/>
      <c r="P1418" s="140">
        <v>130000000</v>
      </c>
      <c r="Q1418" s="32">
        <f t="shared" si="127"/>
        <v>136500000</v>
      </c>
      <c r="R1418" s="32">
        <f t="shared" si="127"/>
        <v>143325000</v>
      </c>
      <c r="S1418" s="216">
        <f t="shared" si="125"/>
        <v>409825000</v>
      </c>
      <c r="T1418" s="60"/>
    </row>
    <row r="1419" spans="1:20" x14ac:dyDescent="0.3">
      <c r="A1419" s="62" t="s">
        <v>987</v>
      </c>
      <c r="B1419" s="62" t="s">
        <v>988</v>
      </c>
      <c r="C1419" s="62" t="s">
        <v>976</v>
      </c>
      <c r="D1419" s="62" t="s">
        <v>153</v>
      </c>
      <c r="E1419" s="46">
        <v>1702</v>
      </c>
      <c r="F1419" s="46">
        <v>9</v>
      </c>
      <c r="G1419" s="46">
        <v>704</v>
      </c>
      <c r="H1419" s="46">
        <v>70451</v>
      </c>
      <c r="I1419" s="46">
        <v>3000</v>
      </c>
      <c r="J1419" s="46">
        <v>404206</v>
      </c>
      <c r="K1419" s="32">
        <v>369250</v>
      </c>
      <c r="L1419" s="32">
        <v>28394000</v>
      </c>
      <c r="M1419" s="32">
        <v>135000000</v>
      </c>
      <c r="N1419" s="35">
        <v>135000000</v>
      </c>
      <c r="O1419" s="62"/>
      <c r="P1419" s="140">
        <v>135000000</v>
      </c>
      <c r="Q1419" s="32">
        <f t="shared" si="127"/>
        <v>141750000</v>
      </c>
      <c r="R1419" s="32">
        <f t="shared" si="127"/>
        <v>148837500</v>
      </c>
      <c r="S1419" s="216">
        <f t="shared" si="125"/>
        <v>425587500</v>
      </c>
      <c r="T1419" s="60"/>
    </row>
    <row r="1420" spans="1:20" x14ac:dyDescent="0.3">
      <c r="A1420" s="62" t="s">
        <v>989</v>
      </c>
      <c r="B1420" s="62" t="s">
        <v>990</v>
      </c>
      <c r="C1420" s="62" t="s">
        <v>976</v>
      </c>
      <c r="D1420" s="62" t="s">
        <v>153</v>
      </c>
      <c r="E1420" s="46">
        <v>1702</v>
      </c>
      <c r="F1420" s="46">
        <v>9</v>
      </c>
      <c r="G1420" s="46">
        <v>704</v>
      </c>
      <c r="H1420" s="46">
        <v>70451</v>
      </c>
      <c r="I1420" s="46">
        <v>3000</v>
      </c>
      <c r="J1420" s="46">
        <v>404206</v>
      </c>
      <c r="K1420" s="32">
        <v>18318194</v>
      </c>
      <c r="L1420" s="32">
        <v>17837761</v>
      </c>
      <c r="M1420" s="32">
        <v>80000000</v>
      </c>
      <c r="N1420" s="35">
        <v>80000000</v>
      </c>
      <c r="O1420" s="62"/>
      <c r="P1420" s="140">
        <v>93000000</v>
      </c>
      <c r="Q1420" s="32">
        <f t="shared" ref="Q1420:R1429" si="128">P1420+5%*P1420</f>
        <v>97650000</v>
      </c>
      <c r="R1420" s="32">
        <f t="shared" si="128"/>
        <v>102532500</v>
      </c>
      <c r="S1420" s="216">
        <f t="shared" si="125"/>
        <v>293182500</v>
      </c>
      <c r="T1420" s="60"/>
    </row>
    <row r="1421" spans="1:20" x14ac:dyDescent="0.3">
      <c r="A1421" s="62" t="s">
        <v>991</v>
      </c>
      <c r="B1421" s="62" t="s">
        <v>992</v>
      </c>
      <c r="C1421" s="62" t="s">
        <v>976</v>
      </c>
      <c r="D1421" s="62" t="s">
        <v>153</v>
      </c>
      <c r="E1421" s="46">
        <v>1702</v>
      </c>
      <c r="F1421" s="46">
        <v>9</v>
      </c>
      <c r="G1421" s="46">
        <v>704</v>
      </c>
      <c r="H1421" s="46">
        <v>70451</v>
      </c>
      <c r="I1421" s="46">
        <v>3000</v>
      </c>
      <c r="J1421" s="46">
        <v>404206</v>
      </c>
      <c r="K1421" s="32">
        <v>20372195</v>
      </c>
      <c r="L1421" s="28">
        <v>0</v>
      </c>
      <c r="M1421" s="32">
        <v>200000000</v>
      </c>
      <c r="N1421" s="35">
        <v>9000000</v>
      </c>
      <c r="O1421" s="62"/>
      <c r="P1421" s="140">
        <v>9000000</v>
      </c>
      <c r="Q1421" s="32">
        <f t="shared" si="128"/>
        <v>9450000</v>
      </c>
      <c r="R1421" s="32">
        <f t="shared" si="128"/>
        <v>9922500</v>
      </c>
      <c r="S1421" s="216">
        <f t="shared" si="125"/>
        <v>28372500</v>
      </c>
      <c r="T1421" s="60"/>
    </row>
    <row r="1422" spans="1:20" x14ac:dyDescent="0.3">
      <c r="A1422" s="62" t="s">
        <v>993</v>
      </c>
      <c r="B1422" s="62" t="s">
        <v>323</v>
      </c>
      <c r="C1422" s="62" t="s">
        <v>976</v>
      </c>
      <c r="D1422" s="62" t="s">
        <v>153</v>
      </c>
      <c r="E1422" s="46">
        <v>1702</v>
      </c>
      <c r="F1422" s="46">
        <v>9</v>
      </c>
      <c r="G1422" s="46">
        <v>704</v>
      </c>
      <c r="H1422" s="46">
        <v>70443</v>
      </c>
      <c r="I1422" s="46">
        <v>3000</v>
      </c>
      <c r="J1422" s="46">
        <v>404206</v>
      </c>
      <c r="K1422" s="28">
        <v>0</v>
      </c>
      <c r="L1422" s="32">
        <v>450048</v>
      </c>
      <c r="M1422" s="32">
        <v>3000000</v>
      </c>
      <c r="N1422" s="35">
        <v>3000000</v>
      </c>
      <c r="O1422" s="62"/>
      <c r="P1422" s="140">
        <v>3000000</v>
      </c>
      <c r="Q1422" s="32">
        <f t="shared" si="128"/>
        <v>3150000</v>
      </c>
      <c r="R1422" s="32">
        <f t="shared" si="128"/>
        <v>3307500</v>
      </c>
      <c r="S1422" s="216">
        <f t="shared" si="125"/>
        <v>9457500</v>
      </c>
      <c r="T1422" s="60"/>
    </row>
    <row r="1423" spans="1:20" x14ac:dyDescent="0.3">
      <c r="A1423" s="62" t="s">
        <v>994</v>
      </c>
      <c r="B1423" s="62" t="s">
        <v>995</v>
      </c>
      <c r="C1423" s="62" t="s">
        <v>976</v>
      </c>
      <c r="D1423" s="62" t="s">
        <v>153</v>
      </c>
      <c r="E1423" s="46">
        <v>1702</v>
      </c>
      <c r="F1423" s="46">
        <v>9</v>
      </c>
      <c r="G1423" s="46">
        <v>704</v>
      </c>
      <c r="H1423" s="46">
        <v>70443</v>
      </c>
      <c r="I1423" s="46">
        <v>3000</v>
      </c>
      <c r="J1423" s="46">
        <v>404206</v>
      </c>
      <c r="K1423" s="28">
        <v>0</v>
      </c>
      <c r="L1423" s="32">
        <v>45900</v>
      </c>
      <c r="M1423" s="32">
        <v>10000000</v>
      </c>
      <c r="N1423" s="35">
        <v>10000000</v>
      </c>
      <c r="O1423" s="62"/>
      <c r="P1423" s="140">
        <v>3000000</v>
      </c>
      <c r="Q1423" s="32">
        <f t="shared" si="128"/>
        <v>3150000</v>
      </c>
      <c r="R1423" s="32">
        <f t="shared" si="128"/>
        <v>3307500</v>
      </c>
      <c r="S1423" s="216">
        <f t="shared" si="125"/>
        <v>9457500</v>
      </c>
      <c r="T1423" s="60"/>
    </row>
    <row r="1424" spans="1:20" s="153" customFormat="1" x14ac:dyDescent="0.3">
      <c r="A1424" s="62" t="s">
        <v>996</v>
      </c>
      <c r="B1424" s="62" t="s">
        <v>997</v>
      </c>
      <c r="C1424" s="62" t="s">
        <v>976</v>
      </c>
      <c r="D1424" s="62" t="s">
        <v>153</v>
      </c>
      <c r="E1424" s="46">
        <v>1702</v>
      </c>
      <c r="F1424" s="46">
        <v>9</v>
      </c>
      <c r="G1424" s="46">
        <v>704</v>
      </c>
      <c r="H1424" s="46">
        <v>70485</v>
      </c>
      <c r="I1424" s="46">
        <v>3000</v>
      </c>
      <c r="J1424" s="46">
        <v>404206</v>
      </c>
      <c r="K1424" s="28">
        <v>0</v>
      </c>
      <c r="L1424" s="28">
        <v>0</v>
      </c>
      <c r="M1424" s="32">
        <v>21000000</v>
      </c>
      <c r="N1424" s="29">
        <v>0</v>
      </c>
      <c r="O1424" s="62"/>
      <c r="P1424" s="140">
        <f>IFERROR(VLOOKUP(A1424,'[1]Detail CAPEX  (2)'!_xlnm.Print_Area,11,0),0)</f>
        <v>0</v>
      </c>
      <c r="Q1424" s="32">
        <f t="shared" si="128"/>
        <v>0</v>
      </c>
      <c r="R1424" s="32">
        <f t="shared" si="128"/>
        <v>0</v>
      </c>
      <c r="S1424" s="216">
        <f t="shared" si="125"/>
        <v>0</v>
      </c>
      <c r="T1424" s="226"/>
    </row>
    <row r="1425" spans="1:20" x14ac:dyDescent="0.3">
      <c r="A1425" s="62" t="s">
        <v>998</v>
      </c>
      <c r="B1425" s="62" t="s">
        <v>999</v>
      </c>
      <c r="C1425" s="62" t="s">
        <v>976</v>
      </c>
      <c r="D1425" s="62" t="s">
        <v>153</v>
      </c>
      <c r="E1425" s="46">
        <v>1701</v>
      </c>
      <c r="F1425" s="46">
        <v>9</v>
      </c>
      <c r="G1425" s="46">
        <v>704</v>
      </c>
      <c r="H1425" s="46">
        <v>70443</v>
      </c>
      <c r="I1425" s="46">
        <v>3000</v>
      </c>
      <c r="J1425" s="46">
        <v>404206</v>
      </c>
      <c r="K1425" s="28">
        <v>0</v>
      </c>
      <c r="L1425" s="28">
        <v>0</v>
      </c>
      <c r="M1425" s="32">
        <v>8000000</v>
      </c>
      <c r="N1425" s="29">
        <v>0</v>
      </c>
      <c r="O1425" s="62"/>
      <c r="P1425" s="140">
        <f>IFERROR(VLOOKUP(A1425,'[1]Detail CAPEX  (2)'!_xlnm.Print_Area,11,0),0)</f>
        <v>0</v>
      </c>
      <c r="Q1425" s="32">
        <f t="shared" si="128"/>
        <v>0</v>
      </c>
      <c r="R1425" s="32">
        <f t="shared" si="128"/>
        <v>0</v>
      </c>
      <c r="S1425" s="216">
        <f t="shared" si="125"/>
        <v>0</v>
      </c>
      <c r="T1425" s="60"/>
    </row>
    <row r="1426" spans="1:20" x14ac:dyDescent="0.3">
      <c r="A1426" s="62" t="s">
        <v>1000</v>
      </c>
      <c r="B1426" s="187" t="s">
        <v>743</v>
      </c>
      <c r="C1426" s="62" t="s">
        <v>976</v>
      </c>
      <c r="D1426" s="62" t="s">
        <v>153</v>
      </c>
      <c r="E1426" s="46">
        <v>1702</v>
      </c>
      <c r="F1426" s="46">
        <v>9</v>
      </c>
      <c r="G1426" s="46">
        <v>704</v>
      </c>
      <c r="H1426" s="46">
        <v>70443</v>
      </c>
      <c r="I1426" s="46">
        <v>3000</v>
      </c>
      <c r="J1426" s="46">
        <v>404206</v>
      </c>
      <c r="K1426" s="28">
        <v>0</v>
      </c>
      <c r="L1426" s="32">
        <v>100000</v>
      </c>
      <c r="M1426" s="32">
        <v>3000000</v>
      </c>
      <c r="N1426" s="35">
        <v>3000000</v>
      </c>
      <c r="O1426" s="62"/>
      <c r="P1426" s="140">
        <v>2000000</v>
      </c>
      <c r="Q1426" s="32">
        <f t="shared" si="128"/>
        <v>2100000</v>
      </c>
      <c r="R1426" s="32">
        <f t="shared" si="128"/>
        <v>2205000</v>
      </c>
      <c r="S1426" s="216">
        <f t="shared" si="125"/>
        <v>6305000</v>
      </c>
      <c r="T1426" s="60"/>
    </row>
    <row r="1427" spans="1:20" x14ac:dyDescent="0.3">
      <c r="A1427" s="62" t="s">
        <v>1001</v>
      </c>
      <c r="B1427" s="62" t="s">
        <v>1002</v>
      </c>
      <c r="C1427" s="62" t="s">
        <v>976</v>
      </c>
      <c r="D1427" s="62" t="s">
        <v>153</v>
      </c>
      <c r="E1427" s="46">
        <v>1702</v>
      </c>
      <c r="F1427" s="46">
        <v>9</v>
      </c>
      <c r="G1427" s="46">
        <v>704</v>
      </c>
      <c r="H1427" s="46">
        <v>70411</v>
      </c>
      <c r="I1427" s="46">
        <v>3000</v>
      </c>
      <c r="J1427" s="46">
        <v>404206</v>
      </c>
      <c r="K1427" s="28">
        <v>0</v>
      </c>
      <c r="L1427" s="32">
        <v>13150</v>
      </c>
      <c r="M1427" s="32">
        <v>5000000</v>
      </c>
      <c r="N1427" s="35">
        <v>5000000</v>
      </c>
      <c r="O1427" s="62"/>
      <c r="P1427" s="140">
        <f>IFERROR(VLOOKUP(A1427,'[1]Detail CAPEX  (2)'!_xlnm.Print_Area,11,0),0)</f>
        <v>0</v>
      </c>
      <c r="Q1427" s="32">
        <f t="shared" si="128"/>
        <v>0</v>
      </c>
      <c r="R1427" s="32">
        <f t="shared" si="128"/>
        <v>0</v>
      </c>
      <c r="S1427" s="216">
        <f t="shared" si="125"/>
        <v>0</v>
      </c>
      <c r="T1427" s="60"/>
    </row>
    <row r="1428" spans="1:20" x14ac:dyDescent="0.3">
      <c r="A1428" s="62" t="s">
        <v>2292</v>
      </c>
      <c r="B1428" s="62" t="s">
        <v>2293</v>
      </c>
      <c r="C1428" s="62" t="s">
        <v>2276</v>
      </c>
      <c r="D1428" s="62" t="s">
        <v>153</v>
      </c>
      <c r="E1428" s="46">
        <v>1702</v>
      </c>
      <c r="F1428" s="46">
        <v>9</v>
      </c>
      <c r="G1428" s="46">
        <v>709</v>
      </c>
      <c r="H1428" s="46">
        <v>70941</v>
      </c>
      <c r="I1428" s="46">
        <v>3000</v>
      </c>
      <c r="J1428" s="46">
        <v>404102</v>
      </c>
      <c r="K1428" s="28">
        <v>0</v>
      </c>
      <c r="L1428" s="28">
        <v>0</v>
      </c>
      <c r="M1428" s="32">
        <v>62700000</v>
      </c>
      <c r="N1428" s="35">
        <v>20000000</v>
      </c>
      <c r="O1428" s="62"/>
      <c r="P1428" s="140">
        <f>IFERROR(VLOOKUP(A1428,'[1]Detail CAPEX  (2)'!_xlnm.Print_Area,11,0),0)</f>
        <v>0</v>
      </c>
      <c r="Q1428" s="32">
        <f t="shared" si="128"/>
        <v>0</v>
      </c>
      <c r="R1428" s="32">
        <f t="shared" si="128"/>
        <v>0</v>
      </c>
      <c r="S1428" s="216">
        <f t="shared" si="125"/>
        <v>0</v>
      </c>
      <c r="T1428" s="60"/>
    </row>
    <row r="1429" spans="1:20" x14ac:dyDescent="0.3">
      <c r="A1429" s="62" t="s">
        <v>2294</v>
      </c>
      <c r="B1429" s="62" t="s">
        <v>2295</v>
      </c>
      <c r="C1429" s="62" t="s">
        <v>2276</v>
      </c>
      <c r="D1429" s="62" t="s">
        <v>153</v>
      </c>
      <c r="E1429" s="46">
        <v>1701</v>
      </c>
      <c r="F1429" s="46">
        <v>9</v>
      </c>
      <c r="G1429" s="46">
        <v>701</v>
      </c>
      <c r="H1429" s="46">
        <v>70160</v>
      </c>
      <c r="I1429" s="46">
        <v>3000</v>
      </c>
      <c r="J1429" s="46">
        <v>404102</v>
      </c>
      <c r="K1429" s="28">
        <v>0</v>
      </c>
      <c r="L1429" s="28">
        <v>0</v>
      </c>
      <c r="M1429" s="32">
        <v>100000000</v>
      </c>
      <c r="N1429" s="35">
        <v>50000000</v>
      </c>
      <c r="O1429" s="32">
        <v>50000000</v>
      </c>
      <c r="P1429" s="140">
        <f>IFERROR(VLOOKUP(A1429,'[1]Detail CAPEX  (2)'!_xlnm.Print_Area,11,0),0)</f>
        <v>0</v>
      </c>
      <c r="Q1429" s="32">
        <f t="shared" si="128"/>
        <v>0</v>
      </c>
      <c r="R1429" s="32">
        <f t="shared" si="128"/>
        <v>0</v>
      </c>
      <c r="S1429" s="216">
        <f t="shared" si="125"/>
        <v>0</v>
      </c>
      <c r="T1429" s="224">
        <f>SUM(P1113:P1429)</f>
        <v>36652678895.5</v>
      </c>
    </row>
    <row r="1430" spans="1:20" x14ac:dyDescent="0.3">
      <c r="A1430" s="62"/>
      <c r="B1430" s="62"/>
      <c r="C1430" s="62"/>
      <c r="D1430" s="62"/>
      <c r="E1430" s="46"/>
      <c r="F1430" s="46"/>
      <c r="G1430" s="46"/>
      <c r="H1430" s="46"/>
      <c r="I1430" s="46"/>
      <c r="J1430" s="46"/>
      <c r="K1430" s="28"/>
      <c r="L1430" s="28"/>
      <c r="M1430" s="32"/>
      <c r="N1430" s="35"/>
      <c r="O1430" s="32"/>
      <c r="P1430" s="140"/>
      <c r="Q1430" s="32"/>
      <c r="R1430" s="32"/>
      <c r="S1430" s="216"/>
      <c r="T1430" s="60"/>
    </row>
    <row r="1431" spans="1:20" x14ac:dyDescent="0.3">
      <c r="A1431" s="62"/>
      <c r="B1431" s="62"/>
      <c r="C1431" s="62"/>
      <c r="D1431" s="62"/>
      <c r="E1431" s="46"/>
      <c r="F1431" s="46"/>
      <c r="G1431" s="46"/>
      <c r="H1431" s="46"/>
      <c r="I1431" s="46"/>
      <c r="J1431" s="46"/>
      <c r="K1431" s="28"/>
      <c r="L1431" s="28"/>
      <c r="M1431" s="32"/>
      <c r="N1431" s="35"/>
      <c r="O1431" s="32"/>
      <c r="P1431" s="140"/>
      <c r="Q1431" s="32"/>
      <c r="R1431" s="32"/>
      <c r="S1431" s="216"/>
      <c r="T1431" s="60"/>
    </row>
    <row r="1432" spans="1:20" x14ac:dyDescent="0.3">
      <c r="A1432" s="62" t="s">
        <v>493</v>
      </c>
      <c r="B1432" s="62" t="s">
        <v>494</v>
      </c>
      <c r="C1432" s="62" t="s">
        <v>53</v>
      </c>
      <c r="D1432" s="62" t="s">
        <v>139</v>
      </c>
      <c r="E1432" s="46">
        <v>204</v>
      </c>
      <c r="F1432" s="46">
        <v>9</v>
      </c>
      <c r="G1432" s="46">
        <v>704</v>
      </c>
      <c r="H1432" s="46">
        <v>70411</v>
      </c>
      <c r="I1432" s="46">
        <v>3000</v>
      </c>
      <c r="J1432" s="46">
        <v>404206</v>
      </c>
      <c r="K1432" s="28">
        <v>0</v>
      </c>
      <c r="L1432" s="28">
        <v>0</v>
      </c>
      <c r="M1432" s="28">
        <v>0</v>
      </c>
      <c r="N1432" s="29">
        <v>0</v>
      </c>
      <c r="O1432" s="62"/>
      <c r="P1432" s="140">
        <f>IFERROR(VLOOKUP(A1432,'[1]Detail CAPEX  (2)'!_xlnm.Print_Area,11,0),0)</f>
        <v>0</v>
      </c>
      <c r="Q1432" s="32">
        <f>P1432+5%*P1432</f>
        <v>0</v>
      </c>
      <c r="R1432" s="32">
        <f>Q1432+5%*Q1432</f>
        <v>0</v>
      </c>
      <c r="S1432" s="216">
        <f>SUM(P1432:R1432)</f>
        <v>0</v>
      </c>
      <c r="T1432" s="60"/>
    </row>
    <row r="1433" spans="1:20" x14ac:dyDescent="0.3">
      <c r="A1433" s="62" t="s">
        <v>1955</v>
      </c>
      <c r="B1433" s="62" t="s">
        <v>1956</v>
      </c>
      <c r="C1433" s="62" t="s">
        <v>96</v>
      </c>
      <c r="D1433" s="62" t="s">
        <v>139</v>
      </c>
      <c r="E1433" s="46">
        <v>204</v>
      </c>
      <c r="F1433" s="46">
        <v>6</v>
      </c>
      <c r="G1433" s="46">
        <v>707</v>
      </c>
      <c r="H1433" s="46">
        <v>70731</v>
      </c>
      <c r="I1433" s="46">
        <v>3000</v>
      </c>
      <c r="J1433" s="46">
        <v>404206</v>
      </c>
      <c r="K1433" s="28">
        <v>0</v>
      </c>
      <c r="L1433" s="28">
        <v>0</v>
      </c>
      <c r="M1433" s="28">
        <v>0</v>
      </c>
      <c r="N1433" s="35">
        <v>20000000</v>
      </c>
      <c r="O1433" s="62"/>
      <c r="P1433" s="140">
        <v>20000000</v>
      </c>
      <c r="Q1433" s="32">
        <f>P1433+5%*P1433</f>
        <v>21000000</v>
      </c>
      <c r="R1433" s="32">
        <f>Q1433+5%*Q1433</f>
        <v>22050000</v>
      </c>
      <c r="S1433" s="216">
        <f>SUM(P1433:R1433)</f>
        <v>63050000</v>
      </c>
      <c r="T1433" s="224">
        <f>SUM(P1432:P1433)</f>
        <v>20000000</v>
      </c>
    </row>
    <row r="1434" spans="1:20" x14ac:dyDescent="0.3">
      <c r="A1434" s="62"/>
      <c r="B1434" s="62"/>
      <c r="C1434" s="62"/>
      <c r="D1434" s="62"/>
      <c r="E1434" s="46"/>
      <c r="F1434" s="46"/>
      <c r="G1434" s="46"/>
      <c r="H1434" s="46"/>
      <c r="I1434" s="46"/>
      <c r="J1434" s="46"/>
      <c r="K1434" s="28"/>
      <c r="L1434" s="28"/>
      <c r="M1434" s="28"/>
      <c r="N1434" s="35"/>
      <c r="O1434" s="62"/>
      <c r="P1434" s="140"/>
      <c r="Q1434" s="32"/>
      <c r="R1434" s="32"/>
      <c r="S1434" s="216"/>
      <c r="T1434" s="60"/>
    </row>
    <row r="1435" spans="1:20" x14ac:dyDescent="0.3">
      <c r="A1435" s="62"/>
      <c r="B1435" s="62"/>
      <c r="C1435" s="62"/>
      <c r="D1435" s="62"/>
      <c r="E1435" s="46"/>
      <c r="F1435" s="46"/>
      <c r="G1435" s="46"/>
      <c r="H1435" s="46"/>
      <c r="I1435" s="46"/>
      <c r="J1435" s="46"/>
      <c r="K1435" s="28"/>
      <c r="L1435" s="28"/>
      <c r="M1435" s="28"/>
      <c r="N1435" s="35"/>
      <c r="O1435" s="62"/>
      <c r="P1435" s="140"/>
      <c r="Q1435" s="32"/>
      <c r="R1435" s="32"/>
      <c r="S1435" s="216"/>
      <c r="T1435" s="60"/>
    </row>
    <row r="1436" spans="1:20" x14ac:dyDescent="0.3">
      <c r="A1436" s="62" t="s">
        <v>1254</v>
      </c>
      <c r="B1436" s="62" t="s">
        <v>1255</v>
      </c>
      <c r="C1436" s="62" t="s">
        <v>70</v>
      </c>
      <c r="D1436" s="62" t="s">
        <v>1253</v>
      </c>
      <c r="E1436" s="46">
        <v>1001</v>
      </c>
      <c r="F1436" s="46">
        <v>7</v>
      </c>
      <c r="G1436" s="46">
        <v>706</v>
      </c>
      <c r="H1436" s="46">
        <v>70630</v>
      </c>
      <c r="I1436" s="46">
        <v>3000</v>
      </c>
      <c r="J1436" s="46">
        <v>404117</v>
      </c>
      <c r="K1436" s="32">
        <v>27910275</v>
      </c>
      <c r="L1436" s="32">
        <v>5166000</v>
      </c>
      <c r="M1436" s="32">
        <v>50000000</v>
      </c>
      <c r="N1436" s="35">
        <v>50000000</v>
      </c>
      <c r="O1436" s="28" t="s">
        <v>1256</v>
      </c>
      <c r="P1436" s="140">
        <f>IFERROR(VLOOKUP(A1436,'[1]Detail CAPEX  (2)'!_xlnm.Print_Area,11,0),0)</f>
        <v>0</v>
      </c>
      <c r="Q1436" s="32">
        <f t="shared" ref="Q1436:R1444" si="129">P1436+5%*P1436</f>
        <v>0</v>
      </c>
      <c r="R1436" s="32">
        <f t="shared" si="129"/>
        <v>0</v>
      </c>
      <c r="S1436" s="216">
        <f t="shared" ref="S1436:S1444" si="130">SUM(P1436:R1436)</f>
        <v>0</v>
      </c>
      <c r="T1436" s="60"/>
    </row>
    <row r="1437" spans="1:20" x14ac:dyDescent="0.3">
      <c r="A1437" s="62" t="s">
        <v>1257</v>
      </c>
      <c r="B1437" s="62" t="s">
        <v>1258</v>
      </c>
      <c r="C1437" s="62" t="s">
        <v>70</v>
      </c>
      <c r="D1437" s="62" t="s">
        <v>1253</v>
      </c>
      <c r="E1437" s="46">
        <v>1001</v>
      </c>
      <c r="F1437" s="46">
        <v>9</v>
      </c>
      <c r="G1437" s="46">
        <v>706</v>
      </c>
      <c r="H1437" s="46">
        <v>70630</v>
      </c>
      <c r="I1437" s="46">
        <v>3000</v>
      </c>
      <c r="J1437" s="46">
        <v>404117</v>
      </c>
      <c r="K1437" s="28">
        <v>0</v>
      </c>
      <c r="L1437" s="28">
        <v>0</v>
      </c>
      <c r="M1437" s="32">
        <v>5000000</v>
      </c>
      <c r="N1437" s="35">
        <v>5000000</v>
      </c>
      <c r="O1437" s="32">
        <v>5000000</v>
      </c>
      <c r="P1437" s="140">
        <f>IFERROR(VLOOKUP(A1437,'[1]Detail CAPEX  (2)'!_xlnm.Print_Area,11,0),0)</f>
        <v>0</v>
      </c>
      <c r="Q1437" s="32">
        <f t="shared" si="129"/>
        <v>0</v>
      </c>
      <c r="R1437" s="32">
        <f t="shared" si="129"/>
        <v>0</v>
      </c>
      <c r="S1437" s="216">
        <f t="shared" si="130"/>
        <v>0</v>
      </c>
      <c r="T1437" s="60"/>
    </row>
    <row r="1438" spans="1:20" x14ac:dyDescent="0.3">
      <c r="A1438" s="62" t="s">
        <v>1259</v>
      </c>
      <c r="B1438" s="62" t="s">
        <v>1260</v>
      </c>
      <c r="C1438" s="62" t="s">
        <v>70</v>
      </c>
      <c r="D1438" s="62" t="s">
        <v>1253</v>
      </c>
      <c r="E1438" s="46">
        <v>1001</v>
      </c>
      <c r="F1438" s="46">
        <v>9</v>
      </c>
      <c r="G1438" s="46">
        <v>706</v>
      </c>
      <c r="H1438" s="46">
        <v>70630</v>
      </c>
      <c r="I1438" s="46">
        <v>3000</v>
      </c>
      <c r="J1438" s="46">
        <v>404205</v>
      </c>
      <c r="K1438" s="28">
        <v>0</v>
      </c>
      <c r="L1438" s="28">
        <v>0</v>
      </c>
      <c r="M1438" s="32">
        <v>30000000</v>
      </c>
      <c r="N1438" s="35">
        <v>30000000</v>
      </c>
      <c r="O1438" s="32">
        <v>30000000</v>
      </c>
      <c r="P1438" s="140">
        <f>IFERROR(VLOOKUP(A1438,'[1]Detail CAPEX  (2)'!_xlnm.Print_Area,11,0),0)</f>
        <v>0</v>
      </c>
      <c r="Q1438" s="32">
        <f t="shared" si="129"/>
        <v>0</v>
      </c>
      <c r="R1438" s="32">
        <f t="shared" si="129"/>
        <v>0</v>
      </c>
      <c r="S1438" s="216">
        <f t="shared" si="130"/>
        <v>0</v>
      </c>
      <c r="T1438" s="60"/>
    </row>
    <row r="1439" spans="1:20" x14ac:dyDescent="0.3">
      <c r="A1439" s="62" t="s">
        <v>1261</v>
      </c>
      <c r="B1439" s="62" t="s">
        <v>1262</v>
      </c>
      <c r="C1439" s="62" t="s">
        <v>70</v>
      </c>
      <c r="D1439" s="62" t="s">
        <v>1253</v>
      </c>
      <c r="E1439" s="46">
        <v>1001</v>
      </c>
      <c r="F1439" s="46">
        <v>9</v>
      </c>
      <c r="G1439" s="46">
        <v>706</v>
      </c>
      <c r="H1439" s="46">
        <v>70630</v>
      </c>
      <c r="I1439" s="46">
        <v>3000</v>
      </c>
      <c r="J1439" s="46">
        <v>404314</v>
      </c>
      <c r="K1439" s="28">
        <v>0</v>
      </c>
      <c r="L1439" s="28">
        <v>0</v>
      </c>
      <c r="M1439" s="32">
        <v>20000000</v>
      </c>
      <c r="N1439" s="35">
        <v>20000000</v>
      </c>
      <c r="O1439" s="32">
        <v>20000000</v>
      </c>
      <c r="P1439" s="140">
        <f>IFERROR(VLOOKUP(A1439,'[1]Detail CAPEX  (2)'!_xlnm.Print_Area,11,0),0)</f>
        <v>0</v>
      </c>
      <c r="Q1439" s="32">
        <f t="shared" si="129"/>
        <v>0</v>
      </c>
      <c r="R1439" s="32">
        <f t="shared" si="129"/>
        <v>0</v>
      </c>
      <c r="S1439" s="216">
        <f t="shared" si="130"/>
        <v>0</v>
      </c>
      <c r="T1439" s="60"/>
    </row>
    <row r="1440" spans="1:20" x14ac:dyDescent="0.3">
      <c r="A1440" s="62" t="s">
        <v>1263</v>
      </c>
      <c r="B1440" s="62" t="s">
        <v>1264</v>
      </c>
      <c r="C1440" s="62" t="s">
        <v>70</v>
      </c>
      <c r="D1440" s="62" t="s">
        <v>1253</v>
      </c>
      <c r="E1440" s="46">
        <v>1001</v>
      </c>
      <c r="F1440" s="46">
        <v>9</v>
      </c>
      <c r="G1440" s="46">
        <v>706</v>
      </c>
      <c r="H1440" s="46">
        <v>70630</v>
      </c>
      <c r="I1440" s="46">
        <v>3000</v>
      </c>
      <c r="J1440" s="46">
        <v>404213</v>
      </c>
      <c r="K1440" s="32">
        <v>4111994</v>
      </c>
      <c r="L1440" s="28">
        <v>0</v>
      </c>
      <c r="M1440" s="32">
        <v>20000000</v>
      </c>
      <c r="N1440" s="35">
        <v>20000000</v>
      </c>
      <c r="O1440" s="32">
        <v>20000000</v>
      </c>
      <c r="P1440" s="140">
        <f>IFERROR(VLOOKUP(A1440,'[1]Detail CAPEX  (2)'!_xlnm.Print_Area,11,0),0)</f>
        <v>0</v>
      </c>
      <c r="Q1440" s="32">
        <f t="shared" si="129"/>
        <v>0</v>
      </c>
      <c r="R1440" s="32">
        <f t="shared" si="129"/>
        <v>0</v>
      </c>
      <c r="S1440" s="216">
        <f t="shared" si="130"/>
        <v>0</v>
      </c>
      <c r="T1440" s="60"/>
    </row>
    <row r="1441" spans="1:20" x14ac:dyDescent="0.3">
      <c r="A1441" s="62" t="s">
        <v>1265</v>
      </c>
      <c r="B1441" s="62" t="s">
        <v>1266</v>
      </c>
      <c r="C1441" s="62" t="s">
        <v>70</v>
      </c>
      <c r="D1441" s="62" t="s">
        <v>1253</v>
      </c>
      <c r="E1441" s="46">
        <v>1001</v>
      </c>
      <c r="F1441" s="46">
        <v>9</v>
      </c>
      <c r="G1441" s="46">
        <v>706</v>
      </c>
      <c r="H1441" s="46">
        <v>70630</v>
      </c>
      <c r="I1441" s="46">
        <v>3000</v>
      </c>
      <c r="J1441" s="46">
        <v>404204</v>
      </c>
      <c r="K1441" s="28">
        <v>0</v>
      </c>
      <c r="L1441" s="28">
        <v>0</v>
      </c>
      <c r="M1441" s="32">
        <v>10000000</v>
      </c>
      <c r="N1441" s="35">
        <v>10000000</v>
      </c>
      <c r="O1441" s="32">
        <v>10000000</v>
      </c>
      <c r="P1441" s="140">
        <f>IFERROR(VLOOKUP(A1441,'[1]Detail CAPEX  (2)'!_xlnm.Print_Area,11,0),0)</f>
        <v>0</v>
      </c>
      <c r="Q1441" s="32">
        <f t="shared" si="129"/>
        <v>0</v>
      </c>
      <c r="R1441" s="32">
        <f t="shared" si="129"/>
        <v>0</v>
      </c>
      <c r="S1441" s="216">
        <f t="shared" si="130"/>
        <v>0</v>
      </c>
      <c r="T1441" s="60"/>
    </row>
    <row r="1442" spans="1:20" x14ac:dyDescent="0.3">
      <c r="A1442" s="62" t="s">
        <v>1267</v>
      </c>
      <c r="B1442" s="62" t="s">
        <v>1268</v>
      </c>
      <c r="C1442" s="62" t="s">
        <v>70</v>
      </c>
      <c r="D1442" s="62" t="s">
        <v>1253</v>
      </c>
      <c r="E1442" s="46">
        <v>1001</v>
      </c>
      <c r="F1442" s="46">
        <v>9</v>
      </c>
      <c r="G1442" s="46">
        <v>706</v>
      </c>
      <c r="H1442" s="46">
        <v>70630</v>
      </c>
      <c r="I1442" s="46">
        <v>3000</v>
      </c>
      <c r="J1442" s="46">
        <v>404301</v>
      </c>
      <c r="K1442" s="28">
        <v>0</v>
      </c>
      <c r="L1442" s="28">
        <v>0</v>
      </c>
      <c r="M1442" s="32">
        <v>10000000</v>
      </c>
      <c r="N1442" s="35">
        <v>10000000</v>
      </c>
      <c r="O1442" s="32">
        <v>10000000</v>
      </c>
      <c r="P1442" s="140">
        <f>IFERROR(VLOOKUP(A1442,'[1]Detail CAPEX  (2)'!_xlnm.Print_Area,11,0),0)</f>
        <v>0</v>
      </c>
      <c r="Q1442" s="32">
        <f t="shared" si="129"/>
        <v>0</v>
      </c>
      <c r="R1442" s="32">
        <f t="shared" si="129"/>
        <v>0</v>
      </c>
      <c r="S1442" s="216">
        <f t="shared" si="130"/>
        <v>0</v>
      </c>
      <c r="T1442" s="60"/>
    </row>
    <row r="1443" spans="1:20" x14ac:dyDescent="0.3">
      <c r="A1443" s="62" t="s">
        <v>1269</v>
      </c>
      <c r="B1443" s="62" t="s">
        <v>1270</v>
      </c>
      <c r="C1443" s="62" t="s">
        <v>70</v>
      </c>
      <c r="D1443" s="62" t="s">
        <v>1253</v>
      </c>
      <c r="E1443" s="46">
        <v>1001</v>
      </c>
      <c r="F1443" s="46">
        <v>9</v>
      </c>
      <c r="G1443" s="46">
        <v>706</v>
      </c>
      <c r="H1443" s="46">
        <v>70630</v>
      </c>
      <c r="I1443" s="46">
        <v>3000</v>
      </c>
      <c r="J1443" s="46">
        <v>404309</v>
      </c>
      <c r="K1443" s="28">
        <v>0</v>
      </c>
      <c r="L1443" s="28">
        <v>0</v>
      </c>
      <c r="M1443" s="32">
        <v>10000000</v>
      </c>
      <c r="N1443" s="35">
        <v>10000000</v>
      </c>
      <c r="O1443" s="32">
        <v>10000000</v>
      </c>
      <c r="P1443" s="140">
        <f>IFERROR(VLOOKUP(A1443,'[1]Detail CAPEX  (2)'!_xlnm.Print_Area,11,0),0)</f>
        <v>0</v>
      </c>
      <c r="Q1443" s="32">
        <f t="shared" si="129"/>
        <v>0</v>
      </c>
      <c r="R1443" s="32">
        <f t="shared" si="129"/>
        <v>0</v>
      </c>
      <c r="S1443" s="216">
        <f t="shared" si="130"/>
        <v>0</v>
      </c>
      <c r="T1443" s="60"/>
    </row>
    <row r="1444" spans="1:20" x14ac:dyDescent="0.3">
      <c r="A1444" s="62" t="s">
        <v>1271</v>
      </c>
      <c r="B1444" s="62" t="s">
        <v>1272</v>
      </c>
      <c r="C1444" s="62" t="s">
        <v>70</v>
      </c>
      <c r="D1444" s="62" t="s">
        <v>1253</v>
      </c>
      <c r="E1444" s="46">
        <v>1001</v>
      </c>
      <c r="F1444" s="46">
        <v>9</v>
      </c>
      <c r="G1444" s="46">
        <v>706</v>
      </c>
      <c r="H1444" s="46">
        <v>70630</v>
      </c>
      <c r="I1444" s="46">
        <v>3000</v>
      </c>
      <c r="J1444" s="46">
        <v>404102</v>
      </c>
      <c r="K1444" s="28">
        <v>0</v>
      </c>
      <c r="L1444" s="28">
        <v>0</v>
      </c>
      <c r="M1444" s="32">
        <v>10000000</v>
      </c>
      <c r="N1444" s="35">
        <v>10000000</v>
      </c>
      <c r="O1444" s="32">
        <v>10000000</v>
      </c>
      <c r="P1444" s="140">
        <f>IFERROR(VLOOKUP(A1444,'[1]Detail CAPEX  (2)'!_xlnm.Print_Area,11,0),0)</f>
        <v>0</v>
      </c>
      <c r="Q1444" s="32">
        <f t="shared" si="129"/>
        <v>0</v>
      </c>
      <c r="R1444" s="32">
        <f t="shared" si="129"/>
        <v>0</v>
      </c>
      <c r="S1444" s="216">
        <f t="shared" si="130"/>
        <v>0</v>
      </c>
      <c r="T1444" s="60"/>
    </row>
    <row r="1445" spans="1:20" x14ac:dyDescent="0.3">
      <c r="A1445" s="62" t="s">
        <v>3431</v>
      </c>
      <c r="B1445" s="62" t="s">
        <v>1298</v>
      </c>
      <c r="C1445" s="62" t="s">
        <v>70</v>
      </c>
      <c r="D1445" s="62" t="s">
        <v>1253</v>
      </c>
      <c r="E1445" s="46"/>
      <c r="F1445" s="46"/>
      <c r="G1445" s="46"/>
      <c r="H1445" s="46"/>
      <c r="I1445" s="46"/>
      <c r="J1445" s="46"/>
      <c r="K1445" s="28"/>
      <c r="L1445" s="28"/>
      <c r="M1445" s="32"/>
      <c r="N1445" s="35"/>
      <c r="O1445" s="32"/>
      <c r="P1445" s="140">
        <v>10000000</v>
      </c>
      <c r="Q1445" s="32"/>
      <c r="R1445" s="32"/>
      <c r="S1445" s="216"/>
      <c r="T1445" s="60"/>
    </row>
    <row r="1446" spans="1:20" s="153" customFormat="1" x14ac:dyDescent="0.3">
      <c r="A1446" s="62" t="s">
        <v>1273</v>
      </c>
      <c r="B1446" s="62" t="s">
        <v>1274</v>
      </c>
      <c r="C1446" s="62" t="s">
        <v>70</v>
      </c>
      <c r="D1446" s="62" t="s">
        <v>1253</v>
      </c>
      <c r="E1446" s="46">
        <v>1001</v>
      </c>
      <c r="F1446" s="46">
        <v>9</v>
      </c>
      <c r="G1446" s="46">
        <v>706</v>
      </c>
      <c r="H1446" s="46">
        <v>70630</v>
      </c>
      <c r="I1446" s="46">
        <v>3000</v>
      </c>
      <c r="J1446" s="46">
        <v>404312</v>
      </c>
      <c r="K1446" s="28">
        <v>0</v>
      </c>
      <c r="L1446" s="28">
        <v>0</v>
      </c>
      <c r="M1446" s="32">
        <v>10000000</v>
      </c>
      <c r="N1446" s="35">
        <v>10000000</v>
      </c>
      <c r="O1446" s="32">
        <v>10000000</v>
      </c>
      <c r="P1446" s="140">
        <f>IFERROR(VLOOKUP(A1446,'[1]Detail CAPEX  (2)'!_xlnm.Print_Area,11,0),0)</f>
        <v>0</v>
      </c>
      <c r="Q1446" s="32">
        <f t="shared" ref="Q1446:R1454" si="131">P1446+5%*P1446</f>
        <v>0</v>
      </c>
      <c r="R1446" s="32">
        <f t="shared" si="131"/>
        <v>0</v>
      </c>
      <c r="S1446" s="216">
        <f t="shared" ref="S1446:S1454" si="132">SUM(P1446:R1446)</f>
        <v>0</v>
      </c>
      <c r="T1446" s="226"/>
    </row>
    <row r="1447" spans="1:20" x14ac:dyDescent="0.3">
      <c r="A1447" s="62" t="s">
        <v>1275</v>
      </c>
      <c r="B1447" s="62" t="s">
        <v>1276</v>
      </c>
      <c r="C1447" s="62" t="s">
        <v>70</v>
      </c>
      <c r="D1447" s="62" t="s">
        <v>1253</v>
      </c>
      <c r="E1447" s="46">
        <v>1001</v>
      </c>
      <c r="F1447" s="46">
        <v>9</v>
      </c>
      <c r="G1447" s="46">
        <v>706</v>
      </c>
      <c r="H1447" s="46">
        <v>70630</v>
      </c>
      <c r="I1447" s="46">
        <v>3000</v>
      </c>
      <c r="J1447" s="46">
        <v>404121</v>
      </c>
      <c r="K1447" s="28">
        <v>0</v>
      </c>
      <c r="L1447" s="28">
        <v>0</v>
      </c>
      <c r="M1447" s="32">
        <v>10000000</v>
      </c>
      <c r="N1447" s="35">
        <v>10000000</v>
      </c>
      <c r="O1447" s="32">
        <v>10000000</v>
      </c>
      <c r="P1447" s="140">
        <f>IFERROR(VLOOKUP(A1447,'[1]Detail CAPEX  (2)'!_xlnm.Print_Area,11,0),0)</f>
        <v>0</v>
      </c>
      <c r="Q1447" s="32">
        <f t="shared" si="131"/>
        <v>0</v>
      </c>
      <c r="R1447" s="32">
        <f t="shared" si="131"/>
        <v>0</v>
      </c>
      <c r="S1447" s="216">
        <f t="shared" si="132"/>
        <v>0</v>
      </c>
      <c r="T1447" s="60"/>
    </row>
    <row r="1448" spans="1:20" x14ac:dyDescent="0.3">
      <c r="A1448" s="62" t="s">
        <v>1277</v>
      </c>
      <c r="B1448" s="187" t="s">
        <v>1278</v>
      </c>
      <c r="C1448" s="62" t="s">
        <v>70</v>
      </c>
      <c r="D1448" s="62" t="s">
        <v>1253</v>
      </c>
      <c r="E1448" s="46">
        <v>1001</v>
      </c>
      <c r="F1448" s="46">
        <v>9</v>
      </c>
      <c r="G1448" s="46">
        <v>706</v>
      </c>
      <c r="H1448" s="46">
        <v>70630</v>
      </c>
      <c r="I1448" s="46">
        <v>3000</v>
      </c>
      <c r="J1448" s="46">
        <v>404210</v>
      </c>
      <c r="K1448" s="28">
        <v>0</v>
      </c>
      <c r="L1448" s="28">
        <v>0</v>
      </c>
      <c r="M1448" s="32">
        <v>10000000</v>
      </c>
      <c r="N1448" s="35">
        <v>20000000</v>
      </c>
      <c r="O1448" s="32">
        <v>20000000</v>
      </c>
      <c r="P1448" s="140">
        <f>IFERROR(VLOOKUP(A1448,'[1]Detail CAPEX  (2)'!_xlnm.Print_Area,11,0),0)</f>
        <v>0</v>
      </c>
      <c r="Q1448" s="32">
        <f t="shared" si="131"/>
        <v>0</v>
      </c>
      <c r="R1448" s="32">
        <f t="shared" si="131"/>
        <v>0</v>
      </c>
      <c r="S1448" s="216">
        <f t="shared" si="132"/>
        <v>0</v>
      </c>
      <c r="T1448" s="60"/>
    </row>
    <row r="1449" spans="1:20" x14ac:dyDescent="0.3">
      <c r="A1449" s="62" t="s">
        <v>1279</v>
      </c>
      <c r="B1449" s="189" t="s">
        <v>1280</v>
      </c>
      <c r="C1449" s="62" t="s">
        <v>70</v>
      </c>
      <c r="D1449" s="62" t="s">
        <v>1253</v>
      </c>
      <c r="E1449" s="46">
        <v>1001</v>
      </c>
      <c r="F1449" s="46">
        <v>9</v>
      </c>
      <c r="G1449" s="46">
        <v>706</v>
      </c>
      <c r="H1449" s="46">
        <v>70630</v>
      </c>
      <c r="I1449" s="46">
        <v>3000</v>
      </c>
      <c r="J1449" s="46">
        <v>404312</v>
      </c>
      <c r="K1449" s="28">
        <v>0</v>
      </c>
      <c r="L1449" s="28">
        <v>0</v>
      </c>
      <c r="M1449" s="32">
        <v>10000000</v>
      </c>
      <c r="N1449" s="35">
        <v>10000000</v>
      </c>
      <c r="O1449" s="32">
        <v>10000000</v>
      </c>
      <c r="P1449" s="140">
        <f>IFERROR(VLOOKUP(A1449,'[1]Detail CAPEX  (2)'!_xlnm.Print_Area,11,0),0)</f>
        <v>0</v>
      </c>
      <c r="Q1449" s="32">
        <f t="shared" si="131"/>
        <v>0</v>
      </c>
      <c r="R1449" s="32">
        <f t="shared" si="131"/>
        <v>0</v>
      </c>
      <c r="S1449" s="216">
        <f t="shared" si="132"/>
        <v>0</v>
      </c>
      <c r="T1449" s="60"/>
    </row>
    <row r="1450" spans="1:20" x14ac:dyDescent="0.3">
      <c r="A1450" s="62" t="s">
        <v>1281</v>
      </c>
      <c r="B1450" s="62" t="s">
        <v>1282</v>
      </c>
      <c r="C1450" s="62" t="s">
        <v>70</v>
      </c>
      <c r="D1450" s="62" t="s">
        <v>1253</v>
      </c>
      <c r="E1450" s="46">
        <v>1001</v>
      </c>
      <c r="F1450" s="46">
        <v>9</v>
      </c>
      <c r="G1450" s="46">
        <v>706</v>
      </c>
      <c r="H1450" s="46">
        <v>70630</v>
      </c>
      <c r="I1450" s="46">
        <v>3000</v>
      </c>
      <c r="J1450" s="46">
        <v>404206</v>
      </c>
      <c r="K1450" s="32">
        <v>8094375</v>
      </c>
      <c r="L1450" s="32">
        <v>1181250</v>
      </c>
      <c r="M1450" s="32">
        <v>10000000</v>
      </c>
      <c r="N1450" s="35">
        <v>10000000</v>
      </c>
      <c r="O1450" s="32">
        <v>10000000</v>
      </c>
      <c r="P1450" s="140">
        <f>IFERROR(VLOOKUP(A1450,'[1]Detail CAPEX  (2)'!_xlnm.Print_Area,11,0),0)</f>
        <v>0</v>
      </c>
      <c r="Q1450" s="32">
        <f t="shared" si="131"/>
        <v>0</v>
      </c>
      <c r="R1450" s="32">
        <f t="shared" si="131"/>
        <v>0</v>
      </c>
      <c r="S1450" s="216">
        <f t="shared" si="132"/>
        <v>0</v>
      </c>
      <c r="T1450" s="60"/>
    </row>
    <row r="1451" spans="1:20" x14ac:dyDescent="0.3">
      <c r="A1451" s="62" t="s">
        <v>1283</v>
      </c>
      <c r="B1451" s="62" t="s">
        <v>1284</v>
      </c>
      <c r="C1451" s="62" t="s">
        <v>70</v>
      </c>
      <c r="D1451" s="62" t="s">
        <v>1253</v>
      </c>
      <c r="E1451" s="46">
        <v>1001</v>
      </c>
      <c r="F1451" s="46">
        <v>9</v>
      </c>
      <c r="G1451" s="46">
        <v>706</v>
      </c>
      <c r="H1451" s="46">
        <v>70630</v>
      </c>
      <c r="I1451" s="46">
        <v>3000</v>
      </c>
      <c r="J1451" s="46">
        <v>404309</v>
      </c>
      <c r="K1451" s="28">
        <v>0</v>
      </c>
      <c r="L1451" s="28">
        <v>0</v>
      </c>
      <c r="M1451" s="32">
        <v>10000000</v>
      </c>
      <c r="N1451" s="35">
        <v>10000000</v>
      </c>
      <c r="O1451" s="32">
        <v>10000000</v>
      </c>
      <c r="P1451" s="140">
        <f>IFERROR(VLOOKUP(A1451,'[1]Detail CAPEX  (2)'!_xlnm.Print_Area,11,0),0)</f>
        <v>0</v>
      </c>
      <c r="Q1451" s="32">
        <f t="shared" si="131"/>
        <v>0</v>
      </c>
      <c r="R1451" s="32">
        <f t="shared" si="131"/>
        <v>0</v>
      </c>
      <c r="S1451" s="216">
        <f t="shared" si="132"/>
        <v>0</v>
      </c>
      <c r="T1451" s="60"/>
    </row>
    <row r="1452" spans="1:20" x14ac:dyDescent="0.3">
      <c r="A1452" s="62" t="s">
        <v>1285</v>
      </c>
      <c r="B1452" s="62" t="s">
        <v>1286</v>
      </c>
      <c r="C1452" s="62" t="s">
        <v>70</v>
      </c>
      <c r="D1452" s="62" t="s">
        <v>1253</v>
      </c>
      <c r="E1452" s="46">
        <v>1001</v>
      </c>
      <c r="F1452" s="46">
        <v>9</v>
      </c>
      <c r="G1452" s="46">
        <v>706</v>
      </c>
      <c r="H1452" s="46">
        <v>70630</v>
      </c>
      <c r="I1452" s="46">
        <v>3000</v>
      </c>
      <c r="J1452" s="46">
        <v>404206</v>
      </c>
      <c r="K1452" s="32">
        <v>45039685</v>
      </c>
      <c r="L1452" s="28">
        <v>0</v>
      </c>
      <c r="M1452" s="32">
        <v>530000000</v>
      </c>
      <c r="N1452" s="35">
        <v>30000000</v>
      </c>
      <c r="O1452" s="69"/>
      <c r="P1452" s="140">
        <f>IFERROR(VLOOKUP(A1452,'[1]Detail CAPEX  (2)'!_xlnm.Print_Area,11,0),0)</f>
        <v>0</v>
      </c>
      <c r="Q1452" s="32">
        <f t="shared" si="131"/>
        <v>0</v>
      </c>
      <c r="R1452" s="32">
        <f t="shared" si="131"/>
        <v>0</v>
      </c>
      <c r="S1452" s="216">
        <f t="shared" si="132"/>
        <v>0</v>
      </c>
      <c r="T1452" s="60"/>
    </row>
    <row r="1453" spans="1:20" x14ac:dyDescent="0.3">
      <c r="A1453" s="62" t="s">
        <v>1287</v>
      </c>
      <c r="B1453" s="62" t="s">
        <v>1288</v>
      </c>
      <c r="C1453" s="62" t="s">
        <v>70</v>
      </c>
      <c r="D1453" s="62" t="s">
        <v>1253</v>
      </c>
      <c r="E1453" s="46">
        <v>1001</v>
      </c>
      <c r="F1453" s="46">
        <v>9</v>
      </c>
      <c r="G1453" s="46">
        <v>706</v>
      </c>
      <c r="H1453" s="46">
        <v>70630</v>
      </c>
      <c r="I1453" s="46">
        <v>3000</v>
      </c>
      <c r="J1453" s="46">
        <v>404206</v>
      </c>
      <c r="K1453" s="32">
        <v>34931875</v>
      </c>
      <c r="L1453" s="28">
        <v>0</v>
      </c>
      <c r="M1453" s="32">
        <v>40000000</v>
      </c>
      <c r="N1453" s="35">
        <v>40000000</v>
      </c>
      <c r="O1453" s="32">
        <v>40000000</v>
      </c>
      <c r="P1453" s="140">
        <f>IFERROR(VLOOKUP(A1453,'[1]Detail CAPEX  (2)'!_xlnm.Print_Area,11,0),0)</f>
        <v>0</v>
      </c>
      <c r="Q1453" s="32">
        <f t="shared" si="131"/>
        <v>0</v>
      </c>
      <c r="R1453" s="32">
        <f t="shared" si="131"/>
        <v>0</v>
      </c>
      <c r="S1453" s="216">
        <f t="shared" si="132"/>
        <v>0</v>
      </c>
      <c r="T1453" s="60"/>
    </row>
    <row r="1454" spans="1:20" x14ac:dyDescent="0.3">
      <c r="A1454" s="62" t="s">
        <v>1289</v>
      </c>
      <c r="B1454" s="62" t="s">
        <v>1290</v>
      </c>
      <c r="C1454" s="62" t="s">
        <v>70</v>
      </c>
      <c r="D1454" s="62" t="s">
        <v>1253</v>
      </c>
      <c r="E1454" s="46">
        <v>1001</v>
      </c>
      <c r="F1454" s="46">
        <v>9</v>
      </c>
      <c r="G1454" s="46">
        <v>706</v>
      </c>
      <c r="H1454" s="46">
        <v>70630</v>
      </c>
      <c r="I1454" s="46">
        <v>3000</v>
      </c>
      <c r="J1454" s="46">
        <v>404206</v>
      </c>
      <c r="K1454" s="28">
        <v>0</v>
      </c>
      <c r="L1454" s="28">
        <v>0</v>
      </c>
      <c r="M1454" s="32">
        <v>40000000</v>
      </c>
      <c r="N1454" s="35">
        <v>40000000</v>
      </c>
      <c r="O1454" s="32">
        <v>40000000</v>
      </c>
      <c r="P1454" s="140">
        <f>IFERROR(VLOOKUP(A1454,'[1]Detail CAPEX  (2)'!_xlnm.Print_Area,11,0),0)</f>
        <v>0</v>
      </c>
      <c r="Q1454" s="32">
        <f t="shared" si="131"/>
        <v>0</v>
      </c>
      <c r="R1454" s="32">
        <f t="shared" si="131"/>
        <v>0</v>
      </c>
      <c r="S1454" s="216">
        <f t="shared" si="132"/>
        <v>0</v>
      </c>
      <c r="T1454" s="60"/>
    </row>
    <row r="1455" spans="1:20" x14ac:dyDescent="0.3">
      <c r="A1455" s="62" t="s">
        <v>3432</v>
      </c>
      <c r="B1455" s="62" t="s">
        <v>3433</v>
      </c>
      <c r="C1455" s="62" t="s">
        <v>70</v>
      </c>
      <c r="D1455" s="62" t="s">
        <v>1253</v>
      </c>
      <c r="E1455" s="46"/>
      <c r="F1455" s="46"/>
      <c r="G1455" s="46"/>
      <c r="H1455" s="46"/>
      <c r="I1455" s="46"/>
      <c r="J1455" s="46"/>
      <c r="K1455" s="28"/>
      <c r="L1455" s="28"/>
      <c r="M1455" s="32"/>
      <c r="N1455" s="35"/>
      <c r="O1455" s="32"/>
      <c r="P1455" s="140">
        <v>10000000</v>
      </c>
      <c r="Q1455" s="32"/>
      <c r="R1455" s="32"/>
      <c r="S1455" s="216"/>
      <c r="T1455" s="60"/>
    </row>
    <row r="1456" spans="1:20" x14ac:dyDescent="0.3">
      <c r="A1456" s="62" t="s">
        <v>1291</v>
      </c>
      <c r="B1456" s="62" t="s">
        <v>1292</v>
      </c>
      <c r="C1456" s="62" t="s">
        <v>70</v>
      </c>
      <c r="D1456" s="62" t="s">
        <v>1253</v>
      </c>
      <c r="E1456" s="46">
        <v>1001</v>
      </c>
      <c r="F1456" s="46">
        <v>9</v>
      </c>
      <c r="G1456" s="46">
        <v>706</v>
      </c>
      <c r="H1456" s="46">
        <v>70630</v>
      </c>
      <c r="I1456" s="46">
        <v>3000</v>
      </c>
      <c r="J1456" s="46">
        <v>404206</v>
      </c>
      <c r="K1456" s="28">
        <v>0</v>
      </c>
      <c r="L1456" s="28">
        <v>0</v>
      </c>
      <c r="M1456" s="32">
        <v>20000000</v>
      </c>
      <c r="N1456" s="35">
        <v>5000000</v>
      </c>
      <c r="O1456" s="62"/>
      <c r="P1456" s="140">
        <f>IFERROR(VLOOKUP(A1456,'[1]Detail CAPEX  (2)'!_xlnm.Print_Area,11,0),0)</f>
        <v>0</v>
      </c>
      <c r="Q1456" s="32">
        <f t="shared" ref="Q1456:R1471" si="133">P1456+5%*P1456</f>
        <v>0</v>
      </c>
      <c r="R1456" s="32">
        <f t="shared" si="133"/>
        <v>0</v>
      </c>
      <c r="S1456" s="216">
        <f t="shared" ref="S1456:S1471" si="134">SUM(P1456:R1456)</f>
        <v>0</v>
      </c>
      <c r="T1456" s="60"/>
    </row>
    <row r="1457" spans="1:20" x14ac:dyDescent="0.3">
      <c r="A1457" s="62" t="s">
        <v>1293</v>
      </c>
      <c r="B1457" s="187" t="s">
        <v>1294</v>
      </c>
      <c r="C1457" s="62" t="s">
        <v>70</v>
      </c>
      <c r="D1457" s="62" t="s">
        <v>1253</v>
      </c>
      <c r="E1457" s="46">
        <v>1001</v>
      </c>
      <c r="F1457" s="46">
        <v>9</v>
      </c>
      <c r="G1457" s="46">
        <v>706</v>
      </c>
      <c r="H1457" s="46">
        <v>70630</v>
      </c>
      <c r="I1457" s="46">
        <v>3000</v>
      </c>
      <c r="J1457" s="46">
        <v>404206</v>
      </c>
      <c r="K1457" s="28">
        <v>0</v>
      </c>
      <c r="L1457" s="28">
        <v>0</v>
      </c>
      <c r="M1457" s="32">
        <v>3000000</v>
      </c>
      <c r="N1457" s="35">
        <v>3000000</v>
      </c>
      <c r="O1457" s="62"/>
      <c r="P1457" s="140">
        <f>IFERROR(VLOOKUP(A1457,'[1]Detail CAPEX  (2)'!_xlnm.Print_Area,11,0),0)</f>
        <v>0</v>
      </c>
      <c r="Q1457" s="32">
        <f t="shared" si="133"/>
        <v>0</v>
      </c>
      <c r="R1457" s="32">
        <f t="shared" si="133"/>
        <v>0</v>
      </c>
      <c r="S1457" s="216">
        <f t="shared" si="134"/>
        <v>0</v>
      </c>
      <c r="T1457" s="60"/>
    </row>
    <row r="1458" spans="1:20" x14ac:dyDescent="0.3">
      <c r="A1458" s="62" t="s">
        <v>1295</v>
      </c>
      <c r="B1458" s="62" t="s">
        <v>1296</v>
      </c>
      <c r="C1458" s="62" t="s">
        <v>70</v>
      </c>
      <c r="D1458" s="62" t="s">
        <v>1253</v>
      </c>
      <c r="E1458" s="46">
        <v>1003</v>
      </c>
      <c r="F1458" s="46">
        <v>9</v>
      </c>
      <c r="G1458" s="46">
        <v>706</v>
      </c>
      <c r="H1458" s="46">
        <v>70630</v>
      </c>
      <c r="I1458" s="46">
        <v>3000</v>
      </c>
      <c r="J1458" s="46">
        <v>404206</v>
      </c>
      <c r="K1458" s="28">
        <v>0</v>
      </c>
      <c r="L1458" s="28">
        <v>0</v>
      </c>
      <c r="M1458" s="32">
        <v>30000000</v>
      </c>
      <c r="N1458" s="35">
        <v>30000000</v>
      </c>
      <c r="O1458" s="62"/>
      <c r="P1458" s="140">
        <f>IFERROR(VLOOKUP(A1458,'[1]Detail CAPEX  (2)'!_xlnm.Print_Area,11,0),0)</f>
        <v>0</v>
      </c>
      <c r="Q1458" s="32">
        <f t="shared" si="133"/>
        <v>0</v>
      </c>
      <c r="R1458" s="32">
        <f t="shared" si="133"/>
        <v>0</v>
      </c>
      <c r="S1458" s="216">
        <f t="shared" si="134"/>
        <v>0</v>
      </c>
      <c r="T1458" s="60"/>
    </row>
    <row r="1459" spans="1:20" s="153" customFormat="1" x14ac:dyDescent="0.3">
      <c r="A1459" s="62" t="s">
        <v>1297</v>
      </c>
      <c r="B1459" s="62" t="s">
        <v>1298</v>
      </c>
      <c r="C1459" s="62" t="s">
        <v>70</v>
      </c>
      <c r="D1459" s="62" t="s">
        <v>1253</v>
      </c>
      <c r="E1459" s="46">
        <v>1001</v>
      </c>
      <c r="F1459" s="46">
        <v>10</v>
      </c>
      <c r="G1459" s="46">
        <v>706</v>
      </c>
      <c r="H1459" s="46">
        <v>70620</v>
      </c>
      <c r="I1459" s="46">
        <v>3000</v>
      </c>
      <c r="J1459" s="46">
        <v>404206</v>
      </c>
      <c r="K1459" s="28">
        <v>0</v>
      </c>
      <c r="L1459" s="28">
        <v>0</v>
      </c>
      <c r="M1459" s="32">
        <v>10000000</v>
      </c>
      <c r="N1459" s="35">
        <v>10000000</v>
      </c>
      <c r="O1459" s="62"/>
      <c r="P1459" s="140">
        <f>IFERROR(VLOOKUP(A1459,'[1]Detail CAPEX  (2)'!_xlnm.Print_Area,11,0),0)</f>
        <v>0</v>
      </c>
      <c r="Q1459" s="32">
        <f t="shared" si="133"/>
        <v>0</v>
      </c>
      <c r="R1459" s="32">
        <f t="shared" si="133"/>
        <v>0</v>
      </c>
      <c r="S1459" s="216">
        <f t="shared" si="134"/>
        <v>0</v>
      </c>
      <c r="T1459" s="226"/>
    </row>
    <row r="1460" spans="1:20" x14ac:dyDescent="0.3">
      <c r="A1460" s="62" t="s">
        <v>1299</v>
      </c>
      <c r="B1460" s="62" t="s">
        <v>1300</v>
      </c>
      <c r="C1460" s="62" t="s">
        <v>70</v>
      </c>
      <c r="D1460" s="62" t="s">
        <v>1253</v>
      </c>
      <c r="E1460" s="46">
        <v>1003</v>
      </c>
      <c r="F1460" s="46">
        <v>9</v>
      </c>
      <c r="G1460" s="46">
        <v>706</v>
      </c>
      <c r="H1460" s="46">
        <v>70630</v>
      </c>
      <c r="I1460" s="46">
        <v>3000</v>
      </c>
      <c r="J1460" s="46">
        <v>404206</v>
      </c>
      <c r="K1460" s="28">
        <v>0</v>
      </c>
      <c r="L1460" s="28">
        <v>0</v>
      </c>
      <c r="M1460" s="32">
        <v>2000000</v>
      </c>
      <c r="N1460" s="35">
        <v>2000000</v>
      </c>
      <c r="O1460" s="62"/>
      <c r="P1460" s="140">
        <f>IFERROR(VLOOKUP(A1460,'[1]Detail CAPEX  (2)'!_xlnm.Print_Area,11,0),0)</f>
        <v>0</v>
      </c>
      <c r="Q1460" s="32">
        <f t="shared" si="133"/>
        <v>0</v>
      </c>
      <c r="R1460" s="32">
        <f t="shared" si="133"/>
        <v>0</v>
      </c>
      <c r="S1460" s="216">
        <f t="shared" si="134"/>
        <v>0</v>
      </c>
      <c r="T1460" s="60"/>
    </row>
    <row r="1461" spans="1:20" x14ac:dyDescent="0.3">
      <c r="A1461" s="62" t="s">
        <v>1301</v>
      </c>
      <c r="B1461" s="187" t="s">
        <v>1302</v>
      </c>
      <c r="C1461" s="62" t="s">
        <v>70</v>
      </c>
      <c r="D1461" s="62" t="s">
        <v>1253</v>
      </c>
      <c r="E1461" s="46">
        <v>1003</v>
      </c>
      <c r="F1461" s="46">
        <v>9</v>
      </c>
      <c r="G1461" s="46">
        <v>706</v>
      </c>
      <c r="H1461" s="46">
        <v>70630</v>
      </c>
      <c r="I1461" s="46">
        <v>3000</v>
      </c>
      <c r="J1461" s="46">
        <v>404206</v>
      </c>
      <c r="K1461" s="28">
        <v>0</v>
      </c>
      <c r="L1461" s="28">
        <v>0</v>
      </c>
      <c r="M1461" s="32">
        <v>3000000</v>
      </c>
      <c r="N1461" s="35">
        <v>3000000</v>
      </c>
      <c r="O1461" s="62"/>
      <c r="P1461" s="140">
        <f>IFERROR(VLOOKUP(A1461,'[1]Detail CAPEX  (2)'!_xlnm.Print_Area,11,0),0)</f>
        <v>0</v>
      </c>
      <c r="Q1461" s="32">
        <f t="shared" si="133"/>
        <v>0</v>
      </c>
      <c r="R1461" s="32">
        <f t="shared" si="133"/>
        <v>0</v>
      </c>
      <c r="S1461" s="216">
        <f t="shared" si="134"/>
        <v>0</v>
      </c>
      <c r="T1461" s="60"/>
    </row>
    <row r="1462" spans="1:20" x14ac:dyDescent="0.3">
      <c r="A1462" s="62" t="s">
        <v>1303</v>
      </c>
      <c r="B1462" s="187" t="s">
        <v>1304</v>
      </c>
      <c r="C1462" s="62" t="s">
        <v>70</v>
      </c>
      <c r="D1462" s="62" t="s">
        <v>1253</v>
      </c>
      <c r="E1462" s="46">
        <v>1001</v>
      </c>
      <c r="F1462" s="46">
        <v>9</v>
      </c>
      <c r="G1462" s="46">
        <v>706</v>
      </c>
      <c r="H1462" s="46">
        <v>70650</v>
      </c>
      <c r="I1462" s="46">
        <v>3000</v>
      </c>
      <c r="J1462" s="46">
        <v>404206</v>
      </c>
      <c r="K1462" s="28">
        <v>0</v>
      </c>
      <c r="L1462" s="28">
        <v>0</v>
      </c>
      <c r="M1462" s="32">
        <v>10000000</v>
      </c>
      <c r="N1462" s="35">
        <v>20000000</v>
      </c>
      <c r="O1462" s="62"/>
      <c r="P1462" s="140">
        <f>IFERROR(VLOOKUP(A1462,'[1]Detail CAPEX  (2)'!_xlnm.Print_Area,11,0),0)</f>
        <v>0</v>
      </c>
      <c r="Q1462" s="32">
        <f t="shared" si="133"/>
        <v>0</v>
      </c>
      <c r="R1462" s="32">
        <f t="shared" si="133"/>
        <v>0</v>
      </c>
      <c r="S1462" s="216">
        <f t="shared" si="134"/>
        <v>0</v>
      </c>
      <c r="T1462" s="60"/>
    </row>
    <row r="1463" spans="1:20" x14ac:dyDescent="0.3">
      <c r="A1463" s="62" t="s">
        <v>1305</v>
      </c>
      <c r="B1463" s="62" t="s">
        <v>1306</v>
      </c>
      <c r="C1463" s="62" t="s">
        <v>70</v>
      </c>
      <c r="D1463" s="62" t="s">
        <v>1253</v>
      </c>
      <c r="E1463" s="46">
        <v>1003</v>
      </c>
      <c r="F1463" s="46">
        <v>7</v>
      </c>
      <c r="G1463" s="46">
        <v>706</v>
      </c>
      <c r="H1463" s="46">
        <v>70630</v>
      </c>
      <c r="I1463" s="46">
        <v>3000</v>
      </c>
      <c r="J1463" s="46">
        <v>404312</v>
      </c>
      <c r="K1463" s="28">
        <v>0</v>
      </c>
      <c r="L1463" s="28">
        <v>0</v>
      </c>
      <c r="M1463" s="32">
        <v>10000000</v>
      </c>
      <c r="N1463" s="35">
        <v>10000000</v>
      </c>
      <c r="O1463" s="62"/>
      <c r="P1463" s="140">
        <f>IFERROR(VLOOKUP(A1463,'[1]Detail CAPEX  (2)'!_xlnm.Print_Area,11,0),0)</f>
        <v>0</v>
      </c>
      <c r="Q1463" s="32">
        <f t="shared" si="133"/>
        <v>0</v>
      </c>
      <c r="R1463" s="32">
        <f t="shared" si="133"/>
        <v>0</v>
      </c>
      <c r="S1463" s="216">
        <f t="shared" si="134"/>
        <v>0</v>
      </c>
      <c r="T1463" s="60"/>
    </row>
    <row r="1464" spans="1:20" x14ac:dyDescent="0.3">
      <c r="A1464" s="62" t="s">
        <v>1307</v>
      </c>
      <c r="B1464" s="62" t="s">
        <v>1308</v>
      </c>
      <c r="C1464" s="62" t="s">
        <v>70</v>
      </c>
      <c r="D1464" s="62" t="s">
        <v>1253</v>
      </c>
      <c r="E1464" s="46">
        <v>1003</v>
      </c>
      <c r="F1464" s="46">
        <v>9</v>
      </c>
      <c r="G1464" s="46">
        <v>706</v>
      </c>
      <c r="H1464" s="46">
        <v>70650</v>
      </c>
      <c r="I1464" s="46">
        <v>3000</v>
      </c>
      <c r="J1464" s="46">
        <v>404206</v>
      </c>
      <c r="K1464" s="28">
        <v>0</v>
      </c>
      <c r="L1464" s="28">
        <v>0</v>
      </c>
      <c r="M1464" s="32">
        <v>5000000</v>
      </c>
      <c r="N1464" s="35">
        <v>5000000</v>
      </c>
      <c r="O1464" s="62"/>
      <c r="P1464" s="140">
        <f>IFERROR(VLOOKUP(A1464,'[1]Detail CAPEX  (2)'!_xlnm.Print_Area,11,0),0)</f>
        <v>0</v>
      </c>
      <c r="Q1464" s="32">
        <f t="shared" si="133"/>
        <v>0</v>
      </c>
      <c r="R1464" s="32">
        <f t="shared" si="133"/>
        <v>0</v>
      </c>
      <c r="S1464" s="216">
        <f t="shared" si="134"/>
        <v>0</v>
      </c>
      <c r="T1464" s="60"/>
    </row>
    <row r="1465" spans="1:20" x14ac:dyDescent="0.3">
      <c r="A1465" s="62" t="s">
        <v>1309</v>
      </c>
      <c r="B1465" s="62" t="s">
        <v>1310</v>
      </c>
      <c r="C1465" s="62" t="s">
        <v>70</v>
      </c>
      <c r="D1465" s="62" t="s">
        <v>1253</v>
      </c>
      <c r="E1465" s="46">
        <v>1003</v>
      </c>
      <c r="F1465" s="46">
        <v>9</v>
      </c>
      <c r="G1465" s="46">
        <v>706</v>
      </c>
      <c r="H1465" s="46">
        <v>70650</v>
      </c>
      <c r="I1465" s="46">
        <v>3000</v>
      </c>
      <c r="J1465" s="46">
        <v>404206</v>
      </c>
      <c r="K1465" s="28">
        <v>0</v>
      </c>
      <c r="L1465" s="28">
        <v>0</v>
      </c>
      <c r="M1465" s="32">
        <v>5000000</v>
      </c>
      <c r="N1465" s="35">
        <v>5000000</v>
      </c>
      <c r="O1465" s="62"/>
      <c r="P1465" s="140">
        <f>IFERROR(VLOOKUP(A1465,'[1]Detail CAPEX  (2)'!_xlnm.Print_Area,11,0),0)</f>
        <v>0</v>
      </c>
      <c r="Q1465" s="32">
        <f t="shared" si="133"/>
        <v>0</v>
      </c>
      <c r="R1465" s="32">
        <f t="shared" si="133"/>
        <v>0</v>
      </c>
      <c r="S1465" s="216">
        <f t="shared" si="134"/>
        <v>0</v>
      </c>
      <c r="T1465" s="60"/>
    </row>
    <row r="1466" spans="1:20" x14ac:dyDescent="0.3">
      <c r="A1466" s="62" t="s">
        <v>1311</v>
      </c>
      <c r="B1466" s="62" t="s">
        <v>1312</v>
      </c>
      <c r="C1466" s="62" t="s">
        <v>70</v>
      </c>
      <c r="D1466" s="62" t="s">
        <v>1253</v>
      </c>
      <c r="E1466" s="46">
        <v>1001</v>
      </c>
      <c r="F1466" s="46">
        <v>11</v>
      </c>
      <c r="G1466" s="46">
        <v>706</v>
      </c>
      <c r="H1466" s="46">
        <v>70650</v>
      </c>
      <c r="I1466" s="46">
        <v>3000</v>
      </c>
      <c r="J1466" s="46">
        <v>404206</v>
      </c>
      <c r="K1466" s="28">
        <v>0</v>
      </c>
      <c r="L1466" s="28">
        <v>0</v>
      </c>
      <c r="M1466" s="32">
        <v>5000000</v>
      </c>
      <c r="N1466" s="35">
        <v>5000000</v>
      </c>
      <c r="O1466" s="62"/>
      <c r="P1466" s="140">
        <f>IFERROR(VLOOKUP(A1466,'[1]Detail CAPEX  (2)'!_xlnm.Print_Area,11,0),0)</f>
        <v>0</v>
      </c>
      <c r="Q1466" s="32">
        <f t="shared" si="133"/>
        <v>0</v>
      </c>
      <c r="R1466" s="32">
        <f t="shared" si="133"/>
        <v>0</v>
      </c>
      <c r="S1466" s="216">
        <f t="shared" si="134"/>
        <v>0</v>
      </c>
      <c r="T1466" s="60"/>
    </row>
    <row r="1467" spans="1:20" x14ac:dyDescent="0.3">
      <c r="A1467" s="62" t="s">
        <v>1313</v>
      </c>
      <c r="B1467" s="62" t="s">
        <v>1314</v>
      </c>
      <c r="C1467" s="62" t="s">
        <v>70</v>
      </c>
      <c r="D1467" s="62" t="s">
        <v>1253</v>
      </c>
      <c r="E1467" s="46">
        <v>1002</v>
      </c>
      <c r="F1467" s="46">
        <v>9</v>
      </c>
      <c r="G1467" s="46">
        <v>706</v>
      </c>
      <c r="H1467" s="46">
        <v>70650</v>
      </c>
      <c r="I1467" s="46">
        <v>3000</v>
      </c>
      <c r="J1467" s="46">
        <v>404206</v>
      </c>
      <c r="K1467" s="28">
        <v>0</v>
      </c>
      <c r="L1467" s="32">
        <v>600000</v>
      </c>
      <c r="M1467" s="32">
        <v>4000000</v>
      </c>
      <c r="N1467" s="35">
        <v>4000000</v>
      </c>
      <c r="O1467" s="62"/>
      <c r="P1467" s="140">
        <f>IFERROR(VLOOKUP(A1467,'[1]Detail CAPEX  (2)'!_xlnm.Print_Area,11,0),0)</f>
        <v>0</v>
      </c>
      <c r="Q1467" s="32">
        <f t="shared" si="133"/>
        <v>0</v>
      </c>
      <c r="R1467" s="32">
        <f t="shared" si="133"/>
        <v>0</v>
      </c>
      <c r="S1467" s="216">
        <f t="shared" si="134"/>
        <v>0</v>
      </c>
      <c r="T1467" s="60"/>
    </row>
    <row r="1468" spans="1:20" x14ac:dyDescent="0.3">
      <c r="A1468" s="62" t="s">
        <v>1315</v>
      </c>
      <c r="B1468" s="62" t="s">
        <v>1316</v>
      </c>
      <c r="C1468" s="62" t="s">
        <v>70</v>
      </c>
      <c r="D1468" s="62" t="s">
        <v>1253</v>
      </c>
      <c r="E1468" s="46">
        <v>1001</v>
      </c>
      <c r="F1468" s="46">
        <v>9</v>
      </c>
      <c r="G1468" s="46">
        <v>706</v>
      </c>
      <c r="H1468" s="46">
        <v>70630</v>
      </c>
      <c r="I1468" s="46">
        <v>3000</v>
      </c>
      <c r="J1468" s="46">
        <v>404206</v>
      </c>
      <c r="K1468" s="28">
        <v>0</v>
      </c>
      <c r="L1468" s="28">
        <v>0</v>
      </c>
      <c r="M1468" s="32">
        <v>2000000</v>
      </c>
      <c r="N1468" s="35">
        <v>2000000</v>
      </c>
      <c r="O1468" s="62"/>
      <c r="P1468" s="140">
        <f>IFERROR(VLOOKUP(A1468,'[1]Detail CAPEX  (2)'!_xlnm.Print_Area,11,0),0)</f>
        <v>0</v>
      </c>
      <c r="Q1468" s="32">
        <f t="shared" si="133"/>
        <v>0</v>
      </c>
      <c r="R1468" s="32">
        <f t="shared" si="133"/>
        <v>0</v>
      </c>
      <c r="S1468" s="216">
        <f t="shared" si="134"/>
        <v>0</v>
      </c>
      <c r="T1468" s="60"/>
    </row>
    <row r="1469" spans="1:20" x14ac:dyDescent="0.3">
      <c r="A1469" s="62" t="s">
        <v>1317</v>
      </c>
      <c r="B1469" s="62" t="s">
        <v>1318</v>
      </c>
      <c r="C1469" s="62" t="s">
        <v>70</v>
      </c>
      <c r="D1469" s="62" t="s">
        <v>1253</v>
      </c>
      <c r="E1469" s="46">
        <v>1001</v>
      </c>
      <c r="F1469" s="46">
        <v>7</v>
      </c>
      <c r="G1469" s="46">
        <v>706</v>
      </c>
      <c r="H1469" s="46">
        <v>70630</v>
      </c>
      <c r="I1469" s="46">
        <v>3000</v>
      </c>
      <c r="J1469" s="46">
        <v>404206</v>
      </c>
      <c r="K1469" s="28">
        <v>0</v>
      </c>
      <c r="L1469" s="28">
        <v>0</v>
      </c>
      <c r="M1469" s="32">
        <v>10000000</v>
      </c>
      <c r="N1469" s="35">
        <v>5000000</v>
      </c>
      <c r="O1469" s="62"/>
      <c r="P1469" s="140">
        <f>IFERROR(VLOOKUP(A1469,'[1]Detail CAPEX  (2)'!_xlnm.Print_Area,11,0),0)</f>
        <v>0</v>
      </c>
      <c r="Q1469" s="32">
        <f t="shared" si="133"/>
        <v>0</v>
      </c>
      <c r="R1469" s="32">
        <f t="shared" si="133"/>
        <v>0</v>
      </c>
      <c r="S1469" s="216">
        <f t="shared" si="134"/>
        <v>0</v>
      </c>
      <c r="T1469" s="60"/>
    </row>
    <row r="1470" spans="1:20" x14ac:dyDescent="0.3">
      <c r="A1470" s="62" t="s">
        <v>1319</v>
      </c>
      <c r="B1470" s="62" t="s">
        <v>1320</v>
      </c>
      <c r="C1470" s="62" t="s">
        <v>70</v>
      </c>
      <c r="D1470" s="62" t="s">
        <v>1253</v>
      </c>
      <c r="E1470" s="46">
        <v>1002</v>
      </c>
      <c r="F1470" s="46">
        <v>9</v>
      </c>
      <c r="G1470" s="46">
        <v>706</v>
      </c>
      <c r="H1470" s="46">
        <v>70630</v>
      </c>
      <c r="I1470" s="46">
        <v>3000</v>
      </c>
      <c r="J1470" s="46">
        <v>404103</v>
      </c>
      <c r="K1470" s="28">
        <v>0</v>
      </c>
      <c r="L1470" s="28">
        <v>0</v>
      </c>
      <c r="M1470" s="32">
        <v>20000000</v>
      </c>
      <c r="N1470" s="35">
        <v>20000000</v>
      </c>
      <c r="O1470" s="32">
        <v>20000000</v>
      </c>
      <c r="P1470" s="140">
        <f>IFERROR(VLOOKUP(A1470,'[1]Detail CAPEX  (2)'!_xlnm.Print_Area,11,0),0)</f>
        <v>0</v>
      </c>
      <c r="Q1470" s="32">
        <f t="shared" si="133"/>
        <v>0</v>
      </c>
      <c r="R1470" s="32">
        <f t="shared" si="133"/>
        <v>0</v>
      </c>
      <c r="S1470" s="216">
        <f t="shared" si="134"/>
        <v>0</v>
      </c>
      <c r="T1470" s="60"/>
    </row>
    <row r="1471" spans="1:20" x14ac:dyDescent="0.3">
      <c r="A1471" s="62" t="s">
        <v>1321</v>
      </c>
      <c r="B1471" s="62" t="s">
        <v>1322</v>
      </c>
      <c r="C1471" s="62" t="s">
        <v>70</v>
      </c>
      <c r="D1471" s="62" t="s">
        <v>1253</v>
      </c>
      <c r="E1471" s="46">
        <v>1002</v>
      </c>
      <c r="F1471" s="46">
        <v>7</v>
      </c>
      <c r="G1471" s="46">
        <v>704</v>
      </c>
      <c r="H1471" s="46">
        <v>70411</v>
      </c>
      <c r="I1471" s="46">
        <v>3000</v>
      </c>
      <c r="J1471" s="46">
        <v>404206</v>
      </c>
      <c r="K1471" s="28">
        <v>0</v>
      </c>
      <c r="L1471" s="32">
        <v>11724202</v>
      </c>
      <c r="M1471" s="32">
        <v>10000000</v>
      </c>
      <c r="N1471" s="35">
        <v>10000000</v>
      </c>
      <c r="O1471" s="62"/>
      <c r="P1471" s="140">
        <f>IFERROR(VLOOKUP(A1471,'[1]Detail CAPEX  (2)'!_xlnm.Print_Area,11,0),0)</f>
        <v>0</v>
      </c>
      <c r="Q1471" s="32">
        <f t="shared" si="133"/>
        <v>0</v>
      </c>
      <c r="R1471" s="32">
        <f t="shared" si="133"/>
        <v>0</v>
      </c>
      <c r="S1471" s="216">
        <f t="shared" si="134"/>
        <v>0</v>
      </c>
      <c r="T1471" s="60"/>
    </row>
    <row r="1472" spans="1:20" x14ac:dyDescent="0.3">
      <c r="A1472" s="62" t="s">
        <v>3434</v>
      </c>
      <c r="B1472" s="62" t="s">
        <v>3435</v>
      </c>
      <c r="C1472" s="62" t="s">
        <v>70</v>
      </c>
      <c r="D1472" s="62" t="s">
        <v>1253</v>
      </c>
      <c r="E1472" s="46"/>
      <c r="F1472" s="46"/>
      <c r="G1472" s="46"/>
      <c r="H1472" s="46"/>
      <c r="I1472" s="46"/>
      <c r="J1472" s="46"/>
      <c r="K1472" s="28"/>
      <c r="L1472" s="32"/>
      <c r="M1472" s="32"/>
      <c r="N1472" s="35"/>
      <c r="O1472" s="62"/>
      <c r="P1472" s="140">
        <v>20000000</v>
      </c>
      <c r="Q1472" s="32"/>
      <c r="R1472" s="32"/>
      <c r="S1472" s="216"/>
      <c r="T1472" s="60"/>
    </row>
    <row r="1473" spans="1:20" x14ac:dyDescent="0.3">
      <c r="A1473" s="62" t="s">
        <v>1927</v>
      </c>
      <c r="B1473" s="62" t="s">
        <v>1928</v>
      </c>
      <c r="C1473" s="62" t="s">
        <v>95</v>
      </c>
      <c r="D1473" s="62" t="s">
        <v>1253</v>
      </c>
      <c r="E1473" s="46">
        <v>1003</v>
      </c>
      <c r="F1473" s="46">
        <v>9</v>
      </c>
      <c r="G1473" s="46">
        <v>707</v>
      </c>
      <c r="H1473" s="46">
        <v>70750</v>
      </c>
      <c r="I1473" s="46">
        <v>3000</v>
      </c>
      <c r="J1473" s="46">
        <v>404206</v>
      </c>
      <c r="K1473" s="28">
        <v>0</v>
      </c>
      <c r="L1473" s="28">
        <v>0</v>
      </c>
      <c r="M1473" s="28">
        <v>0</v>
      </c>
      <c r="N1473" s="35">
        <v>534000000</v>
      </c>
      <c r="O1473" s="32">
        <v>534000000</v>
      </c>
      <c r="P1473" s="140">
        <f>IFERROR(VLOOKUP(A1473,'[1]Detail CAPEX  (2)'!_xlnm.Print_Area,11,0),0)</f>
        <v>0</v>
      </c>
      <c r="Q1473" s="32">
        <f>P1473+5%*P1473</f>
        <v>0</v>
      </c>
      <c r="R1473" s="32">
        <f>Q1473+5%*Q1473</f>
        <v>0</v>
      </c>
      <c r="S1473" s="216">
        <f>SUM(P1473:R1473)</f>
        <v>0</v>
      </c>
      <c r="T1473" s="60"/>
    </row>
    <row r="1474" spans="1:20" x14ac:dyDescent="0.3">
      <c r="A1474" s="62" t="s">
        <v>2018</v>
      </c>
      <c r="B1474" s="62" t="s">
        <v>2019</v>
      </c>
      <c r="C1474" s="62" t="s">
        <v>1997</v>
      </c>
      <c r="D1474" s="62" t="s">
        <v>1253</v>
      </c>
      <c r="E1474" s="46">
        <v>403</v>
      </c>
      <c r="F1474" s="46">
        <v>5</v>
      </c>
      <c r="G1474" s="46">
        <v>707</v>
      </c>
      <c r="H1474" s="46">
        <v>70731</v>
      </c>
      <c r="I1474" s="46">
        <v>3000</v>
      </c>
      <c r="J1474" s="46">
        <v>404206</v>
      </c>
      <c r="K1474" s="28">
        <v>0</v>
      </c>
      <c r="L1474" s="28">
        <v>0</v>
      </c>
      <c r="M1474" s="28">
        <v>0</v>
      </c>
      <c r="N1474" s="35">
        <v>5000000</v>
      </c>
      <c r="O1474" s="62"/>
      <c r="P1474" s="140">
        <f>IFERROR(VLOOKUP(A1474,'[1]Detail CAPEX  (2)'!_xlnm.Print_Area,11,0),0)</f>
        <v>0</v>
      </c>
      <c r="Q1474" s="32">
        <f>P1474+5%*P1474</f>
        <v>0</v>
      </c>
      <c r="R1474" s="32">
        <f>Q1474+5%*Q1474</f>
        <v>0</v>
      </c>
      <c r="S1474" s="216">
        <f>SUM(P1474:R1474)</f>
        <v>0</v>
      </c>
      <c r="T1474" s="224">
        <f>SUM(P1436:P1474)</f>
        <v>40000000</v>
      </c>
    </row>
    <row r="1475" spans="1:20" x14ac:dyDescent="0.3">
      <c r="A1475" s="62"/>
      <c r="B1475" s="62"/>
      <c r="C1475" s="62"/>
      <c r="D1475" s="62"/>
      <c r="E1475" s="46"/>
      <c r="F1475" s="46"/>
      <c r="G1475" s="46"/>
      <c r="H1475" s="46"/>
      <c r="I1475" s="46"/>
      <c r="J1475" s="46"/>
      <c r="K1475" s="28"/>
      <c r="L1475" s="28"/>
      <c r="M1475" s="28"/>
      <c r="N1475" s="35"/>
      <c r="O1475" s="62"/>
      <c r="P1475" s="140"/>
      <c r="Q1475" s="32"/>
      <c r="R1475" s="32"/>
      <c r="S1475" s="216"/>
      <c r="T1475" s="60"/>
    </row>
    <row r="1476" spans="1:20" x14ac:dyDescent="0.3">
      <c r="A1476" s="62"/>
      <c r="B1476" s="62"/>
      <c r="C1476" s="62"/>
      <c r="D1476" s="62"/>
      <c r="E1476" s="46"/>
      <c r="F1476" s="46"/>
      <c r="G1476" s="46"/>
      <c r="H1476" s="46"/>
      <c r="I1476" s="46"/>
      <c r="J1476" s="46"/>
      <c r="K1476" s="28"/>
      <c r="L1476" s="28"/>
      <c r="M1476" s="28"/>
      <c r="N1476" s="35"/>
      <c r="O1476" s="62"/>
      <c r="P1476" s="140"/>
      <c r="Q1476" s="32"/>
      <c r="R1476" s="32"/>
      <c r="S1476" s="216"/>
      <c r="T1476" s="60"/>
    </row>
    <row r="1477" spans="1:20" x14ac:dyDescent="0.3">
      <c r="A1477" s="62" t="s">
        <v>949</v>
      </c>
      <c r="B1477" s="62" t="s">
        <v>950</v>
      </c>
      <c r="C1477" s="62" t="s">
        <v>71</v>
      </c>
      <c r="D1477" s="62" t="s">
        <v>152</v>
      </c>
      <c r="E1477" s="46">
        <v>1602</v>
      </c>
      <c r="F1477" s="46">
        <v>9</v>
      </c>
      <c r="G1477" s="46">
        <v>704</v>
      </c>
      <c r="H1477" s="46">
        <v>70452</v>
      </c>
      <c r="I1477" s="46">
        <v>3000</v>
      </c>
      <c r="J1477" s="46">
        <v>404107</v>
      </c>
      <c r="K1477" s="32">
        <v>5000000</v>
      </c>
      <c r="L1477" s="28">
        <v>0</v>
      </c>
      <c r="M1477" s="32">
        <v>5000000</v>
      </c>
      <c r="N1477" s="35">
        <v>5000000</v>
      </c>
      <c r="O1477" s="62"/>
      <c r="P1477" s="140">
        <f>IFERROR(VLOOKUP(A1477,'[1]Detail CAPEX  (2)'!_xlnm.Print_Area,11,0),0)</f>
        <v>0</v>
      </c>
      <c r="Q1477" s="32">
        <f>P1477+5%*P1477</f>
        <v>0</v>
      </c>
      <c r="R1477" s="32">
        <f>Q1477+5%*Q1477</f>
        <v>0</v>
      </c>
      <c r="S1477" s="216">
        <f>SUM(P1477:R1477)</f>
        <v>0</v>
      </c>
      <c r="T1477" s="224">
        <f>SUM(P1477)</f>
        <v>0</v>
      </c>
    </row>
    <row r="1478" spans="1:20" x14ac:dyDescent="0.3">
      <c r="A1478" s="62"/>
      <c r="B1478" s="62"/>
      <c r="C1478" s="62"/>
      <c r="D1478" s="62"/>
      <c r="E1478" s="46"/>
      <c r="F1478" s="46"/>
      <c r="G1478" s="46"/>
      <c r="H1478" s="46"/>
      <c r="I1478" s="46"/>
      <c r="J1478" s="46"/>
      <c r="K1478" s="32"/>
      <c r="L1478" s="28"/>
      <c r="M1478" s="32"/>
      <c r="N1478" s="35"/>
      <c r="O1478" s="62"/>
      <c r="P1478" s="140"/>
      <c r="Q1478" s="32"/>
      <c r="R1478" s="32"/>
      <c r="S1478" s="216"/>
      <c r="T1478" s="60"/>
    </row>
    <row r="1479" spans="1:20" x14ac:dyDescent="0.3">
      <c r="A1479" s="62"/>
      <c r="B1479" s="62"/>
      <c r="C1479" s="62"/>
      <c r="D1479" s="62"/>
      <c r="E1479" s="46"/>
      <c r="F1479" s="46"/>
      <c r="G1479" s="46"/>
      <c r="H1479" s="46"/>
      <c r="I1479" s="46"/>
      <c r="J1479" s="46"/>
      <c r="K1479" s="32"/>
      <c r="L1479" s="28"/>
      <c r="M1479" s="32"/>
      <c r="N1479" s="35"/>
      <c r="O1479" s="62"/>
      <c r="P1479" s="140"/>
      <c r="Q1479" s="32"/>
      <c r="R1479" s="32"/>
      <c r="S1479" s="216"/>
      <c r="T1479" s="60"/>
    </row>
    <row r="1480" spans="1:20" x14ac:dyDescent="0.3">
      <c r="A1480" s="62" t="s">
        <v>2774</v>
      </c>
      <c r="B1480" s="62" t="s">
        <v>2775</v>
      </c>
      <c r="C1480" s="62" t="s">
        <v>46</v>
      </c>
      <c r="D1480" s="62" t="s">
        <v>145</v>
      </c>
      <c r="E1480" s="60"/>
      <c r="F1480" s="60"/>
      <c r="G1480" s="60"/>
      <c r="H1480" s="60"/>
      <c r="I1480" s="60"/>
      <c r="J1480" s="60"/>
      <c r="K1480" s="69"/>
      <c r="L1480" s="69"/>
      <c r="M1480" s="69"/>
      <c r="N1480" s="139"/>
      <c r="O1480" s="69"/>
      <c r="P1480" s="140">
        <v>10000000</v>
      </c>
      <c r="Q1480" s="32"/>
      <c r="R1480" s="32"/>
      <c r="S1480" s="216"/>
      <c r="T1480" s="60"/>
    </row>
    <row r="1481" spans="1:20" x14ac:dyDescent="0.3">
      <c r="A1481" s="62" t="s">
        <v>2776</v>
      </c>
      <c r="B1481" s="62" t="s">
        <v>2777</v>
      </c>
      <c r="C1481" s="62" t="s">
        <v>46</v>
      </c>
      <c r="D1481" s="62" t="s">
        <v>145</v>
      </c>
      <c r="E1481" s="60"/>
      <c r="F1481" s="60"/>
      <c r="G1481" s="60"/>
      <c r="H1481" s="60"/>
      <c r="I1481" s="60"/>
      <c r="J1481" s="60"/>
      <c r="K1481" s="69"/>
      <c r="L1481" s="69"/>
      <c r="M1481" s="69"/>
      <c r="N1481" s="139"/>
      <c r="O1481" s="69"/>
      <c r="P1481" s="140">
        <v>20000000</v>
      </c>
      <c r="Q1481" s="32"/>
      <c r="R1481" s="32"/>
      <c r="S1481" s="216"/>
      <c r="T1481" s="60"/>
    </row>
    <row r="1482" spans="1:20" x14ac:dyDescent="0.3">
      <c r="A1482" s="62" t="s">
        <v>299</v>
      </c>
      <c r="B1482" s="62" t="s">
        <v>300</v>
      </c>
      <c r="C1482" s="62" t="s">
        <v>46</v>
      </c>
      <c r="D1482" s="62" t="s">
        <v>145</v>
      </c>
      <c r="E1482" s="46">
        <v>805</v>
      </c>
      <c r="F1482" s="46">
        <v>1</v>
      </c>
      <c r="G1482" s="46">
        <v>708</v>
      </c>
      <c r="H1482" s="46">
        <v>70810</v>
      </c>
      <c r="I1482" s="46">
        <v>3000</v>
      </c>
      <c r="J1482" s="46">
        <v>404206</v>
      </c>
      <c r="K1482" s="32">
        <v>165267304</v>
      </c>
      <c r="L1482" s="28">
        <v>0</v>
      </c>
      <c r="M1482" s="32">
        <v>20000000</v>
      </c>
      <c r="N1482" s="35">
        <v>10000000</v>
      </c>
      <c r="O1482" s="62"/>
      <c r="P1482" s="140">
        <f>IFERROR(VLOOKUP(A1482,'[1]Detail CAPEX  (2)'!_xlnm.Print_Area,11,0),0)</f>
        <v>0</v>
      </c>
      <c r="Q1482" s="32">
        <f t="shared" ref="Q1482:R1496" si="135">P1482+5%*P1482</f>
        <v>0</v>
      </c>
      <c r="R1482" s="32">
        <f t="shared" si="135"/>
        <v>0</v>
      </c>
      <c r="S1482" s="216">
        <f t="shared" ref="S1482:S1496" si="136">SUM(P1482:R1482)</f>
        <v>0</v>
      </c>
      <c r="T1482" s="60"/>
    </row>
    <row r="1483" spans="1:20" x14ac:dyDescent="0.3">
      <c r="A1483" s="62" t="s">
        <v>1418</v>
      </c>
      <c r="B1483" s="62" t="s">
        <v>1419</v>
      </c>
      <c r="C1483" s="62" t="s">
        <v>86</v>
      </c>
      <c r="D1483" s="62" t="s">
        <v>145</v>
      </c>
      <c r="E1483" s="46">
        <v>803</v>
      </c>
      <c r="F1483" s="46">
        <v>11</v>
      </c>
      <c r="G1483" s="46">
        <v>708</v>
      </c>
      <c r="H1483" s="46">
        <v>70810</v>
      </c>
      <c r="I1483" s="46">
        <v>3000</v>
      </c>
      <c r="J1483" s="46">
        <v>404206</v>
      </c>
      <c r="K1483" s="32">
        <v>15000000</v>
      </c>
      <c r="L1483" s="28">
        <v>0</v>
      </c>
      <c r="M1483" s="28">
        <v>0</v>
      </c>
      <c r="N1483" s="29">
        <v>0</v>
      </c>
      <c r="O1483" s="62"/>
      <c r="P1483" s="140">
        <f>IFERROR(VLOOKUP(A1483,'[1]Detail CAPEX  (2)'!_xlnm.Print_Area,11,0),0)</f>
        <v>0</v>
      </c>
      <c r="Q1483" s="32">
        <f t="shared" si="135"/>
        <v>0</v>
      </c>
      <c r="R1483" s="32">
        <f t="shared" si="135"/>
        <v>0</v>
      </c>
      <c r="S1483" s="216">
        <f t="shared" si="136"/>
        <v>0</v>
      </c>
      <c r="T1483" s="60"/>
    </row>
    <row r="1484" spans="1:20" x14ac:dyDescent="0.3">
      <c r="A1484" s="62" t="s">
        <v>1420</v>
      </c>
      <c r="B1484" s="62" t="s">
        <v>1421</v>
      </c>
      <c r="C1484" s="62" t="s">
        <v>86</v>
      </c>
      <c r="D1484" s="62" t="s">
        <v>145</v>
      </c>
      <c r="E1484" s="46">
        <v>801</v>
      </c>
      <c r="F1484" s="46">
        <v>11</v>
      </c>
      <c r="G1484" s="46">
        <v>708</v>
      </c>
      <c r="H1484" s="46">
        <v>70810</v>
      </c>
      <c r="I1484" s="46">
        <v>3000</v>
      </c>
      <c r="J1484" s="46">
        <v>404206</v>
      </c>
      <c r="K1484" s="32">
        <v>27000000</v>
      </c>
      <c r="L1484" s="32">
        <v>177374900</v>
      </c>
      <c r="M1484" s="32">
        <v>250000000</v>
      </c>
      <c r="N1484" s="35">
        <v>250000000</v>
      </c>
      <c r="O1484" s="62"/>
      <c r="P1484" s="140">
        <f>IFERROR(VLOOKUP(A1484,'[1]Detail CAPEX  (2)'!_xlnm.Print_Area,11,0),0)</f>
        <v>0</v>
      </c>
      <c r="Q1484" s="32">
        <f t="shared" si="135"/>
        <v>0</v>
      </c>
      <c r="R1484" s="32">
        <f t="shared" si="135"/>
        <v>0</v>
      </c>
      <c r="S1484" s="216">
        <f t="shared" si="136"/>
        <v>0</v>
      </c>
      <c r="T1484" s="60"/>
    </row>
    <row r="1485" spans="1:20" x14ac:dyDescent="0.3">
      <c r="A1485" s="62" t="s">
        <v>1422</v>
      </c>
      <c r="B1485" s="62" t="s">
        <v>1423</v>
      </c>
      <c r="C1485" s="62" t="s">
        <v>86</v>
      </c>
      <c r="D1485" s="62" t="s">
        <v>145</v>
      </c>
      <c r="E1485" s="46">
        <v>805</v>
      </c>
      <c r="F1485" s="46">
        <v>11</v>
      </c>
      <c r="G1485" s="46">
        <v>708</v>
      </c>
      <c r="H1485" s="46">
        <v>70810</v>
      </c>
      <c r="I1485" s="46">
        <v>3000</v>
      </c>
      <c r="J1485" s="46">
        <v>404206</v>
      </c>
      <c r="K1485" s="28">
        <v>0</v>
      </c>
      <c r="L1485" s="28">
        <v>0</v>
      </c>
      <c r="M1485" s="32">
        <v>10000000</v>
      </c>
      <c r="N1485" s="35">
        <v>10000000</v>
      </c>
      <c r="O1485" s="62"/>
      <c r="P1485" s="140">
        <f>IFERROR(VLOOKUP(A1485,'[1]Detail CAPEX  (2)'!_xlnm.Print_Area,11,0),0)</f>
        <v>0</v>
      </c>
      <c r="Q1485" s="32">
        <f t="shared" si="135"/>
        <v>0</v>
      </c>
      <c r="R1485" s="32">
        <f t="shared" si="135"/>
        <v>0</v>
      </c>
      <c r="S1485" s="216">
        <f t="shared" si="136"/>
        <v>0</v>
      </c>
      <c r="T1485" s="60"/>
    </row>
    <row r="1486" spans="1:20" x14ac:dyDescent="0.3">
      <c r="A1486" s="62" t="s">
        <v>1424</v>
      </c>
      <c r="B1486" s="62" t="s">
        <v>1425</v>
      </c>
      <c r="C1486" s="62" t="s">
        <v>86</v>
      </c>
      <c r="D1486" s="62" t="s">
        <v>145</v>
      </c>
      <c r="E1486" s="46">
        <v>804</v>
      </c>
      <c r="F1486" s="46">
        <v>11</v>
      </c>
      <c r="G1486" s="46">
        <v>708</v>
      </c>
      <c r="H1486" s="46">
        <v>70810</v>
      </c>
      <c r="I1486" s="46">
        <v>3000</v>
      </c>
      <c r="J1486" s="46">
        <v>404206</v>
      </c>
      <c r="K1486" s="32">
        <v>1893700</v>
      </c>
      <c r="L1486" s="32">
        <v>287000</v>
      </c>
      <c r="M1486" s="32">
        <v>25000000</v>
      </c>
      <c r="N1486" s="35">
        <v>10000000</v>
      </c>
      <c r="O1486" s="62"/>
      <c r="P1486" s="140">
        <f>IFERROR(VLOOKUP(A1486,'[1]Detail CAPEX  (2)'!_xlnm.Print_Area,11,0),0)</f>
        <v>0</v>
      </c>
      <c r="Q1486" s="32">
        <f t="shared" si="135"/>
        <v>0</v>
      </c>
      <c r="R1486" s="32">
        <f t="shared" si="135"/>
        <v>0</v>
      </c>
      <c r="S1486" s="216">
        <f t="shared" si="136"/>
        <v>0</v>
      </c>
      <c r="T1486" s="60"/>
    </row>
    <row r="1487" spans="1:20" x14ac:dyDescent="0.3">
      <c r="A1487" s="62" t="s">
        <v>1426</v>
      </c>
      <c r="B1487" s="62" t="s">
        <v>1427</v>
      </c>
      <c r="C1487" s="62" t="s">
        <v>86</v>
      </c>
      <c r="D1487" s="62" t="s">
        <v>145</v>
      </c>
      <c r="E1487" s="46">
        <v>805</v>
      </c>
      <c r="F1487" s="46">
        <v>11</v>
      </c>
      <c r="G1487" s="46">
        <v>708</v>
      </c>
      <c r="H1487" s="46">
        <v>70810</v>
      </c>
      <c r="I1487" s="46">
        <v>3000</v>
      </c>
      <c r="J1487" s="46">
        <v>404206</v>
      </c>
      <c r="K1487" s="32">
        <v>10800000</v>
      </c>
      <c r="L1487" s="28">
        <v>0</v>
      </c>
      <c r="M1487" s="32">
        <v>5000000</v>
      </c>
      <c r="N1487" s="35">
        <v>1000000</v>
      </c>
      <c r="O1487" s="62"/>
      <c r="P1487" s="140">
        <f>IFERROR(VLOOKUP(A1487,'[1]Detail CAPEX  (2)'!_xlnm.Print_Area,11,0),0)</f>
        <v>0</v>
      </c>
      <c r="Q1487" s="32">
        <f t="shared" si="135"/>
        <v>0</v>
      </c>
      <c r="R1487" s="32">
        <f t="shared" si="135"/>
        <v>0</v>
      </c>
      <c r="S1487" s="216">
        <f t="shared" si="136"/>
        <v>0</v>
      </c>
      <c r="T1487" s="60"/>
    </row>
    <row r="1488" spans="1:20" x14ac:dyDescent="0.3">
      <c r="A1488" s="62" t="s">
        <v>1428</v>
      </c>
      <c r="B1488" s="62" t="s">
        <v>1429</v>
      </c>
      <c r="C1488" s="62" t="s">
        <v>86</v>
      </c>
      <c r="D1488" s="62" t="s">
        <v>145</v>
      </c>
      <c r="E1488" s="46">
        <v>805</v>
      </c>
      <c r="F1488" s="46">
        <v>11</v>
      </c>
      <c r="G1488" s="46">
        <v>708</v>
      </c>
      <c r="H1488" s="46">
        <v>70810</v>
      </c>
      <c r="I1488" s="46">
        <v>3000</v>
      </c>
      <c r="J1488" s="46">
        <v>404206</v>
      </c>
      <c r="K1488" s="32">
        <v>7150000</v>
      </c>
      <c r="L1488" s="32">
        <v>311000</v>
      </c>
      <c r="M1488" s="32">
        <v>15000000</v>
      </c>
      <c r="N1488" s="35">
        <v>5000000</v>
      </c>
      <c r="O1488" s="62"/>
      <c r="P1488" s="140">
        <f>IFERROR(VLOOKUP(A1488,'[1]Detail CAPEX  (2)'!_xlnm.Print_Area,11,0),0)</f>
        <v>0</v>
      </c>
      <c r="Q1488" s="32">
        <f t="shared" si="135"/>
        <v>0</v>
      </c>
      <c r="R1488" s="32">
        <f t="shared" si="135"/>
        <v>0</v>
      </c>
      <c r="S1488" s="216">
        <f t="shared" si="136"/>
        <v>0</v>
      </c>
      <c r="T1488" s="60"/>
    </row>
    <row r="1489" spans="1:20" x14ac:dyDescent="0.3">
      <c r="A1489" s="62" t="s">
        <v>1430</v>
      </c>
      <c r="B1489" s="62" t="s">
        <v>1431</v>
      </c>
      <c r="C1489" s="62" t="s">
        <v>86</v>
      </c>
      <c r="D1489" s="62" t="s">
        <v>145</v>
      </c>
      <c r="E1489" s="46">
        <v>805</v>
      </c>
      <c r="F1489" s="46">
        <v>11</v>
      </c>
      <c r="G1489" s="46">
        <v>708</v>
      </c>
      <c r="H1489" s="46">
        <v>70810</v>
      </c>
      <c r="I1489" s="46">
        <v>3000</v>
      </c>
      <c r="J1489" s="46">
        <v>404206</v>
      </c>
      <c r="K1489" s="32">
        <v>3500000</v>
      </c>
      <c r="L1489" s="28">
        <v>0</v>
      </c>
      <c r="M1489" s="32">
        <v>10000000</v>
      </c>
      <c r="N1489" s="35">
        <v>5000000</v>
      </c>
      <c r="O1489" s="62"/>
      <c r="P1489" s="140">
        <f>IFERROR(VLOOKUP(A1489,'[1]Detail CAPEX  (2)'!_xlnm.Print_Area,11,0),0)</f>
        <v>0</v>
      </c>
      <c r="Q1489" s="32">
        <f t="shared" si="135"/>
        <v>0</v>
      </c>
      <c r="R1489" s="32">
        <f t="shared" si="135"/>
        <v>0</v>
      </c>
      <c r="S1489" s="216">
        <f t="shared" si="136"/>
        <v>0</v>
      </c>
      <c r="T1489" s="60"/>
    </row>
    <row r="1490" spans="1:20" x14ac:dyDescent="0.3">
      <c r="A1490" s="62" t="s">
        <v>1432</v>
      </c>
      <c r="B1490" s="62" t="s">
        <v>1433</v>
      </c>
      <c r="C1490" s="62" t="s">
        <v>86</v>
      </c>
      <c r="D1490" s="62" t="s">
        <v>145</v>
      </c>
      <c r="E1490" s="46">
        <v>805</v>
      </c>
      <c r="F1490" s="46">
        <v>9</v>
      </c>
      <c r="G1490" s="46">
        <v>708</v>
      </c>
      <c r="H1490" s="46">
        <v>70810</v>
      </c>
      <c r="I1490" s="46">
        <v>3000</v>
      </c>
      <c r="J1490" s="46">
        <v>404206</v>
      </c>
      <c r="K1490" s="32">
        <v>6623000</v>
      </c>
      <c r="L1490" s="32">
        <v>2000000</v>
      </c>
      <c r="M1490" s="32">
        <v>15000000</v>
      </c>
      <c r="N1490" s="35">
        <v>3000000</v>
      </c>
      <c r="O1490" s="62"/>
      <c r="P1490" s="140">
        <f>IFERROR(VLOOKUP(A1490,'[1]Detail CAPEX  (2)'!_xlnm.Print_Area,11,0),0)</f>
        <v>0</v>
      </c>
      <c r="Q1490" s="32">
        <f t="shared" si="135"/>
        <v>0</v>
      </c>
      <c r="R1490" s="32">
        <f t="shared" si="135"/>
        <v>0</v>
      </c>
      <c r="S1490" s="216">
        <f t="shared" si="136"/>
        <v>0</v>
      </c>
      <c r="T1490" s="60"/>
    </row>
    <row r="1491" spans="1:20" s="153" customFormat="1" x14ac:dyDescent="0.3">
      <c r="A1491" s="62" t="s">
        <v>1434</v>
      </c>
      <c r="B1491" s="62" t="s">
        <v>1435</v>
      </c>
      <c r="C1491" s="62" t="s">
        <v>86</v>
      </c>
      <c r="D1491" s="62" t="s">
        <v>145</v>
      </c>
      <c r="E1491" s="46">
        <v>805</v>
      </c>
      <c r="F1491" s="46">
        <v>11</v>
      </c>
      <c r="G1491" s="46">
        <v>708</v>
      </c>
      <c r="H1491" s="46">
        <v>70810</v>
      </c>
      <c r="I1491" s="46">
        <v>3000</v>
      </c>
      <c r="J1491" s="46">
        <v>404206</v>
      </c>
      <c r="K1491" s="28">
        <v>0</v>
      </c>
      <c r="L1491" s="28">
        <v>0</v>
      </c>
      <c r="M1491" s="32">
        <v>3000000</v>
      </c>
      <c r="N1491" s="35">
        <v>1000000</v>
      </c>
      <c r="O1491" s="62"/>
      <c r="P1491" s="140">
        <f>IFERROR(VLOOKUP(A1491,'[1]Detail CAPEX  (2)'!_xlnm.Print_Area,11,0),0)</f>
        <v>0</v>
      </c>
      <c r="Q1491" s="32">
        <f t="shared" si="135"/>
        <v>0</v>
      </c>
      <c r="R1491" s="32">
        <f t="shared" si="135"/>
        <v>0</v>
      </c>
      <c r="S1491" s="216">
        <f t="shared" si="136"/>
        <v>0</v>
      </c>
      <c r="T1491" s="226"/>
    </row>
    <row r="1492" spans="1:20" x14ac:dyDescent="0.3">
      <c r="A1492" s="62" t="s">
        <v>1436</v>
      </c>
      <c r="B1492" s="62" t="s">
        <v>1437</v>
      </c>
      <c r="C1492" s="62" t="s">
        <v>86</v>
      </c>
      <c r="D1492" s="62" t="s">
        <v>145</v>
      </c>
      <c r="E1492" s="46">
        <v>805</v>
      </c>
      <c r="F1492" s="46">
        <v>11</v>
      </c>
      <c r="G1492" s="46">
        <v>708</v>
      </c>
      <c r="H1492" s="46">
        <v>70810</v>
      </c>
      <c r="I1492" s="46">
        <v>3000</v>
      </c>
      <c r="J1492" s="46">
        <v>404206</v>
      </c>
      <c r="K1492" s="32">
        <v>500000</v>
      </c>
      <c r="L1492" s="28">
        <v>0</v>
      </c>
      <c r="M1492" s="32">
        <v>50000000</v>
      </c>
      <c r="N1492" s="35">
        <v>30000000</v>
      </c>
      <c r="O1492" s="62"/>
      <c r="P1492" s="140">
        <f>IFERROR(VLOOKUP(A1492,'[1]Detail CAPEX  (2)'!_xlnm.Print_Area,11,0),0)</f>
        <v>0</v>
      </c>
      <c r="Q1492" s="32">
        <f t="shared" si="135"/>
        <v>0</v>
      </c>
      <c r="R1492" s="32">
        <f t="shared" si="135"/>
        <v>0</v>
      </c>
      <c r="S1492" s="216">
        <f t="shared" si="136"/>
        <v>0</v>
      </c>
      <c r="T1492" s="60"/>
    </row>
    <row r="1493" spans="1:20" x14ac:dyDescent="0.3">
      <c r="A1493" s="62" t="s">
        <v>1438</v>
      </c>
      <c r="B1493" s="187" t="s">
        <v>1439</v>
      </c>
      <c r="C1493" s="62" t="s">
        <v>86</v>
      </c>
      <c r="D1493" s="62" t="s">
        <v>145</v>
      </c>
      <c r="E1493" s="46">
        <v>802</v>
      </c>
      <c r="F1493" s="46">
        <v>11</v>
      </c>
      <c r="G1493" s="46">
        <v>708</v>
      </c>
      <c r="H1493" s="46">
        <v>70850</v>
      </c>
      <c r="I1493" s="46">
        <v>3000</v>
      </c>
      <c r="J1493" s="46">
        <v>404206</v>
      </c>
      <c r="K1493" s="28">
        <v>0</v>
      </c>
      <c r="L1493" s="28">
        <v>0</v>
      </c>
      <c r="M1493" s="32">
        <v>6000000</v>
      </c>
      <c r="N1493" s="35">
        <v>2000000</v>
      </c>
      <c r="O1493" s="62"/>
      <c r="P1493" s="140">
        <f>IFERROR(VLOOKUP(A1493,'[1]Detail CAPEX  (2)'!_xlnm.Print_Area,11,0),0)</f>
        <v>0</v>
      </c>
      <c r="Q1493" s="32">
        <f t="shared" si="135"/>
        <v>0</v>
      </c>
      <c r="R1493" s="32">
        <f t="shared" si="135"/>
        <v>0</v>
      </c>
      <c r="S1493" s="216">
        <f t="shared" si="136"/>
        <v>0</v>
      </c>
      <c r="T1493" s="60"/>
    </row>
    <row r="1494" spans="1:20" x14ac:dyDescent="0.3">
      <c r="A1494" s="62" t="s">
        <v>1440</v>
      </c>
      <c r="B1494" s="187" t="s">
        <v>1441</v>
      </c>
      <c r="C1494" s="62" t="s">
        <v>86</v>
      </c>
      <c r="D1494" s="62" t="s">
        <v>145</v>
      </c>
      <c r="E1494" s="46">
        <v>804</v>
      </c>
      <c r="F1494" s="46">
        <v>11</v>
      </c>
      <c r="G1494" s="46">
        <v>708</v>
      </c>
      <c r="H1494" s="46">
        <v>70810</v>
      </c>
      <c r="I1494" s="46">
        <v>3000</v>
      </c>
      <c r="J1494" s="46">
        <v>404206</v>
      </c>
      <c r="K1494" s="32">
        <v>6000000</v>
      </c>
      <c r="L1494" s="28">
        <v>0</v>
      </c>
      <c r="M1494" s="32">
        <v>20000000</v>
      </c>
      <c r="N1494" s="35">
        <v>10000000</v>
      </c>
      <c r="O1494" s="62"/>
      <c r="P1494" s="140">
        <f>IFERROR(VLOOKUP(A1494,'[1]Detail CAPEX  (2)'!_xlnm.Print_Area,11,0),0)</f>
        <v>0</v>
      </c>
      <c r="Q1494" s="32">
        <f t="shared" si="135"/>
        <v>0</v>
      </c>
      <c r="R1494" s="32">
        <f t="shared" si="135"/>
        <v>0</v>
      </c>
      <c r="S1494" s="216">
        <f t="shared" si="136"/>
        <v>0</v>
      </c>
      <c r="T1494" s="60"/>
    </row>
    <row r="1495" spans="1:20" x14ac:dyDescent="0.3">
      <c r="A1495" s="62" t="s">
        <v>1442</v>
      </c>
      <c r="B1495" s="62" t="s">
        <v>1443</v>
      </c>
      <c r="C1495" s="62" t="s">
        <v>86</v>
      </c>
      <c r="D1495" s="62" t="s">
        <v>145</v>
      </c>
      <c r="E1495" s="46">
        <v>801</v>
      </c>
      <c r="F1495" s="46">
        <v>11</v>
      </c>
      <c r="G1495" s="46">
        <v>708</v>
      </c>
      <c r="H1495" s="46">
        <v>70810</v>
      </c>
      <c r="I1495" s="46">
        <v>3000</v>
      </c>
      <c r="J1495" s="46">
        <v>404206</v>
      </c>
      <c r="K1495" s="32">
        <v>302145420</v>
      </c>
      <c r="L1495" s="32">
        <v>129848250</v>
      </c>
      <c r="M1495" s="32">
        <v>335000000</v>
      </c>
      <c r="N1495" s="35">
        <v>50000000</v>
      </c>
      <c r="O1495" s="62"/>
      <c r="P1495" s="140">
        <f>IFERROR(VLOOKUP(A1495,'[1]Detail CAPEX  (2)'!_xlnm.Print_Area,11,0),0)</f>
        <v>0</v>
      </c>
      <c r="Q1495" s="32">
        <f t="shared" si="135"/>
        <v>0</v>
      </c>
      <c r="R1495" s="32">
        <f t="shared" si="135"/>
        <v>0</v>
      </c>
      <c r="S1495" s="216">
        <f t="shared" si="136"/>
        <v>0</v>
      </c>
      <c r="T1495" s="60"/>
    </row>
    <row r="1496" spans="1:20" x14ac:dyDescent="0.3">
      <c r="A1496" s="62" t="s">
        <v>1444</v>
      </c>
      <c r="B1496" s="62" t="s">
        <v>1445</v>
      </c>
      <c r="C1496" s="62" t="s">
        <v>86</v>
      </c>
      <c r="D1496" s="62" t="s">
        <v>145</v>
      </c>
      <c r="E1496" s="46">
        <v>805</v>
      </c>
      <c r="F1496" s="46">
        <v>9</v>
      </c>
      <c r="G1496" s="46">
        <v>708</v>
      </c>
      <c r="H1496" s="46">
        <v>70810</v>
      </c>
      <c r="I1496" s="46">
        <v>3000</v>
      </c>
      <c r="J1496" s="46">
        <v>404206</v>
      </c>
      <c r="K1496" s="28">
        <v>0</v>
      </c>
      <c r="L1496" s="28">
        <v>0</v>
      </c>
      <c r="M1496" s="32">
        <v>100000000</v>
      </c>
      <c r="N1496" s="35">
        <v>100000000</v>
      </c>
      <c r="O1496" s="62"/>
      <c r="P1496" s="140">
        <f>IFERROR(VLOOKUP(A1496,'[1]Detail CAPEX  (2)'!_xlnm.Print_Area,11,0),0)</f>
        <v>0</v>
      </c>
      <c r="Q1496" s="32">
        <f t="shared" si="135"/>
        <v>0</v>
      </c>
      <c r="R1496" s="32">
        <f t="shared" si="135"/>
        <v>0</v>
      </c>
      <c r="S1496" s="216">
        <f t="shared" si="136"/>
        <v>0</v>
      </c>
      <c r="T1496" s="60"/>
    </row>
    <row r="1497" spans="1:20" x14ac:dyDescent="0.3">
      <c r="A1497" s="62" t="s">
        <v>3440</v>
      </c>
      <c r="B1497" s="62" t="s">
        <v>323</v>
      </c>
      <c r="C1497" s="62" t="s">
        <v>86</v>
      </c>
      <c r="D1497" s="62" t="s">
        <v>145</v>
      </c>
      <c r="E1497" s="46"/>
      <c r="F1497" s="46"/>
      <c r="G1497" s="46"/>
      <c r="H1497" s="46"/>
      <c r="I1497" s="46"/>
      <c r="J1497" s="46"/>
      <c r="K1497" s="28"/>
      <c r="L1497" s="28"/>
      <c r="M1497" s="32"/>
      <c r="N1497" s="35"/>
      <c r="O1497" s="62"/>
      <c r="P1497" s="140">
        <v>5000000</v>
      </c>
      <c r="Q1497" s="32"/>
      <c r="R1497" s="32"/>
      <c r="S1497" s="216"/>
      <c r="T1497" s="60"/>
    </row>
    <row r="1498" spans="1:20" x14ac:dyDescent="0.3">
      <c r="A1498" s="62" t="s">
        <v>1446</v>
      </c>
      <c r="B1498" s="62" t="s">
        <v>1447</v>
      </c>
      <c r="C1498" s="62" t="s">
        <v>86</v>
      </c>
      <c r="D1498" s="62" t="s">
        <v>145</v>
      </c>
      <c r="E1498" s="46">
        <v>805</v>
      </c>
      <c r="F1498" s="46">
        <v>11</v>
      </c>
      <c r="G1498" s="46">
        <v>708</v>
      </c>
      <c r="H1498" s="46">
        <v>70810</v>
      </c>
      <c r="I1498" s="46">
        <v>3000</v>
      </c>
      <c r="J1498" s="46">
        <v>404206</v>
      </c>
      <c r="K1498" s="28">
        <v>0</v>
      </c>
      <c r="L1498" s="32">
        <v>112000</v>
      </c>
      <c r="M1498" s="32">
        <v>5000000</v>
      </c>
      <c r="N1498" s="35">
        <v>2000000</v>
      </c>
      <c r="O1498" s="62"/>
      <c r="P1498" s="140">
        <f>IFERROR(VLOOKUP(A1498,'[1]Detail CAPEX  (2)'!_xlnm.Print_Area,11,0),0)</f>
        <v>0</v>
      </c>
      <c r="Q1498" s="32">
        <f t="shared" ref="Q1498:R1523" si="137">P1498+5%*P1498</f>
        <v>0</v>
      </c>
      <c r="R1498" s="32">
        <f t="shared" si="137"/>
        <v>0</v>
      </c>
      <c r="S1498" s="216">
        <f t="shared" ref="S1498:S1523" si="138">SUM(P1498:R1498)</f>
        <v>0</v>
      </c>
      <c r="T1498" s="60"/>
    </row>
    <row r="1499" spans="1:20" x14ac:dyDescent="0.3">
      <c r="A1499" s="62" t="s">
        <v>1448</v>
      </c>
      <c r="B1499" s="62" t="s">
        <v>1449</v>
      </c>
      <c r="C1499" s="62" t="s">
        <v>86</v>
      </c>
      <c r="D1499" s="62" t="s">
        <v>145</v>
      </c>
      <c r="E1499" s="46">
        <v>805</v>
      </c>
      <c r="F1499" s="46">
        <v>11</v>
      </c>
      <c r="G1499" s="46">
        <v>708</v>
      </c>
      <c r="H1499" s="46">
        <v>70850</v>
      </c>
      <c r="I1499" s="46">
        <v>3000</v>
      </c>
      <c r="J1499" s="46">
        <v>404206</v>
      </c>
      <c r="K1499" s="28">
        <v>0</v>
      </c>
      <c r="L1499" s="28">
        <v>0</v>
      </c>
      <c r="M1499" s="32">
        <v>30000000</v>
      </c>
      <c r="N1499" s="35">
        <v>10000000</v>
      </c>
      <c r="O1499" s="62"/>
      <c r="P1499" s="140">
        <v>10000000</v>
      </c>
      <c r="Q1499" s="32">
        <f t="shared" si="137"/>
        <v>10500000</v>
      </c>
      <c r="R1499" s="32">
        <f t="shared" si="137"/>
        <v>11025000</v>
      </c>
      <c r="S1499" s="216">
        <f t="shared" si="138"/>
        <v>31525000</v>
      </c>
      <c r="T1499" s="60"/>
    </row>
    <row r="1500" spans="1:20" x14ac:dyDescent="0.3">
      <c r="A1500" s="62" t="s">
        <v>1450</v>
      </c>
      <c r="B1500" s="62" t="s">
        <v>1451</v>
      </c>
      <c r="C1500" s="62" t="s">
        <v>86</v>
      </c>
      <c r="D1500" s="62" t="s">
        <v>145</v>
      </c>
      <c r="E1500" s="46">
        <v>805</v>
      </c>
      <c r="F1500" s="46">
        <v>9</v>
      </c>
      <c r="G1500" s="46">
        <v>708</v>
      </c>
      <c r="H1500" s="46">
        <v>70810</v>
      </c>
      <c r="I1500" s="46">
        <v>3000</v>
      </c>
      <c r="J1500" s="46">
        <v>404206</v>
      </c>
      <c r="K1500" s="28">
        <v>0</v>
      </c>
      <c r="L1500" s="28">
        <v>0</v>
      </c>
      <c r="M1500" s="32">
        <v>250000000</v>
      </c>
      <c r="N1500" s="29">
        <v>0</v>
      </c>
      <c r="O1500" s="62"/>
      <c r="P1500" s="140">
        <v>20000000</v>
      </c>
      <c r="Q1500" s="32">
        <f t="shared" si="137"/>
        <v>21000000</v>
      </c>
      <c r="R1500" s="32">
        <f t="shared" si="137"/>
        <v>22050000</v>
      </c>
      <c r="S1500" s="216">
        <f t="shared" si="138"/>
        <v>63050000</v>
      </c>
      <c r="T1500" s="60"/>
    </row>
    <row r="1501" spans="1:20" x14ac:dyDescent="0.3">
      <c r="A1501" s="62" t="s">
        <v>1452</v>
      </c>
      <c r="B1501" s="62" t="s">
        <v>1453</v>
      </c>
      <c r="C1501" s="62" t="s">
        <v>86</v>
      </c>
      <c r="D1501" s="62" t="s">
        <v>145</v>
      </c>
      <c r="E1501" s="46">
        <v>801</v>
      </c>
      <c r="F1501" s="46">
        <v>8</v>
      </c>
      <c r="G1501" s="46">
        <v>701</v>
      </c>
      <c r="H1501" s="46">
        <v>70150</v>
      </c>
      <c r="I1501" s="46">
        <v>3000</v>
      </c>
      <c r="J1501" s="46">
        <v>404206</v>
      </c>
      <c r="K1501" s="28">
        <v>0</v>
      </c>
      <c r="L1501" s="28">
        <v>0</v>
      </c>
      <c r="M1501" s="32">
        <v>80000000</v>
      </c>
      <c r="N1501" s="35">
        <v>50000000</v>
      </c>
      <c r="O1501" s="62"/>
      <c r="P1501" s="140">
        <v>15000000</v>
      </c>
      <c r="Q1501" s="32">
        <f t="shared" si="137"/>
        <v>15750000</v>
      </c>
      <c r="R1501" s="32">
        <f t="shared" si="137"/>
        <v>16537500</v>
      </c>
      <c r="S1501" s="216">
        <f t="shared" si="138"/>
        <v>47287500</v>
      </c>
      <c r="T1501" s="60"/>
    </row>
    <row r="1502" spans="1:20" x14ac:dyDescent="0.3">
      <c r="A1502" s="62" t="s">
        <v>1454</v>
      </c>
      <c r="B1502" s="62" t="s">
        <v>1455</v>
      </c>
      <c r="C1502" s="62" t="s">
        <v>86</v>
      </c>
      <c r="D1502" s="62" t="s">
        <v>145</v>
      </c>
      <c r="E1502" s="46">
        <v>801</v>
      </c>
      <c r="F1502" s="46">
        <v>7</v>
      </c>
      <c r="G1502" s="46">
        <v>701</v>
      </c>
      <c r="H1502" s="46">
        <v>70150</v>
      </c>
      <c r="I1502" s="46">
        <v>3000</v>
      </c>
      <c r="J1502" s="46">
        <v>404206</v>
      </c>
      <c r="K1502" s="28">
        <v>0</v>
      </c>
      <c r="L1502" s="28">
        <v>0</v>
      </c>
      <c r="M1502" s="32">
        <v>185000000</v>
      </c>
      <c r="N1502" s="35">
        <v>50000000</v>
      </c>
      <c r="O1502" s="62"/>
      <c r="P1502" s="140">
        <v>100000000</v>
      </c>
      <c r="Q1502" s="32">
        <f t="shared" si="137"/>
        <v>105000000</v>
      </c>
      <c r="R1502" s="32">
        <f t="shared" si="137"/>
        <v>110250000</v>
      </c>
      <c r="S1502" s="216">
        <f t="shared" si="138"/>
        <v>315250000</v>
      </c>
      <c r="T1502" s="60"/>
    </row>
    <row r="1503" spans="1:20" x14ac:dyDescent="0.3">
      <c r="A1503" s="62" t="s">
        <v>1609</v>
      </c>
      <c r="B1503" s="62" t="s">
        <v>1610</v>
      </c>
      <c r="C1503" s="62" t="s">
        <v>88</v>
      </c>
      <c r="D1503" s="62" t="s">
        <v>145</v>
      </c>
      <c r="E1503" s="46">
        <v>805</v>
      </c>
      <c r="F1503" s="46">
        <v>11</v>
      </c>
      <c r="G1503" s="46">
        <v>708</v>
      </c>
      <c r="H1503" s="46">
        <v>70850</v>
      </c>
      <c r="I1503" s="46">
        <v>3000</v>
      </c>
      <c r="J1503" s="46">
        <v>404206</v>
      </c>
      <c r="K1503" s="32">
        <v>4000000</v>
      </c>
      <c r="L1503" s="28">
        <v>0</v>
      </c>
      <c r="M1503" s="32">
        <v>4000000</v>
      </c>
      <c r="N1503" s="35">
        <v>4000000</v>
      </c>
      <c r="O1503" s="62"/>
      <c r="P1503" s="140">
        <f>IFERROR(VLOOKUP(A1503,'[1]Detail CAPEX  (2)'!_xlnm.Print_Area,11,0),0)</f>
        <v>0</v>
      </c>
      <c r="Q1503" s="32">
        <f t="shared" si="137"/>
        <v>0</v>
      </c>
      <c r="R1503" s="32">
        <f t="shared" si="137"/>
        <v>0</v>
      </c>
      <c r="S1503" s="216">
        <f t="shared" si="138"/>
        <v>0</v>
      </c>
      <c r="T1503" s="60"/>
    </row>
    <row r="1504" spans="1:20" x14ac:dyDescent="0.3">
      <c r="A1504" s="62" t="s">
        <v>1611</v>
      </c>
      <c r="B1504" s="62" t="s">
        <v>1612</v>
      </c>
      <c r="C1504" s="62" t="s">
        <v>88</v>
      </c>
      <c r="D1504" s="62" t="s">
        <v>145</v>
      </c>
      <c r="E1504" s="46">
        <v>803</v>
      </c>
      <c r="F1504" s="46">
        <v>11</v>
      </c>
      <c r="G1504" s="46">
        <v>710</v>
      </c>
      <c r="H1504" s="46">
        <v>71012</v>
      </c>
      <c r="I1504" s="46">
        <v>3000</v>
      </c>
      <c r="J1504" s="46">
        <v>404206</v>
      </c>
      <c r="K1504" s="28">
        <v>0</v>
      </c>
      <c r="L1504" s="28">
        <v>0</v>
      </c>
      <c r="M1504" s="32">
        <v>5000000</v>
      </c>
      <c r="N1504" s="35">
        <v>3000000</v>
      </c>
      <c r="O1504" s="62"/>
      <c r="P1504" s="140">
        <f>IFERROR(VLOOKUP(A1504,'[1]Detail CAPEX  (2)'!_xlnm.Print_Area,11,0),0)</f>
        <v>0</v>
      </c>
      <c r="Q1504" s="32">
        <f t="shared" si="137"/>
        <v>0</v>
      </c>
      <c r="R1504" s="32">
        <f t="shared" si="137"/>
        <v>0</v>
      </c>
      <c r="S1504" s="216">
        <f t="shared" si="138"/>
        <v>0</v>
      </c>
      <c r="T1504" s="60"/>
    </row>
    <row r="1505" spans="1:20" x14ac:dyDescent="0.3">
      <c r="A1505" s="62" t="s">
        <v>1613</v>
      </c>
      <c r="B1505" s="62" t="s">
        <v>1614</v>
      </c>
      <c r="C1505" s="62" t="s">
        <v>88</v>
      </c>
      <c r="D1505" s="62" t="s">
        <v>145</v>
      </c>
      <c r="E1505" s="46">
        <v>805</v>
      </c>
      <c r="F1505" s="46">
        <v>9</v>
      </c>
      <c r="G1505" s="46">
        <v>701</v>
      </c>
      <c r="H1505" s="46">
        <v>70150</v>
      </c>
      <c r="I1505" s="46">
        <v>3000</v>
      </c>
      <c r="J1505" s="46">
        <v>404206</v>
      </c>
      <c r="K1505" s="28">
        <v>0</v>
      </c>
      <c r="L1505" s="28">
        <v>0</v>
      </c>
      <c r="M1505" s="32">
        <v>5000000</v>
      </c>
      <c r="N1505" s="35">
        <v>5000000</v>
      </c>
      <c r="O1505" s="62"/>
      <c r="P1505" s="140">
        <v>10000000</v>
      </c>
      <c r="Q1505" s="32">
        <f t="shared" si="137"/>
        <v>10500000</v>
      </c>
      <c r="R1505" s="32">
        <f t="shared" si="137"/>
        <v>11025000</v>
      </c>
      <c r="S1505" s="216">
        <f t="shared" si="138"/>
        <v>31525000</v>
      </c>
      <c r="T1505" s="60"/>
    </row>
    <row r="1506" spans="1:20" s="185" customFormat="1" x14ac:dyDescent="0.3">
      <c r="A1506" s="62" t="s">
        <v>3598</v>
      </c>
      <c r="B1506" s="187" t="s">
        <v>1164</v>
      </c>
      <c r="C1506" s="62" t="s">
        <v>2115</v>
      </c>
      <c r="D1506" s="62" t="s">
        <v>145</v>
      </c>
      <c r="E1506" s="46">
        <v>805</v>
      </c>
      <c r="F1506" s="46">
        <v>9</v>
      </c>
      <c r="G1506" s="46">
        <v>701</v>
      </c>
      <c r="H1506" s="46">
        <v>70133</v>
      </c>
      <c r="I1506" s="46">
        <v>3000</v>
      </c>
      <c r="J1506" s="46">
        <v>404206</v>
      </c>
      <c r="K1506" s="28">
        <v>0</v>
      </c>
      <c r="L1506" s="28">
        <v>0</v>
      </c>
      <c r="M1506" s="32">
        <v>100000000</v>
      </c>
      <c r="N1506" s="35">
        <v>50000000</v>
      </c>
      <c r="O1506" s="62"/>
      <c r="P1506" s="140">
        <v>100000000</v>
      </c>
      <c r="Q1506" s="32">
        <f t="shared" si="137"/>
        <v>105000000</v>
      </c>
      <c r="R1506" s="32">
        <f t="shared" si="137"/>
        <v>110250000</v>
      </c>
      <c r="S1506" s="216">
        <f t="shared" si="138"/>
        <v>315250000</v>
      </c>
      <c r="T1506" s="60"/>
    </row>
    <row r="1507" spans="1:20" x14ac:dyDescent="0.3">
      <c r="A1507" s="62" t="s">
        <v>3599</v>
      </c>
      <c r="B1507" s="62" t="s">
        <v>2116</v>
      </c>
      <c r="C1507" s="62" t="s">
        <v>2115</v>
      </c>
      <c r="D1507" s="62" t="s">
        <v>145</v>
      </c>
      <c r="E1507" s="46">
        <v>805</v>
      </c>
      <c r="F1507" s="46">
        <v>9</v>
      </c>
      <c r="G1507" s="46">
        <v>701</v>
      </c>
      <c r="H1507" s="46">
        <v>70150</v>
      </c>
      <c r="I1507" s="46">
        <v>3000</v>
      </c>
      <c r="J1507" s="46">
        <v>404206</v>
      </c>
      <c r="K1507" s="32">
        <v>1900000</v>
      </c>
      <c r="L1507" s="28">
        <v>0</v>
      </c>
      <c r="M1507" s="32">
        <v>20000000</v>
      </c>
      <c r="N1507" s="35">
        <v>20000000</v>
      </c>
      <c r="O1507" s="62"/>
      <c r="P1507" s="140">
        <v>20000000</v>
      </c>
      <c r="Q1507" s="32">
        <f t="shared" si="137"/>
        <v>21000000</v>
      </c>
      <c r="R1507" s="32">
        <f t="shared" si="137"/>
        <v>22050000</v>
      </c>
      <c r="S1507" s="216">
        <f t="shared" si="138"/>
        <v>63050000</v>
      </c>
      <c r="T1507" s="60"/>
    </row>
    <row r="1508" spans="1:20" s="153" customFormat="1" x14ac:dyDescent="0.3">
      <c r="A1508" s="62" t="s">
        <v>3600</v>
      </c>
      <c r="B1508" s="62" t="s">
        <v>2117</v>
      </c>
      <c r="C1508" s="62" t="s">
        <v>2115</v>
      </c>
      <c r="D1508" s="62" t="s">
        <v>145</v>
      </c>
      <c r="E1508" s="46">
        <v>805</v>
      </c>
      <c r="F1508" s="46">
        <v>9</v>
      </c>
      <c r="G1508" s="46">
        <v>708</v>
      </c>
      <c r="H1508" s="46">
        <v>70810</v>
      </c>
      <c r="I1508" s="46">
        <v>3000</v>
      </c>
      <c r="J1508" s="46">
        <v>404206</v>
      </c>
      <c r="K1508" s="32">
        <v>54381400</v>
      </c>
      <c r="L1508" s="32">
        <v>4294000</v>
      </c>
      <c r="M1508" s="28">
        <v>0</v>
      </c>
      <c r="N1508" s="29">
        <v>0</v>
      </c>
      <c r="O1508" s="62"/>
      <c r="P1508" s="140">
        <v>20000000</v>
      </c>
      <c r="Q1508" s="32">
        <f t="shared" si="137"/>
        <v>21000000</v>
      </c>
      <c r="R1508" s="32">
        <f t="shared" si="137"/>
        <v>22050000</v>
      </c>
      <c r="S1508" s="216">
        <f t="shared" si="138"/>
        <v>63050000</v>
      </c>
      <c r="T1508" s="226"/>
    </row>
    <row r="1509" spans="1:20" x14ac:dyDescent="0.3">
      <c r="A1509" s="62" t="s">
        <v>3601</v>
      </c>
      <c r="B1509" s="62" t="s">
        <v>750</v>
      </c>
      <c r="C1509" s="62" t="s">
        <v>2115</v>
      </c>
      <c r="D1509" s="62" t="s">
        <v>145</v>
      </c>
      <c r="E1509" s="46">
        <v>805</v>
      </c>
      <c r="F1509" s="46">
        <v>9</v>
      </c>
      <c r="G1509" s="46">
        <v>701</v>
      </c>
      <c r="H1509" s="46">
        <v>70133</v>
      </c>
      <c r="I1509" s="46">
        <v>3000</v>
      </c>
      <c r="J1509" s="46">
        <v>404206</v>
      </c>
      <c r="K1509" s="28">
        <v>0</v>
      </c>
      <c r="L1509" s="28">
        <v>0</v>
      </c>
      <c r="M1509" s="32">
        <v>60000000</v>
      </c>
      <c r="N1509" s="35">
        <v>20000000</v>
      </c>
      <c r="O1509" s="62"/>
      <c r="P1509" s="140">
        <v>10000000</v>
      </c>
      <c r="Q1509" s="32">
        <f t="shared" si="137"/>
        <v>10500000</v>
      </c>
      <c r="R1509" s="32">
        <f t="shared" si="137"/>
        <v>11025000</v>
      </c>
      <c r="S1509" s="216">
        <f t="shared" si="138"/>
        <v>31525000</v>
      </c>
      <c r="T1509" s="60"/>
    </row>
    <row r="1510" spans="1:20" x14ac:dyDescent="0.3">
      <c r="A1510" s="62" t="s">
        <v>3602</v>
      </c>
      <c r="B1510" s="187" t="s">
        <v>2118</v>
      </c>
      <c r="C1510" s="62" t="s">
        <v>2115</v>
      </c>
      <c r="D1510" s="62" t="s">
        <v>145</v>
      </c>
      <c r="E1510" s="46">
        <v>805</v>
      </c>
      <c r="F1510" s="46">
        <v>9</v>
      </c>
      <c r="G1510" s="46">
        <v>701</v>
      </c>
      <c r="H1510" s="46">
        <v>70150</v>
      </c>
      <c r="I1510" s="46">
        <v>3000</v>
      </c>
      <c r="J1510" s="46">
        <v>404206</v>
      </c>
      <c r="K1510" s="32">
        <v>1000000</v>
      </c>
      <c r="L1510" s="28">
        <v>0</v>
      </c>
      <c r="M1510" s="32">
        <v>20000000</v>
      </c>
      <c r="N1510" s="35">
        <v>20000000</v>
      </c>
      <c r="O1510" s="62"/>
      <c r="P1510" s="140">
        <v>300000000</v>
      </c>
      <c r="Q1510" s="32">
        <f t="shared" si="137"/>
        <v>315000000</v>
      </c>
      <c r="R1510" s="32">
        <f t="shared" si="137"/>
        <v>330750000</v>
      </c>
      <c r="S1510" s="216">
        <f t="shared" si="138"/>
        <v>945750000</v>
      </c>
      <c r="T1510" s="60"/>
    </row>
    <row r="1511" spans="1:20" x14ac:dyDescent="0.3">
      <c r="A1511" s="62" t="s">
        <v>3603</v>
      </c>
      <c r="B1511" s="189" t="s">
        <v>2119</v>
      </c>
      <c r="C1511" s="62" t="s">
        <v>2115</v>
      </c>
      <c r="D1511" s="62" t="s">
        <v>145</v>
      </c>
      <c r="E1511" s="46">
        <v>805</v>
      </c>
      <c r="F1511" s="46">
        <v>9</v>
      </c>
      <c r="G1511" s="46">
        <v>701</v>
      </c>
      <c r="H1511" s="46">
        <v>70133</v>
      </c>
      <c r="I1511" s="46">
        <v>3000</v>
      </c>
      <c r="J1511" s="46">
        <v>404206</v>
      </c>
      <c r="K1511" s="28">
        <v>0</v>
      </c>
      <c r="L1511" s="32">
        <v>156095002</v>
      </c>
      <c r="M1511" s="32">
        <v>50000000</v>
      </c>
      <c r="N1511" s="35">
        <v>20000000</v>
      </c>
      <c r="O1511" s="62"/>
      <c r="P1511" s="140">
        <v>200000000</v>
      </c>
      <c r="Q1511" s="32">
        <f t="shared" si="137"/>
        <v>210000000</v>
      </c>
      <c r="R1511" s="32">
        <f t="shared" si="137"/>
        <v>220500000</v>
      </c>
      <c r="S1511" s="216">
        <f t="shared" si="138"/>
        <v>630500000</v>
      </c>
      <c r="T1511" s="60"/>
    </row>
    <row r="1512" spans="1:20" x14ac:dyDescent="0.3">
      <c r="A1512" s="62" t="s">
        <v>2120</v>
      </c>
      <c r="B1512" s="62" t="s">
        <v>2121</v>
      </c>
      <c r="C1512" s="62" t="s">
        <v>2115</v>
      </c>
      <c r="D1512" s="62" t="s">
        <v>145</v>
      </c>
      <c r="E1512" s="46">
        <v>805</v>
      </c>
      <c r="F1512" s="46">
        <v>9</v>
      </c>
      <c r="G1512" s="46">
        <v>701</v>
      </c>
      <c r="H1512" s="46">
        <v>70160</v>
      </c>
      <c r="I1512" s="46">
        <v>3000</v>
      </c>
      <c r="J1512" s="46">
        <v>404206</v>
      </c>
      <c r="K1512" s="32">
        <v>15500000</v>
      </c>
      <c r="L1512" s="32">
        <v>1500000</v>
      </c>
      <c r="M1512" s="32">
        <v>10000000</v>
      </c>
      <c r="N1512" s="35">
        <v>10000000</v>
      </c>
      <c r="O1512" s="62"/>
      <c r="P1512" s="140">
        <v>150000000</v>
      </c>
      <c r="Q1512" s="32">
        <f t="shared" si="137"/>
        <v>157500000</v>
      </c>
      <c r="R1512" s="32">
        <f t="shared" si="137"/>
        <v>165375000</v>
      </c>
      <c r="S1512" s="216">
        <f t="shared" si="138"/>
        <v>472875000</v>
      </c>
      <c r="T1512" s="60"/>
    </row>
    <row r="1513" spans="1:20" x14ac:dyDescent="0.3">
      <c r="A1513" s="62" t="s">
        <v>2122</v>
      </c>
      <c r="B1513" s="62" t="s">
        <v>2123</v>
      </c>
      <c r="C1513" s="62" t="s">
        <v>2115</v>
      </c>
      <c r="D1513" s="62" t="s">
        <v>145</v>
      </c>
      <c r="E1513" s="46">
        <v>805</v>
      </c>
      <c r="F1513" s="46">
        <v>9</v>
      </c>
      <c r="G1513" s="46">
        <v>701</v>
      </c>
      <c r="H1513" s="46">
        <v>70160</v>
      </c>
      <c r="I1513" s="46">
        <v>3000</v>
      </c>
      <c r="J1513" s="46">
        <v>404206</v>
      </c>
      <c r="K1513" s="28">
        <v>0</v>
      </c>
      <c r="L1513" s="28">
        <v>0</v>
      </c>
      <c r="M1513" s="32">
        <v>820000000</v>
      </c>
      <c r="N1513" s="35">
        <v>300000000</v>
      </c>
      <c r="O1513" s="62"/>
      <c r="P1513" s="140">
        <v>60000000</v>
      </c>
      <c r="Q1513" s="32">
        <f t="shared" si="137"/>
        <v>63000000</v>
      </c>
      <c r="R1513" s="32">
        <f t="shared" si="137"/>
        <v>66150000</v>
      </c>
      <c r="S1513" s="216">
        <f t="shared" si="138"/>
        <v>189150000</v>
      </c>
      <c r="T1513" s="60"/>
    </row>
    <row r="1514" spans="1:20" x14ac:dyDescent="0.3">
      <c r="A1514" s="62" t="s">
        <v>2124</v>
      </c>
      <c r="B1514" s="62" t="s">
        <v>2125</v>
      </c>
      <c r="C1514" s="62" t="s">
        <v>2115</v>
      </c>
      <c r="D1514" s="62" t="s">
        <v>145</v>
      </c>
      <c r="E1514" s="46">
        <v>805</v>
      </c>
      <c r="F1514" s="46">
        <v>9</v>
      </c>
      <c r="G1514" s="46">
        <v>701</v>
      </c>
      <c r="H1514" s="46">
        <v>70150</v>
      </c>
      <c r="I1514" s="46">
        <v>3000</v>
      </c>
      <c r="J1514" s="46">
        <v>404206</v>
      </c>
      <c r="K1514" s="32">
        <v>1000000</v>
      </c>
      <c r="L1514" s="32">
        <v>13250000</v>
      </c>
      <c r="M1514" s="32">
        <v>15000000</v>
      </c>
      <c r="N1514" s="35">
        <v>15000000</v>
      </c>
      <c r="O1514" s="62"/>
      <c r="P1514" s="140">
        <v>20000000</v>
      </c>
      <c r="Q1514" s="32">
        <f t="shared" si="137"/>
        <v>21000000</v>
      </c>
      <c r="R1514" s="32">
        <f t="shared" si="137"/>
        <v>22050000</v>
      </c>
      <c r="S1514" s="216">
        <f t="shared" si="138"/>
        <v>63050000</v>
      </c>
      <c r="T1514" s="60"/>
    </row>
    <row r="1515" spans="1:20" x14ac:dyDescent="0.3">
      <c r="A1515" s="62" t="s">
        <v>2126</v>
      </c>
      <c r="B1515" s="62" t="s">
        <v>2127</v>
      </c>
      <c r="C1515" s="62" t="s">
        <v>2115</v>
      </c>
      <c r="D1515" s="62" t="s">
        <v>145</v>
      </c>
      <c r="E1515" s="46">
        <v>805</v>
      </c>
      <c r="F1515" s="46">
        <v>9</v>
      </c>
      <c r="G1515" s="46">
        <v>701</v>
      </c>
      <c r="H1515" s="46">
        <v>70133</v>
      </c>
      <c r="I1515" s="46">
        <v>3000</v>
      </c>
      <c r="J1515" s="46">
        <v>404206</v>
      </c>
      <c r="K1515" s="28">
        <v>0</v>
      </c>
      <c r="L1515" s="32">
        <v>15000000</v>
      </c>
      <c r="M1515" s="32">
        <v>20000000</v>
      </c>
      <c r="N1515" s="35">
        <v>10000000</v>
      </c>
      <c r="O1515" s="62"/>
      <c r="P1515" s="140">
        <v>30000000</v>
      </c>
      <c r="Q1515" s="32">
        <f t="shared" si="137"/>
        <v>31500000</v>
      </c>
      <c r="R1515" s="32">
        <f t="shared" si="137"/>
        <v>33075000</v>
      </c>
      <c r="S1515" s="216">
        <f t="shared" si="138"/>
        <v>94575000</v>
      </c>
      <c r="T1515" s="60"/>
    </row>
    <row r="1516" spans="1:20" x14ac:dyDescent="0.3">
      <c r="A1516" s="62" t="s">
        <v>2128</v>
      </c>
      <c r="B1516" s="62" t="s">
        <v>2129</v>
      </c>
      <c r="C1516" s="62" t="s">
        <v>2115</v>
      </c>
      <c r="D1516" s="62" t="s">
        <v>145</v>
      </c>
      <c r="E1516" s="46">
        <v>805</v>
      </c>
      <c r="F1516" s="46">
        <v>9</v>
      </c>
      <c r="G1516" s="46">
        <v>701</v>
      </c>
      <c r="H1516" s="46">
        <v>70133</v>
      </c>
      <c r="I1516" s="46">
        <v>3000</v>
      </c>
      <c r="J1516" s="46">
        <v>404206</v>
      </c>
      <c r="K1516" s="32">
        <v>6475000</v>
      </c>
      <c r="L1516" s="32">
        <v>8509000</v>
      </c>
      <c r="M1516" s="32">
        <v>50000000</v>
      </c>
      <c r="N1516" s="35">
        <v>10000000</v>
      </c>
      <c r="O1516" s="62"/>
      <c r="P1516" s="140">
        <f>IFERROR(VLOOKUP(A1516,'[1]Detail CAPEX  (2)'!_xlnm.Print_Area,11,0),0)</f>
        <v>0</v>
      </c>
      <c r="Q1516" s="32">
        <f t="shared" si="137"/>
        <v>0</v>
      </c>
      <c r="R1516" s="32">
        <f t="shared" si="137"/>
        <v>0</v>
      </c>
      <c r="S1516" s="216">
        <f t="shared" si="138"/>
        <v>0</v>
      </c>
      <c r="T1516" s="60"/>
    </row>
    <row r="1517" spans="1:20" x14ac:dyDescent="0.3">
      <c r="A1517" s="62" t="s">
        <v>2130</v>
      </c>
      <c r="B1517" s="62" t="s">
        <v>2131</v>
      </c>
      <c r="C1517" s="62" t="s">
        <v>2115</v>
      </c>
      <c r="D1517" s="62" t="s">
        <v>145</v>
      </c>
      <c r="E1517" s="46">
        <v>805</v>
      </c>
      <c r="F1517" s="46">
        <v>9</v>
      </c>
      <c r="G1517" s="46">
        <v>704</v>
      </c>
      <c r="H1517" s="46">
        <v>70473</v>
      </c>
      <c r="I1517" s="46">
        <v>3000</v>
      </c>
      <c r="J1517" s="46">
        <v>404206</v>
      </c>
      <c r="K1517" s="28">
        <v>0</v>
      </c>
      <c r="L1517" s="28">
        <v>0</v>
      </c>
      <c r="M1517" s="32">
        <v>20000000</v>
      </c>
      <c r="N1517" s="35">
        <v>10000000</v>
      </c>
      <c r="O1517" s="62"/>
      <c r="P1517" s="140">
        <v>30000000</v>
      </c>
      <c r="Q1517" s="32">
        <f t="shared" si="137"/>
        <v>31500000</v>
      </c>
      <c r="R1517" s="32">
        <f t="shared" si="137"/>
        <v>33075000</v>
      </c>
      <c r="S1517" s="216">
        <f t="shared" si="138"/>
        <v>94575000</v>
      </c>
      <c r="T1517" s="60"/>
    </row>
    <row r="1518" spans="1:20" x14ac:dyDescent="0.3">
      <c r="A1518" s="62" t="s">
        <v>3604</v>
      </c>
      <c r="B1518" s="62" t="s">
        <v>3605</v>
      </c>
      <c r="C1518" s="62" t="s">
        <v>2115</v>
      </c>
      <c r="D1518" s="62" t="s">
        <v>145</v>
      </c>
      <c r="E1518" s="46"/>
      <c r="F1518" s="46"/>
      <c r="G1518" s="46"/>
      <c r="H1518" s="46"/>
      <c r="I1518" s="46"/>
      <c r="J1518" s="46"/>
      <c r="K1518" s="28"/>
      <c r="L1518" s="28"/>
      <c r="M1518" s="32"/>
      <c r="N1518" s="35"/>
      <c r="O1518" s="62"/>
      <c r="P1518" s="140">
        <v>25000000</v>
      </c>
      <c r="Q1518" s="32">
        <f t="shared" si="137"/>
        <v>26250000</v>
      </c>
      <c r="R1518" s="32">
        <f t="shared" si="137"/>
        <v>27562500</v>
      </c>
      <c r="S1518" s="216">
        <f t="shared" si="138"/>
        <v>78812500</v>
      </c>
      <c r="T1518" s="60"/>
    </row>
    <row r="1519" spans="1:20" x14ac:dyDescent="0.3">
      <c r="A1519" s="62" t="s">
        <v>3606</v>
      </c>
      <c r="B1519" s="62" t="s">
        <v>3607</v>
      </c>
      <c r="C1519" s="62" t="s">
        <v>2115</v>
      </c>
      <c r="D1519" s="62" t="s">
        <v>145</v>
      </c>
      <c r="E1519" s="46"/>
      <c r="F1519" s="46"/>
      <c r="G1519" s="46"/>
      <c r="H1519" s="46"/>
      <c r="I1519" s="46"/>
      <c r="J1519" s="46"/>
      <c r="K1519" s="28"/>
      <c r="L1519" s="28"/>
      <c r="M1519" s="32"/>
      <c r="N1519" s="35"/>
      <c r="O1519" s="62"/>
      <c r="P1519" s="140">
        <v>15000000</v>
      </c>
      <c r="Q1519" s="32">
        <f t="shared" si="137"/>
        <v>15750000</v>
      </c>
      <c r="R1519" s="32">
        <f t="shared" si="137"/>
        <v>16537500</v>
      </c>
      <c r="S1519" s="216">
        <f t="shared" si="138"/>
        <v>47287500</v>
      </c>
      <c r="T1519" s="60"/>
    </row>
    <row r="1520" spans="1:20" x14ac:dyDescent="0.3">
      <c r="A1520" s="62" t="s">
        <v>3608</v>
      </c>
      <c r="B1520" s="62" t="s">
        <v>743</v>
      </c>
      <c r="C1520" s="62" t="s">
        <v>2115</v>
      </c>
      <c r="D1520" s="62" t="s">
        <v>145</v>
      </c>
      <c r="E1520" s="46"/>
      <c r="F1520" s="46"/>
      <c r="G1520" s="46"/>
      <c r="H1520" s="46"/>
      <c r="I1520" s="46"/>
      <c r="J1520" s="46"/>
      <c r="K1520" s="28"/>
      <c r="L1520" s="28"/>
      <c r="M1520" s="32"/>
      <c r="N1520" s="35"/>
      <c r="O1520" s="62"/>
      <c r="P1520" s="140">
        <v>5000000</v>
      </c>
      <c r="Q1520" s="32">
        <f t="shared" si="137"/>
        <v>5250000</v>
      </c>
      <c r="R1520" s="32">
        <f t="shared" si="137"/>
        <v>5512500</v>
      </c>
      <c r="S1520" s="216">
        <f t="shared" si="138"/>
        <v>15762500</v>
      </c>
      <c r="T1520" s="60"/>
    </row>
    <row r="1521" spans="1:20" x14ac:dyDescent="0.3">
      <c r="A1521" s="62" t="s">
        <v>2202</v>
      </c>
      <c r="B1521" s="62" t="s">
        <v>2203</v>
      </c>
      <c r="C1521" s="62" t="s">
        <v>76</v>
      </c>
      <c r="D1521" s="62" t="s">
        <v>145</v>
      </c>
      <c r="E1521" s="46">
        <v>805</v>
      </c>
      <c r="F1521" s="46">
        <v>9</v>
      </c>
      <c r="G1521" s="46">
        <v>709</v>
      </c>
      <c r="H1521" s="46">
        <v>70950</v>
      </c>
      <c r="I1521" s="46">
        <v>3000</v>
      </c>
      <c r="J1521" s="46">
        <v>404206</v>
      </c>
      <c r="K1521" s="28">
        <v>0</v>
      </c>
      <c r="L1521" s="28">
        <v>0</v>
      </c>
      <c r="M1521" s="32">
        <v>20000000</v>
      </c>
      <c r="N1521" s="35">
        <v>5000000</v>
      </c>
      <c r="O1521" s="62"/>
      <c r="P1521" s="140">
        <f>IFERROR(VLOOKUP(A1521,'[1]Detail CAPEX  (2)'!_xlnm.Print_Area,11,0),0)</f>
        <v>0</v>
      </c>
      <c r="Q1521" s="32">
        <f t="shared" si="137"/>
        <v>0</v>
      </c>
      <c r="R1521" s="32">
        <f t="shared" si="137"/>
        <v>0</v>
      </c>
      <c r="S1521" s="216">
        <f t="shared" si="138"/>
        <v>0</v>
      </c>
      <c r="T1521" s="60"/>
    </row>
    <row r="1522" spans="1:20" x14ac:dyDescent="0.3">
      <c r="A1522" s="62" t="s">
        <v>2204</v>
      </c>
      <c r="B1522" s="62" t="s">
        <v>1655</v>
      </c>
      <c r="C1522" s="62" t="s">
        <v>76</v>
      </c>
      <c r="D1522" s="62" t="s">
        <v>145</v>
      </c>
      <c r="E1522" s="46">
        <v>805</v>
      </c>
      <c r="F1522" s="46">
        <v>9</v>
      </c>
      <c r="G1522" s="46">
        <v>709</v>
      </c>
      <c r="H1522" s="46">
        <v>70950</v>
      </c>
      <c r="I1522" s="46">
        <v>3000</v>
      </c>
      <c r="J1522" s="46">
        <v>404206</v>
      </c>
      <c r="K1522" s="28">
        <v>0</v>
      </c>
      <c r="L1522" s="28">
        <v>0</v>
      </c>
      <c r="M1522" s="32">
        <v>35000000</v>
      </c>
      <c r="N1522" s="35">
        <v>5000000</v>
      </c>
      <c r="O1522" s="62"/>
      <c r="P1522" s="140">
        <f>IFERROR(VLOOKUP(A1522,'[1]Detail CAPEX  (2)'!_xlnm.Print_Area,11,0),0)</f>
        <v>0</v>
      </c>
      <c r="Q1522" s="32">
        <f t="shared" si="137"/>
        <v>0</v>
      </c>
      <c r="R1522" s="32">
        <f t="shared" si="137"/>
        <v>0</v>
      </c>
      <c r="S1522" s="216">
        <f t="shared" si="138"/>
        <v>0</v>
      </c>
      <c r="T1522" s="60"/>
    </row>
    <row r="1523" spans="1:20" x14ac:dyDescent="0.3">
      <c r="A1523" s="62" t="s">
        <v>2273</v>
      </c>
      <c r="B1523" s="62" t="s">
        <v>2274</v>
      </c>
      <c r="C1523" s="62" t="s">
        <v>2232</v>
      </c>
      <c r="D1523" s="62" t="s">
        <v>145</v>
      </c>
      <c r="E1523" s="46">
        <v>805</v>
      </c>
      <c r="F1523" s="46">
        <v>9</v>
      </c>
      <c r="G1523" s="46">
        <v>709</v>
      </c>
      <c r="H1523" s="46">
        <v>70941</v>
      </c>
      <c r="I1523" s="46">
        <v>3000</v>
      </c>
      <c r="J1523" s="46">
        <v>404205</v>
      </c>
      <c r="K1523" s="28">
        <v>0</v>
      </c>
      <c r="L1523" s="28">
        <v>0</v>
      </c>
      <c r="M1523" s="32">
        <v>15000000</v>
      </c>
      <c r="N1523" s="35">
        <v>10000000</v>
      </c>
      <c r="O1523" s="62"/>
      <c r="P1523" s="140">
        <f>IFERROR(VLOOKUP(A1523,'[1]Detail CAPEX  (2)'!_xlnm.Print_Area,11,0),0)</f>
        <v>0</v>
      </c>
      <c r="Q1523" s="32">
        <f t="shared" si="137"/>
        <v>0</v>
      </c>
      <c r="R1523" s="32">
        <f t="shared" si="137"/>
        <v>0</v>
      </c>
      <c r="S1523" s="216">
        <f t="shared" si="138"/>
        <v>0</v>
      </c>
      <c r="T1523" s="224">
        <f>SUM(P1480:P1523)</f>
        <v>1175000000</v>
      </c>
    </row>
    <row r="1524" spans="1:20" x14ac:dyDescent="0.3">
      <c r="A1524" s="60"/>
      <c r="B1524" s="58"/>
      <c r="C1524" s="69"/>
      <c r="D1524" s="69"/>
      <c r="E1524" s="60"/>
      <c r="F1524" s="60"/>
      <c r="G1524" s="60"/>
      <c r="H1524" s="60"/>
      <c r="I1524" s="60"/>
      <c r="J1524" s="60"/>
      <c r="K1524" s="18"/>
      <c r="L1524" s="18"/>
      <c r="M1524" s="18"/>
      <c r="N1524" s="19"/>
      <c r="O1524" s="18"/>
      <c r="P1524" s="107"/>
      <c r="Q1524" s="18"/>
      <c r="R1524" s="18"/>
      <c r="S1524" s="215"/>
      <c r="T1524" s="60"/>
    </row>
    <row r="1525" spans="1:20" x14ac:dyDescent="0.3">
      <c r="A1525" s="186"/>
      <c r="B1525" s="186"/>
      <c r="C1525" s="199"/>
      <c r="D1525" s="62"/>
      <c r="E1525" s="60"/>
      <c r="F1525" s="60"/>
      <c r="G1525" s="60"/>
      <c r="H1525" s="60"/>
      <c r="I1525" s="60"/>
      <c r="J1525" s="60"/>
      <c r="K1525" s="69"/>
      <c r="L1525" s="69"/>
      <c r="M1525" s="69"/>
      <c r="N1525" s="139"/>
      <c r="O1525" s="69"/>
      <c r="P1525" s="140"/>
      <c r="Q1525" s="69"/>
      <c r="R1525" s="69"/>
      <c r="S1525" s="215"/>
      <c r="T1525" s="61"/>
    </row>
    <row r="1526" spans="1:20" x14ac:dyDescent="0.3">
      <c r="A1526" s="179">
        <v>35003001</v>
      </c>
      <c r="B1526" s="196"/>
      <c r="C1526" s="5"/>
      <c r="D1526" s="5"/>
      <c r="E1526" s="176"/>
      <c r="F1526" s="176"/>
      <c r="G1526" s="176"/>
      <c r="H1526" s="176"/>
      <c r="I1526" s="176"/>
      <c r="J1526" s="176"/>
      <c r="K1526" s="177"/>
      <c r="L1526" s="177"/>
      <c r="M1526" s="177"/>
      <c r="N1526" s="177"/>
      <c r="O1526" s="177"/>
      <c r="P1526" s="180"/>
      <c r="Q1526" s="177"/>
      <c r="R1526" s="177"/>
      <c r="S1526" s="220"/>
      <c r="T1526" s="61">
        <f>SUM(T10:T1525)</f>
        <v>51080381024.5</v>
      </c>
    </row>
    <row r="1527" spans="1:20" hidden="1" x14ac:dyDescent="0.3">
      <c r="P1527" s="155"/>
      <c r="T1527" s="144">
        <v>88764636454.559998</v>
      </c>
    </row>
    <row r="1528" spans="1:20" hidden="1" x14ac:dyDescent="0.3">
      <c r="P1528" s="155"/>
      <c r="T1528" s="144">
        <f>T1526-T1527</f>
        <v>-37684255430.059998</v>
      </c>
    </row>
    <row r="1529" spans="1:20" hidden="1" x14ac:dyDescent="0.3">
      <c r="T1529" s="67"/>
    </row>
    <row r="1530" spans="1:20" hidden="1" x14ac:dyDescent="0.3">
      <c r="T1530" s="67"/>
    </row>
    <row r="1531" spans="1:20" hidden="1" x14ac:dyDescent="0.3">
      <c r="T1531" s="230"/>
    </row>
    <row r="1532" spans="1:20" hidden="1" x14ac:dyDescent="0.3">
      <c r="D1532" s="61" t="s">
        <v>154</v>
      </c>
      <c r="E1532" s="61">
        <v>1801</v>
      </c>
      <c r="F1532" s="61">
        <v>9</v>
      </c>
      <c r="G1532" s="61">
        <v>704</v>
      </c>
      <c r="H1532" s="61">
        <v>70443</v>
      </c>
      <c r="I1532" s="61">
        <v>3000</v>
      </c>
      <c r="J1532" s="61">
        <v>404206</v>
      </c>
      <c r="K1532" s="231">
        <v>0</v>
      </c>
      <c r="L1532" s="231">
        <v>0</v>
      </c>
      <c r="M1532" s="231">
        <v>6000000000</v>
      </c>
      <c r="N1532" s="231">
        <v>8000000000</v>
      </c>
      <c r="O1532" s="231"/>
      <c r="P1532" s="140"/>
      <c r="Q1532" s="231">
        <v>0</v>
      </c>
      <c r="R1532" s="231">
        <v>0</v>
      </c>
      <c r="S1532" s="231">
        <v>0</v>
      </c>
      <c r="T1532" s="144">
        <v>100000000</v>
      </c>
    </row>
    <row r="1533" spans="1:20" hidden="1" x14ac:dyDescent="0.3">
      <c r="D1533" s="60" t="s">
        <v>138</v>
      </c>
      <c r="E1533" s="60">
        <v>106</v>
      </c>
      <c r="F1533" s="60">
        <v>9</v>
      </c>
      <c r="G1533" s="60">
        <v>709</v>
      </c>
      <c r="H1533" s="60">
        <v>70941</v>
      </c>
      <c r="I1533" s="60">
        <v>3000</v>
      </c>
      <c r="J1533" s="60">
        <v>404205</v>
      </c>
      <c r="K1533" s="69">
        <v>0</v>
      </c>
      <c r="L1533" s="69">
        <v>0</v>
      </c>
      <c r="M1533" s="69">
        <v>30000000</v>
      </c>
      <c r="N1533" s="69">
        <v>20000000</v>
      </c>
      <c r="O1533" s="69"/>
      <c r="P1533" s="140"/>
      <c r="Q1533" s="69">
        <v>0</v>
      </c>
      <c r="R1533" s="69">
        <v>0</v>
      </c>
      <c r="S1533" s="69">
        <v>0</v>
      </c>
      <c r="T1533" s="144">
        <v>2820107129</v>
      </c>
    </row>
    <row r="1534" spans="1:20" hidden="1" x14ac:dyDescent="0.3">
      <c r="D1534" s="60" t="s">
        <v>142</v>
      </c>
      <c r="E1534" s="60"/>
      <c r="F1534" s="60"/>
      <c r="G1534" s="60"/>
      <c r="H1534" s="60"/>
      <c r="I1534" s="60"/>
      <c r="J1534" s="60"/>
      <c r="K1534" s="69"/>
      <c r="L1534" s="69"/>
      <c r="M1534" s="69"/>
      <c r="N1534" s="69"/>
      <c r="O1534" s="69"/>
      <c r="P1534" s="140"/>
      <c r="Q1534" s="69">
        <v>31500000</v>
      </c>
      <c r="R1534" s="69">
        <v>33075000</v>
      </c>
      <c r="S1534" s="69">
        <v>94575000</v>
      </c>
      <c r="T1534" s="144">
        <v>5909398600</v>
      </c>
    </row>
    <row r="1535" spans="1:20" hidden="1" x14ac:dyDescent="0.3">
      <c r="D1535" s="60" t="s">
        <v>146</v>
      </c>
      <c r="E1535" s="60"/>
      <c r="F1535" s="60"/>
      <c r="G1535" s="60"/>
      <c r="H1535" s="60"/>
      <c r="I1535" s="60"/>
      <c r="J1535" s="60"/>
      <c r="K1535" s="69"/>
      <c r="L1535" s="69"/>
      <c r="M1535" s="69"/>
      <c r="N1535" s="69"/>
      <c r="O1535" s="69"/>
      <c r="P1535" s="140"/>
      <c r="Q1535" s="69">
        <v>3150000</v>
      </c>
      <c r="R1535" s="69">
        <v>3307500</v>
      </c>
      <c r="S1535" s="69">
        <v>9457500</v>
      </c>
      <c r="T1535" s="144">
        <v>3897100000</v>
      </c>
    </row>
    <row r="1536" spans="1:20" hidden="1" x14ac:dyDescent="0.3">
      <c r="D1536" s="60" t="s">
        <v>144</v>
      </c>
      <c r="E1536" s="60"/>
      <c r="F1536" s="60"/>
      <c r="G1536" s="60"/>
      <c r="H1536" s="60"/>
      <c r="I1536" s="60"/>
      <c r="J1536" s="60"/>
      <c r="K1536" s="69"/>
      <c r="L1536" s="69"/>
      <c r="M1536" s="69"/>
      <c r="N1536" s="69"/>
      <c r="O1536" s="69"/>
      <c r="P1536" s="140"/>
      <c r="Q1536" s="69">
        <v>5250000</v>
      </c>
      <c r="R1536" s="69">
        <v>5512500</v>
      </c>
      <c r="S1536" s="69">
        <v>15762500</v>
      </c>
      <c r="T1536" s="144">
        <v>746000000</v>
      </c>
    </row>
    <row r="1537" spans="4:20" hidden="1" x14ac:dyDescent="0.3">
      <c r="D1537" s="60" t="s">
        <v>149</v>
      </c>
      <c r="E1537" s="60">
        <v>1201</v>
      </c>
      <c r="F1537" s="60">
        <v>9</v>
      </c>
      <c r="G1537" s="60">
        <v>704</v>
      </c>
      <c r="H1537" s="60">
        <v>70411</v>
      </c>
      <c r="I1537" s="60">
        <v>3000</v>
      </c>
      <c r="J1537" s="60">
        <v>404206</v>
      </c>
      <c r="K1537" s="69">
        <v>0</v>
      </c>
      <c r="L1537" s="69">
        <v>0</v>
      </c>
      <c r="M1537" s="69">
        <v>1000000</v>
      </c>
      <c r="N1537" s="69">
        <v>1000000</v>
      </c>
      <c r="O1537" s="69"/>
      <c r="P1537" s="140"/>
      <c r="Q1537" s="69">
        <v>1050000</v>
      </c>
      <c r="R1537" s="69">
        <v>1102500</v>
      </c>
      <c r="S1537" s="69">
        <v>3152500</v>
      </c>
      <c r="T1537" s="144">
        <v>908000000</v>
      </c>
    </row>
    <row r="1538" spans="4:20" hidden="1" x14ac:dyDescent="0.3">
      <c r="D1538" s="60" t="s">
        <v>143</v>
      </c>
      <c r="E1538" s="60">
        <v>602</v>
      </c>
      <c r="F1538" s="60">
        <v>1</v>
      </c>
      <c r="G1538" s="60">
        <v>701</v>
      </c>
      <c r="H1538" s="60">
        <v>70133</v>
      </c>
      <c r="I1538" s="60">
        <v>3000</v>
      </c>
      <c r="J1538" s="60">
        <v>404206</v>
      </c>
      <c r="K1538" s="69">
        <v>2322408470</v>
      </c>
      <c r="L1538" s="69">
        <v>376826475</v>
      </c>
      <c r="M1538" s="69">
        <v>2600000000</v>
      </c>
      <c r="N1538" s="69">
        <v>1000000000</v>
      </c>
      <c r="O1538" s="69"/>
      <c r="P1538" s="140"/>
      <c r="Q1538" s="69">
        <v>693000000</v>
      </c>
      <c r="R1538" s="69">
        <v>727650000</v>
      </c>
      <c r="S1538" s="69">
        <v>2080650000</v>
      </c>
      <c r="T1538" s="61">
        <v>3412550000</v>
      </c>
    </row>
    <row r="1539" spans="4:20" hidden="1" x14ac:dyDescent="0.3">
      <c r="D1539" s="60" t="s">
        <v>222</v>
      </c>
      <c r="E1539" s="60">
        <v>1303</v>
      </c>
      <c r="F1539" s="60">
        <v>9</v>
      </c>
      <c r="G1539" s="60">
        <v>709</v>
      </c>
      <c r="H1539" s="60">
        <v>70941</v>
      </c>
      <c r="I1539" s="60">
        <v>3000</v>
      </c>
      <c r="J1539" s="60">
        <v>404102</v>
      </c>
      <c r="K1539" s="69">
        <v>0</v>
      </c>
      <c r="L1539" s="69">
        <v>0</v>
      </c>
      <c r="M1539" s="69">
        <v>20000000</v>
      </c>
      <c r="N1539" s="69">
        <v>20000000</v>
      </c>
      <c r="O1539" s="69"/>
      <c r="P1539" s="140"/>
      <c r="Q1539" s="69">
        <v>8295000</v>
      </c>
      <c r="R1539" s="69">
        <v>8709750</v>
      </c>
      <c r="S1539" s="69">
        <v>24904750</v>
      </c>
      <c r="T1539" s="61">
        <v>7520500000</v>
      </c>
    </row>
    <row r="1540" spans="4:20" hidden="1" x14ac:dyDescent="0.3">
      <c r="D1540" s="60" t="s">
        <v>326</v>
      </c>
      <c r="E1540" s="60">
        <v>1101</v>
      </c>
      <c r="F1540" s="60">
        <v>8</v>
      </c>
      <c r="G1540" s="60">
        <v>704</v>
      </c>
      <c r="H1540" s="60">
        <v>70460</v>
      </c>
      <c r="I1540" s="60">
        <v>3000</v>
      </c>
      <c r="J1540" s="60">
        <v>404206</v>
      </c>
      <c r="K1540" s="69">
        <v>0</v>
      </c>
      <c r="L1540" s="69">
        <v>0</v>
      </c>
      <c r="M1540" s="69">
        <v>2000000</v>
      </c>
      <c r="N1540" s="69">
        <v>2000000</v>
      </c>
      <c r="O1540" s="69"/>
      <c r="P1540" s="140"/>
      <c r="Q1540" s="69">
        <v>2100000</v>
      </c>
      <c r="R1540" s="69">
        <v>2205000</v>
      </c>
      <c r="S1540" s="69">
        <v>6305000</v>
      </c>
      <c r="T1540" s="61">
        <v>1113825000</v>
      </c>
    </row>
    <row r="1541" spans="4:20" hidden="1" x14ac:dyDescent="0.3">
      <c r="D1541" s="60" t="s">
        <v>301</v>
      </c>
      <c r="E1541" s="60">
        <v>301</v>
      </c>
      <c r="F1541" s="60">
        <v>1</v>
      </c>
      <c r="G1541" s="60">
        <v>704</v>
      </c>
      <c r="H1541" s="60">
        <v>70481</v>
      </c>
      <c r="I1541" s="60">
        <v>3000</v>
      </c>
      <c r="J1541" s="60">
        <v>404206</v>
      </c>
      <c r="K1541" s="69">
        <v>0</v>
      </c>
      <c r="L1541" s="69">
        <v>0</v>
      </c>
      <c r="M1541" s="69">
        <v>24000000</v>
      </c>
      <c r="N1541" s="69">
        <v>20000000</v>
      </c>
      <c r="O1541" s="69"/>
      <c r="P1541" s="140"/>
      <c r="Q1541" s="69">
        <v>13650000</v>
      </c>
      <c r="R1541" s="69">
        <v>14332500</v>
      </c>
      <c r="S1541" s="69">
        <v>40982500</v>
      </c>
      <c r="T1541" s="61">
        <v>41000000</v>
      </c>
    </row>
    <row r="1542" spans="4:20" hidden="1" x14ac:dyDescent="0.3">
      <c r="D1542" s="60" t="s">
        <v>151</v>
      </c>
      <c r="E1542" s="60">
        <v>1404</v>
      </c>
      <c r="F1542" s="60">
        <v>9</v>
      </c>
      <c r="G1542" s="60">
        <v>709</v>
      </c>
      <c r="H1542" s="60">
        <v>70941</v>
      </c>
      <c r="I1542" s="60">
        <v>3000</v>
      </c>
      <c r="J1542" s="60">
        <v>404205</v>
      </c>
      <c r="K1542" s="69">
        <v>0</v>
      </c>
      <c r="L1542" s="69">
        <v>0</v>
      </c>
      <c r="M1542" s="69">
        <v>28918786</v>
      </c>
      <c r="N1542" s="69">
        <v>28918786</v>
      </c>
      <c r="O1542" s="69"/>
      <c r="P1542" s="140"/>
      <c r="Q1542" s="69">
        <v>21000000</v>
      </c>
      <c r="R1542" s="69">
        <v>22050000</v>
      </c>
      <c r="S1542" s="69">
        <v>63050000</v>
      </c>
      <c r="T1542" s="61">
        <v>3963000000</v>
      </c>
    </row>
    <row r="1543" spans="4:20" hidden="1" x14ac:dyDescent="0.3">
      <c r="D1543" s="60" t="s">
        <v>150</v>
      </c>
      <c r="E1543" s="60">
        <v>1302</v>
      </c>
      <c r="F1543" s="60">
        <v>9</v>
      </c>
      <c r="G1543" s="60">
        <v>701</v>
      </c>
      <c r="H1543" s="60">
        <v>70160</v>
      </c>
      <c r="I1543" s="60">
        <v>3000</v>
      </c>
      <c r="J1543" s="60">
        <v>404102</v>
      </c>
      <c r="K1543" s="69">
        <v>0</v>
      </c>
      <c r="L1543" s="69">
        <v>0</v>
      </c>
      <c r="M1543" s="69">
        <v>21000000</v>
      </c>
      <c r="N1543" s="69">
        <v>0</v>
      </c>
      <c r="O1543" s="69"/>
      <c r="P1543" s="140"/>
      <c r="Q1543" s="69">
        <v>63000000</v>
      </c>
      <c r="R1543" s="69">
        <v>66150000</v>
      </c>
      <c r="S1543" s="69">
        <v>189150000</v>
      </c>
      <c r="T1543" s="61">
        <f>18693814830.06-2378842101.2+500000000</f>
        <v>16814972728.860001</v>
      </c>
    </row>
    <row r="1544" spans="4:20" hidden="1" x14ac:dyDescent="0.3">
      <c r="D1544" s="60" t="s">
        <v>153</v>
      </c>
      <c r="E1544" s="60">
        <v>1701</v>
      </c>
      <c r="F1544" s="60">
        <v>9</v>
      </c>
      <c r="G1544" s="60">
        <v>701</v>
      </c>
      <c r="H1544" s="60">
        <v>70160</v>
      </c>
      <c r="I1544" s="60">
        <v>3000</v>
      </c>
      <c r="J1544" s="60">
        <v>404102</v>
      </c>
      <c r="K1544" s="69">
        <v>0</v>
      </c>
      <c r="L1544" s="69">
        <v>0</v>
      </c>
      <c r="M1544" s="69">
        <v>100000000</v>
      </c>
      <c r="N1544" s="69">
        <v>50000000</v>
      </c>
      <c r="O1544" s="69"/>
      <c r="P1544" s="140"/>
      <c r="Q1544" s="69">
        <v>0</v>
      </c>
      <c r="R1544" s="69">
        <v>0</v>
      </c>
      <c r="S1544" s="69">
        <v>0</v>
      </c>
      <c r="T1544" s="61">
        <v>37061340895.5</v>
      </c>
    </row>
    <row r="1545" spans="4:20" hidden="1" x14ac:dyDescent="0.3">
      <c r="D1545" s="60" t="s">
        <v>139</v>
      </c>
      <c r="E1545" s="60">
        <v>204</v>
      </c>
      <c r="F1545" s="60">
        <v>6</v>
      </c>
      <c r="G1545" s="60">
        <v>707</v>
      </c>
      <c r="H1545" s="60">
        <v>70731</v>
      </c>
      <c r="I1545" s="60">
        <v>3000</v>
      </c>
      <c r="J1545" s="60">
        <v>404206</v>
      </c>
      <c r="K1545" s="69">
        <v>0</v>
      </c>
      <c r="L1545" s="69">
        <v>0</v>
      </c>
      <c r="M1545" s="69">
        <v>0</v>
      </c>
      <c r="N1545" s="69">
        <v>20000000</v>
      </c>
      <c r="O1545" s="69"/>
      <c r="P1545" s="140"/>
      <c r="Q1545" s="69">
        <v>21000000</v>
      </c>
      <c r="R1545" s="69">
        <v>22050000</v>
      </c>
      <c r="S1545" s="69">
        <v>63050000</v>
      </c>
      <c r="T1545" s="61">
        <v>20000000</v>
      </c>
    </row>
    <row r="1546" spans="4:20" hidden="1" x14ac:dyDescent="0.3">
      <c r="D1546" s="60" t="s">
        <v>1253</v>
      </c>
      <c r="E1546" s="60">
        <v>403</v>
      </c>
      <c r="F1546" s="60">
        <v>5</v>
      </c>
      <c r="G1546" s="60">
        <v>707</v>
      </c>
      <c r="H1546" s="60">
        <v>70731</v>
      </c>
      <c r="I1546" s="60">
        <v>3000</v>
      </c>
      <c r="J1546" s="60">
        <v>404206</v>
      </c>
      <c r="K1546" s="69">
        <v>0</v>
      </c>
      <c r="L1546" s="69">
        <v>0</v>
      </c>
      <c r="M1546" s="69">
        <v>0</v>
      </c>
      <c r="N1546" s="69">
        <v>5000000</v>
      </c>
      <c r="O1546" s="69"/>
      <c r="P1546" s="140"/>
      <c r="Q1546" s="69">
        <v>0</v>
      </c>
      <c r="R1546" s="69">
        <v>0</v>
      </c>
      <c r="S1546" s="69">
        <v>0</v>
      </c>
      <c r="T1546" s="61">
        <v>621000000</v>
      </c>
    </row>
    <row r="1547" spans="4:20" hidden="1" x14ac:dyDescent="0.3">
      <c r="D1547" s="60" t="s">
        <v>152</v>
      </c>
      <c r="E1547" s="60">
        <v>1602</v>
      </c>
      <c r="F1547" s="60">
        <v>9</v>
      </c>
      <c r="G1547" s="60">
        <v>704</v>
      </c>
      <c r="H1547" s="60">
        <v>70452</v>
      </c>
      <c r="I1547" s="60">
        <v>3000</v>
      </c>
      <c r="J1547" s="60">
        <v>404107</v>
      </c>
      <c r="K1547" s="69">
        <v>5000000</v>
      </c>
      <c r="L1547" s="69">
        <v>0</v>
      </c>
      <c r="M1547" s="69">
        <v>5000000</v>
      </c>
      <c r="N1547" s="69">
        <v>5000000</v>
      </c>
      <c r="O1547" s="69"/>
      <c r="P1547" s="140"/>
      <c r="Q1547" s="69">
        <v>63000000</v>
      </c>
      <c r="R1547" s="69">
        <v>66150000</v>
      </c>
      <c r="S1547" s="69">
        <v>189150000</v>
      </c>
      <c r="T1547" s="61">
        <v>60000000</v>
      </c>
    </row>
    <row r="1548" spans="4:20" hidden="1" x14ac:dyDescent="0.3">
      <c r="D1548" s="60" t="s">
        <v>145</v>
      </c>
      <c r="E1548" s="60">
        <v>805</v>
      </c>
      <c r="F1548" s="60">
        <v>9</v>
      </c>
      <c r="G1548" s="60">
        <v>709</v>
      </c>
      <c r="H1548" s="60">
        <v>70941</v>
      </c>
      <c r="I1548" s="60">
        <v>3000</v>
      </c>
      <c r="J1548" s="60">
        <v>404205</v>
      </c>
      <c r="K1548" s="69">
        <v>0</v>
      </c>
      <c r="L1548" s="69">
        <v>0</v>
      </c>
      <c r="M1548" s="69">
        <v>15000000</v>
      </c>
      <c r="N1548" s="69">
        <v>10000000</v>
      </c>
      <c r="O1548" s="69"/>
      <c r="P1548" s="140"/>
      <c r="Q1548" s="69">
        <v>26250000</v>
      </c>
      <c r="R1548" s="69">
        <v>27562500</v>
      </c>
      <c r="S1548" s="69">
        <v>78812500</v>
      </c>
      <c r="T1548" s="61">
        <v>1877000000</v>
      </c>
    </row>
    <row r="1549" spans="4:20" hidden="1" x14ac:dyDescent="0.3">
      <c r="D1549" s="60" t="s">
        <v>32</v>
      </c>
      <c r="E1549" s="186"/>
      <c r="F1549" s="186"/>
      <c r="G1549" s="186"/>
      <c r="H1549" s="186"/>
      <c r="I1549" s="186"/>
      <c r="J1549" s="186"/>
      <c r="K1549" s="202"/>
      <c r="L1549" s="202"/>
      <c r="M1549" s="202"/>
      <c r="N1549" s="202"/>
      <c r="O1549" s="202"/>
      <c r="P1549" s="205"/>
      <c r="Q1549" s="202"/>
      <c r="R1549" s="202"/>
      <c r="S1549" s="202"/>
      <c r="T1549" s="61">
        <f>SUM(T1532:T1548)</f>
        <v>86885794353.360001</v>
      </c>
    </row>
    <row r="1550" spans="4:20" hidden="1" x14ac:dyDescent="0.3"/>
    <row r="1551" spans="4:20" hidden="1" x14ac:dyDescent="0.3"/>
    <row r="1552" spans="4:20"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sheetData>
  <mergeCells count="2">
    <mergeCell ref="A1:T1"/>
    <mergeCell ref="A2:T2"/>
  </mergeCells>
  <pageMargins left="0.7" right="0.7" top="0.75" bottom="0.75" header="0.3" footer="0.3"/>
  <pageSetup scale="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view="pageBreakPreview" zoomScale="60" workbookViewId="0">
      <selection activeCell="L1" sqref="L1:M1048576"/>
    </sheetView>
  </sheetViews>
  <sheetFormatPr defaultRowHeight="15" x14ac:dyDescent="0.25"/>
  <cols>
    <col min="2" max="2" width="68.140625" customWidth="1"/>
    <col min="3" max="5" width="25.42578125" bestFit="1" customWidth="1"/>
    <col min="6" max="6" width="25.42578125" style="274" bestFit="1" customWidth="1"/>
    <col min="7" max="7" width="24" bestFit="1" customWidth="1"/>
    <col min="8" max="8" width="25.42578125" style="431" bestFit="1" customWidth="1"/>
    <col min="9" max="10" width="22.140625" style="274" bestFit="1" customWidth="1"/>
    <col min="11" max="11" width="27" bestFit="1" customWidth="1"/>
    <col min="12" max="12" width="21.28515625" hidden="1" customWidth="1"/>
    <col min="13" max="13" width="25.28515625" hidden="1" customWidth="1"/>
  </cols>
  <sheetData>
    <row r="1" spans="1:11" ht="18.75" x14ac:dyDescent="0.3">
      <c r="A1" s="445" t="s">
        <v>2739</v>
      </c>
      <c r="B1" s="446"/>
      <c r="C1" s="446"/>
      <c r="D1" s="446"/>
      <c r="E1" s="446"/>
      <c r="F1" s="446"/>
      <c r="G1" s="446"/>
      <c r="H1" s="446"/>
      <c r="I1" s="446"/>
      <c r="J1" s="446"/>
      <c r="K1" s="446"/>
    </row>
    <row r="2" spans="1:11" ht="18.75" x14ac:dyDescent="0.3">
      <c r="A2" s="443" t="s">
        <v>168</v>
      </c>
      <c r="B2" s="443"/>
      <c r="C2" s="443"/>
      <c r="D2" s="443"/>
      <c r="E2" s="443"/>
      <c r="F2" s="443"/>
      <c r="G2" s="443"/>
      <c r="H2" s="443"/>
      <c r="I2" s="443"/>
      <c r="J2" s="443"/>
      <c r="K2" s="443"/>
    </row>
    <row r="3" spans="1:11" ht="37.5" x14ac:dyDescent="0.3">
      <c r="A3" s="444"/>
      <c r="B3" s="444"/>
      <c r="C3" s="53" t="s">
        <v>109</v>
      </c>
      <c r="D3" s="53" t="s">
        <v>3658</v>
      </c>
      <c r="E3" s="53" t="s">
        <v>110</v>
      </c>
      <c r="F3" s="264" t="s">
        <v>111</v>
      </c>
      <c r="G3" s="53" t="s">
        <v>112</v>
      </c>
      <c r="H3" s="426" t="s">
        <v>113</v>
      </c>
      <c r="I3" s="264" t="s">
        <v>113</v>
      </c>
      <c r="J3" s="264" t="s">
        <v>113</v>
      </c>
      <c r="K3" s="53" t="s">
        <v>114</v>
      </c>
    </row>
    <row r="4" spans="1:11" ht="18.75" x14ac:dyDescent="0.3">
      <c r="A4" s="444"/>
      <c r="B4" s="444"/>
      <c r="C4" s="53">
        <v>2019</v>
      </c>
      <c r="D4" s="53">
        <v>2020</v>
      </c>
      <c r="E4" s="53">
        <v>2020</v>
      </c>
      <c r="F4" s="264">
        <v>2020</v>
      </c>
      <c r="G4" s="53">
        <v>2020</v>
      </c>
      <c r="H4" s="426">
        <v>2021</v>
      </c>
      <c r="I4" s="264">
        <v>2022</v>
      </c>
      <c r="J4" s="264">
        <v>2023</v>
      </c>
      <c r="K4" s="24" t="s">
        <v>169</v>
      </c>
    </row>
    <row r="5" spans="1:11" ht="18.75" x14ac:dyDescent="0.3">
      <c r="A5" s="444"/>
      <c r="B5" s="444"/>
      <c r="C5" s="53" t="s">
        <v>116</v>
      </c>
      <c r="D5" s="53" t="s">
        <v>116</v>
      </c>
      <c r="E5" s="53" t="s">
        <v>116</v>
      </c>
      <c r="F5" s="264" t="s">
        <v>116</v>
      </c>
      <c r="G5" s="53" t="s">
        <v>116</v>
      </c>
      <c r="H5" s="426" t="s">
        <v>116</v>
      </c>
      <c r="I5" s="264" t="s">
        <v>116</v>
      </c>
      <c r="J5" s="264" t="s">
        <v>116</v>
      </c>
      <c r="K5" s="53" t="s">
        <v>116</v>
      </c>
    </row>
    <row r="6" spans="1:11" ht="18.75" x14ac:dyDescent="0.3">
      <c r="A6" s="44">
        <v>1</v>
      </c>
      <c r="B6" s="54" t="s">
        <v>170</v>
      </c>
      <c r="C6" s="55">
        <v>7279379568.1599998</v>
      </c>
      <c r="D6" s="32">
        <v>12265814961</v>
      </c>
      <c r="E6" s="32">
        <v>12265814961</v>
      </c>
      <c r="F6" s="278">
        <v>12265814961</v>
      </c>
      <c r="G6" s="2"/>
      <c r="H6" s="392">
        <f>15265814961-8899890000</f>
        <v>6365924961</v>
      </c>
      <c r="I6" s="278">
        <f>H25</f>
        <v>1955359122.3510056</v>
      </c>
      <c r="J6" s="278">
        <f>I25</f>
        <v>3819427302.869545</v>
      </c>
      <c r="K6" s="32">
        <f>SUM(H6:J6)</f>
        <v>12140711386.220551</v>
      </c>
    </row>
    <row r="7" spans="1:11" ht="18.75" x14ac:dyDescent="0.3">
      <c r="A7" s="44">
        <v>2</v>
      </c>
      <c r="B7" s="54" t="s">
        <v>171</v>
      </c>
      <c r="C7" s="2"/>
      <c r="D7" s="2"/>
      <c r="E7" s="2"/>
      <c r="F7" s="272"/>
      <c r="G7" s="2"/>
      <c r="H7" s="427"/>
      <c r="I7" s="272"/>
      <c r="J7" s="272"/>
      <c r="K7" s="2"/>
    </row>
    <row r="8" spans="1:11" ht="18.75" x14ac:dyDescent="0.3">
      <c r="A8" s="44"/>
      <c r="B8" s="56" t="s">
        <v>172</v>
      </c>
      <c r="C8" s="32">
        <v>25183562697</v>
      </c>
      <c r="D8" s="32">
        <v>6980436054</v>
      </c>
      <c r="E8" s="32">
        <v>30000000000</v>
      </c>
      <c r="F8" s="278">
        <v>27000000000</v>
      </c>
      <c r="G8" s="2"/>
      <c r="H8" s="175">
        <f>'Summary of IGR By Sector'!H77</f>
        <v>36577873041</v>
      </c>
      <c r="I8" s="278">
        <f>H8+5%*H8</f>
        <v>38406766693.050003</v>
      </c>
      <c r="J8" s="278">
        <f>I8+5%*I8</f>
        <v>40327105027.702499</v>
      </c>
      <c r="K8" s="32">
        <f>SUM(H8:J8)</f>
        <v>115311744761.7525</v>
      </c>
    </row>
    <row r="9" spans="1:11" ht="18.75" x14ac:dyDescent="0.3">
      <c r="A9" s="44"/>
      <c r="B9" s="56" t="s">
        <v>173</v>
      </c>
      <c r="C9" s="32">
        <v>43254858224</v>
      </c>
      <c r="D9" s="32">
        <v>18944564834</v>
      </c>
      <c r="E9" s="32">
        <v>45371039274</v>
      </c>
      <c r="F9" s="278">
        <v>34369609410</v>
      </c>
      <c r="G9" s="28" t="s">
        <v>124</v>
      </c>
      <c r="H9" s="175">
        <f>'2020 SRA Actuals'!Q6</f>
        <v>46788538969</v>
      </c>
      <c r="I9" s="278">
        <f t="shared" ref="I9:J9" si="0">H9+5%*H9</f>
        <v>49127965917.449997</v>
      </c>
      <c r="J9" s="278">
        <f t="shared" si="0"/>
        <v>51584364213.322495</v>
      </c>
      <c r="K9" s="32">
        <f t="shared" ref="K9:K11" si="1">SUM(H9:J9)</f>
        <v>147500869099.77249</v>
      </c>
    </row>
    <row r="10" spans="1:11" ht="18.75" x14ac:dyDescent="0.3">
      <c r="A10" s="44"/>
      <c r="B10" s="56" t="s">
        <v>174</v>
      </c>
      <c r="C10" s="32">
        <v>13524817905</v>
      </c>
      <c r="D10" s="32">
        <v>16189567355</v>
      </c>
      <c r="E10" s="32">
        <v>15590174277</v>
      </c>
      <c r="F10" s="278">
        <v>18000000000</v>
      </c>
      <c r="G10" s="28" t="s">
        <v>124</v>
      </c>
      <c r="H10" s="175">
        <f>'2020 SRA Actuals'!Q20</f>
        <v>20889262031</v>
      </c>
      <c r="I10" s="278">
        <f t="shared" ref="I10:J10" si="2">H10+5%*H10</f>
        <v>21933725132.549999</v>
      </c>
      <c r="J10" s="278">
        <f t="shared" si="2"/>
        <v>23030411389.177498</v>
      </c>
      <c r="K10" s="32">
        <f t="shared" si="1"/>
        <v>65853398552.727501</v>
      </c>
    </row>
    <row r="11" spans="1:11" ht="18.75" x14ac:dyDescent="0.3">
      <c r="A11" s="44">
        <v>2.1</v>
      </c>
      <c r="B11" s="56" t="s">
        <v>175</v>
      </c>
      <c r="C11" s="32">
        <v>31478959114</v>
      </c>
      <c r="D11" s="32">
        <v>13948271207</v>
      </c>
      <c r="E11" s="28" t="s">
        <v>124</v>
      </c>
      <c r="F11" s="279" t="s">
        <v>124</v>
      </c>
      <c r="G11" s="2"/>
      <c r="H11" s="212"/>
      <c r="I11" s="278">
        <f t="shared" ref="I11:J11" si="3">H11+5%*H11</f>
        <v>0</v>
      </c>
      <c r="J11" s="278">
        <f t="shared" si="3"/>
        <v>0</v>
      </c>
      <c r="K11" s="32">
        <f t="shared" si="1"/>
        <v>0</v>
      </c>
    </row>
    <row r="12" spans="1:11" s="8" customFormat="1" ht="18.75" x14ac:dyDescent="0.3">
      <c r="A12" s="17"/>
      <c r="B12" s="126" t="s">
        <v>176</v>
      </c>
      <c r="C12" s="27">
        <f>SUM(C8:C11)</f>
        <v>113442197940</v>
      </c>
      <c r="D12" s="27">
        <f t="shared" ref="D12:K12" si="4">SUM(D8:D11)</f>
        <v>56062839450</v>
      </c>
      <c r="E12" s="27">
        <f t="shared" si="4"/>
        <v>90961213551</v>
      </c>
      <c r="F12" s="280">
        <f t="shared" si="4"/>
        <v>79369609410</v>
      </c>
      <c r="G12" s="27">
        <f t="shared" si="4"/>
        <v>0</v>
      </c>
      <c r="H12" s="152">
        <f t="shared" si="4"/>
        <v>104255674041</v>
      </c>
      <c r="I12" s="280">
        <f t="shared" si="4"/>
        <v>109468457743.05</v>
      </c>
      <c r="J12" s="280">
        <f t="shared" si="4"/>
        <v>114941880630.20248</v>
      </c>
      <c r="K12" s="27">
        <f t="shared" si="4"/>
        <v>328666012414.2525</v>
      </c>
    </row>
    <row r="13" spans="1:11" s="127" customFormat="1" ht="18.75" x14ac:dyDescent="0.3">
      <c r="A13" s="14">
        <v>3</v>
      </c>
      <c r="B13" s="54" t="s">
        <v>177</v>
      </c>
      <c r="C13" s="26">
        <f>C6+C12</f>
        <v>120721577508.16</v>
      </c>
      <c r="D13" s="26">
        <f t="shared" ref="D13:K13" si="5">D6+D12</f>
        <v>68328654411</v>
      </c>
      <c r="E13" s="26">
        <f t="shared" si="5"/>
        <v>103227028512</v>
      </c>
      <c r="F13" s="280">
        <f t="shared" si="5"/>
        <v>91635424371</v>
      </c>
      <c r="G13" s="26">
        <f t="shared" si="5"/>
        <v>0</v>
      </c>
      <c r="H13" s="152">
        <f>H6+H12</f>
        <v>110621599002</v>
      </c>
      <c r="I13" s="280">
        <f t="shared" si="5"/>
        <v>111423816865.401</v>
      </c>
      <c r="J13" s="280">
        <f t="shared" si="5"/>
        <v>118761307933.07202</v>
      </c>
      <c r="K13" s="26">
        <f t="shared" si="5"/>
        <v>340806723800.47302</v>
      </c>
    </row>
    <row r="14" spans="1:11" ht="18.75" x14ac:dyDescent="0.3">
      <c r="A14" s="44">
        <v>4</v>
      </c>
      <c r="B14" s="54" t="s">
        <v>178</v>
      </c>
      <c r="C14" s="2"/>
      <c r="D14" s="2"/>
      <c r="E14" s="2"/>
      <c r="F14" s="272"/>
      <c r="G14" s="2"/>
      <c r="H14" s="427"/>
      <c r="I14" s="272"/>
      <c r="J14" s="272"/>
      <c r="K14" s="2"/>
    </row>
    <row r="15" spans="1:11" ht="18.75" x14ac:dyDescent="0.3">
      <c r="A15" s="44"/>
      <c r="B15" s="56" t="s">
        <v>179</v>
      </c>
      <c r="C15" s="32">
        <v>14969316706</v>
      </c>
      <c r="D15" s="32">
        <v>6005695017</v>
      </c>
      <c r="E15" s="32">
        <v>22850163185</v>
      </c>
      <c r="F15" s="278">
        <v>17426842720</v>
      </c>
      <c r="G15" s="32">
        <v>7190238275</v>
      </c>
      <c r="H15" s="175">
        <f>'Summary of RecExp'!J446</f>
        <v>17651074756</v>
      </c>
      <c r="I15" s="278">
        <f t="shared" ref="I15:J15" si="6">H15+5%*H15</f>
        <v>18533628493.799999</v>
      </c>
      <c r="J15" s="278">
        <f t="shared" si="6"/>
        <v>19460309918.489998</v>
      </c>
      <c r="K15" s="32">
        <f t="shared" ref="K15" si="7">SUM(H15:J15)</f>
        <v>55645013168.290001</v>
      </c>
    </row>
    <row r="16" spans="1:11" ht="18.75" x14ac:dyDescent="0.3">
      <c r="A16" s="44"/>
      <c r="B16" s="56" t="s">
        <v>180</v>
      </c>
      <c r="C16" s="32">
        <v>11645452621</v>
      </c>
      <c r="D16" s="32">
        <v>2848868892</v>
      </c>
      <c r="E16" s="32">
        <v>10252128113</v>
      </c>
      <c r="F16" s="278">
        <v>8376168093</v>
      </c>
      <c r="G16" s="28" t="s">
        <v>124</v>
      </c>
      <c r="H16" s="175">
        <f>'CRF Charges'!K19</f>
        <v>12790647402</v>
      </c>
      <c r="I16" s="278">
        <f t="shared" ref="I16:J16" si="8">H16+5%*H16</f>
        <v>13430179772.1</v>
      </c>
      <c r="J16" s="278">
        <f t="shared" si="8"/>
        <v>14101688760.705</v>
      </c>
      <c r="K16" s="32">
        <f t="shared" ref="K16:K21" si="9">SUM(H16:J16)</f>
        <v>40322515934.805</v>
      </c>
    </row>
    <row r="17" spans="1:11" ht="18.75" x14ac:dyDescent="0.3">
      <c r="A17" s="44"/>
      <c r="B17" s="56" t="s">
        <v>181</v>
      </c>
      <c r="C17" s="32">
        <v>23550642802</v>
      </c>
      <c r="D17" s="32">
        <v>3195081267</v>
      </c>
      <c r="E17" s="32">
        <v>22315157496</v>
      </c>
      <c r="F17" s="278">
        <v>21261810709</v>
      </c>
      <c r="G17" s="28" t="s">
        <v>124</v>
      </c>
      <c r="H17" s="175">
        <f>'Summary of RecExp'!N446</f>
        <v>22871860452.994999</v>
      </c>
      <c r="I17" s="278">
        <f t="shared" ref="I17:J17" si="10">H17+5%*H17</f>
        <v>24015453475.644749</v>
      </c>
      <c r="J17" s="278">
        <f t="shared" si="10"/>
        <v>25216226149.426987</v>
      </c>
      <c r="K17" s="32">
        <f t="shared" si="9"/>
        <v>72103540078.066742</v>
      </c>
    </row>
    <row r="18" spans="1:11" ht="18.75" x14ac:dyDescent="0.3">
      <c r="A18" s="5"/>
      <c r="B18" s="56" t="s">
        <v>182</v>
      </c>
      <c r="C18" s="32">
        <v>618316630</v>
      </c>
      <c r="D18" s="28" t="s">
        <v>124</v>
      </c>
      <c r="E18" s="32">
        <v>710906881</v>
      </c>
      <c r="F18" s="278">
        <v>646925262</v>
      </c>
      <c r="G18" s="28" t="s">
        <v>124</v>
      </c>
      <c r="H18" s="175">
        <f>'CRF Charges'!K22</f>
        <v>945516298.36400008</v>
      </c>
      <c r="I18" s="278">
        <f t="shared" ref="I18:J18" si="11">H18+5%*H18</f>
        <v>992792113.2822001</v>
      </c>
      <c r="J18" s="278">
        <f t="shared" si="11"/>
        <v>1042431718.94631</v>
      </c>
      <c r="K18" s="32">
        <f t="shared" si="9"/>
        <v>2980740130.5925102</v>
      </c>
    </row>
    <row r="19" spans="1:11" ht="18.75" x14ac:dyDescent="0.3">
      <c r="A19" s="5"/>
      <c r="B19" s="56" t="s">
        <v>183</v>
      </c>
      <c r="C19" s="32">
        <v>1852587051</v>
      </c>
      <c r="D19" s="32">
        <v>177717419</v>
      </c>
      <c r="E19" s="32">
        <v>1072460639</v>
      </c>
      <c r="F19" s="278">
        <v>952637856</v>
      </c>
      <c r="G19" s="28" t="s">
        <v>124</v>
      </c>
      <c r="H19" s="175">
        <f>'CRF Charges'!K23</f>
        <v>2506986388.29</v>
      </c>
      <c r="I19" s="278">
        <f t="shared" ref="I19:J19" si="12">H19+5%*H19</f>
        <v>2632335707.7045002</v>
      </c>
      <c r="J19" s="278">
        <f t="shared" si="12"/>
        <v>2763952493.089725</v>
      </c>
      <c r="K19" s="32">
        <f t="shared" si="9"/>
        <v>7903274589.0842247</v>
      </c>
    </row>
    <row r="20" spans="1:11" ht="18.75" x14ac:dyDescent="0.3">
      <c r="A20" s="44"/>
      <c r="B20" s="56" t="s">
        <v>184</v>
      </c>
      <c r="C20" s="51">
        <v>2914913630.0500002</v>
      </c>
      <c r="D20" s="47">
        <v>1391544321</v>
      </c>
      <c r="E20" s="51">
        <v>1571923600</v>
      </c>
      <c r="F20" s="281">
        <v>500079318</v>
      </c>
      <c r="G20" s="49" t="s">
        <v>124</v>
      </c>
      <c r="H20" s="428"/>
      <c r="I20" s="278">
        <f t="shared" ref="I20:J20" si="13">H20+5%*H20</f>
        <v>0</v>
      </c>
      <c r="J20" s="278">
        <f t="shared" si="13"/>
        <v>0</v>
      </c>
      <c r="K20" s="32">
        <f t="shared" si="9"/>
        <v>0</v>
      </c>
    </row>
    <row r="21" spans="1:11" ht="18.75" x14ac:dyDescent="0.3">
      <c r="A21" s="44"/>
      <c r="B21" s="56" t="s">
        <v>185</v>
      </c>
      <c r="C21" s="32">
        <v>25336613845</v>
      </c>
      <c r="D21" s="32">
        <v>4161946546</v>
      </c>
      <c r="E21" s="28" t="s">
        <v>124</v>
      </c>
      <c r="F21" s="272"/>
      <c r="G21" s="2"/>
      <c r="H21" s="212"/>
      <c r="I21" s="278">
        <f t="shared" ref="I21:J21" si="14">H21+5%*H21</f>
        <v>0</v>
      </c>
      <c r="J21" s="278">
        <f t="shared" si="14"/>
        <v>0</v>
      </c>
      <c r="K21" s="32">
        <f t="shared" si="9"/>
        <v>0</v>
      </c>
    </row>
    <row r="22" spans="1:11" s="127" customFormat="1" ht="18.75" x14ac:dyDescent="0.3">
      <c r="A22" s="14">
        <v>5</v>
      </c>
      <c r="B22" s="54" t="s">
        <v>186</v>
      </c>
      <c r="C22" s="26">
        <f>SUM(C15:C21)</f>
        <v>80887843285.050003</v>
      </c>
      <c r="D22" s="26">
        <f t="shared" ref="D22:K22" si="15">SUM(D15:D21)</f>
        <v>17780853462</v>
      </c>
      <c r="E22" s="26">
        <f t="shared" si="15"/>
        <v>58772739914</v>
      </c>
      <c r="F22" s="280">
        <f t="shared" si="15"/>
        <v>49164463958</v>
      </c>
      <c r="G22" s="26">
        <f t="shared" si="15"/>
        <v>7190238275</v>
      </c>
      <c r="H22" s="152">
        <f t="shared" si="15"/>
        <v>56766085297.648994</v>
      </c>
      <c r="I22" s="280">
        <f t="shared" si="15"/>
        <v>59604389562.531456</v>
      </c>
      <c r="J22" s="280">
        <f t="shared" si="15"/>
        <v>62584609040.65802</v>
      </c>
      <c r="K22" s="26">
        <f t="shared" si="15"/>
        <v>178955083900.83847</v>
      </c>
    </row>
    <row r="23" spans="1:11" s="127" customFormat="1" ht="18.75" x14ac:dyDescent="0.3">
      <c r="A23" s="14">
        <v>6</v>
      </c>
      <c r="B23" s="54" t="s">
        <v>187</v>
      </c>
      <c r="C23" s="136">
        <f>C13-C22</f>
        <v>39833734223.110001</v>
      </c>
      <c r="D23" s="136">
        <f t="shared" ref="D23:K23" si="16">D13-D22</f>
        <v>50547800949</v>
      </c>
      <c r="E23" s="136">
        <f t="shared" si="16"/>
        <v>44454288598</v>
      </c>
      <c r="F23" s="178">
        <f t="shared" si="16"/>
        <v>42470960413</v>
      </c>
      <c r="G23" s="136"/>
      <c r="H23" s="247">
        <f t="shared" si="16"/>
        <v>53855513704.351006</v>
      </c>
      <c r="I23" s="178">
        <f t="shared" si="16"/>
        <v>51819427302.869545</v>
      </c>
      <c r="J23" s="178">
        <f t="shared" si="16"/>
        <v>56176698892.414001</v>
      </c>
      <c r="K23" s="136">
        <f t="shared" si="16"/>
        <v>161851639899.63455</v>
      </c>
    </row>
    <row r="24" spans="1:11" ht="18.75" x14ac:dyDescent="0.3">
      <c r="A24" s="44"/>
      <c r="B24" s="56" t="s">
        <v>188</v>
      </c>
      <c r="C24" s="55">
        <v>27567919263.02</v>
      </c>
      <c r="D24" s="32">
        <v>14957845553</v>
      </c>
      <c r="E24" s="32">
        <v>32363003525</v>
      </c>
      <c r="F24" s="278">
        <v>42470960413</v>
      </c>
      <c r="G24" s="2"/>
      <c r="H24" s="175">
        <v>51900154582</v>
      </c>
      <c r="I24" s="278">
        <v>48000000000</v>
      </c>
      <c r="J24" s="278">
        <v>50000000000</v>
      </c>
      <c r="K24" s="32"/>
    </row>
    <row r="25" spans="1:11" s="127" customFormat="1" ht="18.75" x14ac:dyDescent="0.3">
      <c r="A25" s="263"/>
      <c r="B25" s="54" t="s">
        <v>189</v>
      </c>
      <c r="C25" s="286">
        <v>12265814960.51</v>
      </c>
      <c r="D25" s="26">
        <v>35589955395</v>
      </c>
      <c r="E25" s="26">
        <v>12091285073</v>
      </c>
      <c r="F25" s="177">
        <v>0</v>
      </c>
      <c r="G25" s="134"/>
      <c r="H25" s="152">
        <f>H23-H24</f>
        <v>1955359122.3510056</v>
      </c>
      <c r="I25" s="280">
        <f>I23-I24</f>
        <v>3819427302.869545</v>
      </c>
      <c r="J25" s="280">
        <f>J23-J24</f>
        <v>6176698892.4140015</v>
      </c>
      <c r="K25" s="26"/>
    </row>
    <row r="26" spans="1:11" ht="18.75" x14ac:dyDescent="0.3">
      <c r="A26" s="44">
        <v>7</v>
      </c>
      <c r="B26" s="54" t="s">
        <v>190</v>
      </c>
      <c r="C26" s="2"/>
      <c r="D26" s="2"/>
      <c r="E26" s="2"/>
      <c r="F26" s="272"/>
      <c r="G26" s="2"/>
      <c r="H26" s="427"/>
      <c r="I26" s="272"/>
      <c r="J26" s="272"/>
      <c r="K26" s="2"/>
    </row>
    <row r="27" spans="1:11" ht="18.75" x14ac:dyDescent="0.3">
      <c r="A27" s="44"/>
      <c r="B27" s="56" t="s">
        <v>191</v>
      </c>
      <c r="C27" s="32">
        <v>2691911902</v>
      </c>
      <c r="D27" s="32">
        <v>3335836849</v>
      </c>
      <c r="E27" s="32">
        <v>3335836849</v>
      </c>
      <c r="F27" s="278">
        <v>3335836849</v>
      </c>
      <c r="G27" s="2"/>
      <c r="H27" s="175">
        <v>3335836849</v>
      </c>
      <c r="I27" s="278">
        <f>H53</f>
        <v>324061675.63989258</v>
      </c>
      <c r="J27" s="278">
        <f>I53</f>
        <v>1762615122.211792</v>
      </c>
      <c r="K27" s="32">
        <f>SUM(H27:J27)</f>
        <v>5422513646.8516846</v>
      </c>
    </row>
    <row r="28" spans="1:11" ht="18.75" x14ac:dyDescent="0.3">
      <c r="A28" s="44"/>
      <c r="B28" s="56" t="s">
        <v>192</v>
      </c>
      <c r="C28" s="32">
        <v>27567919263</v>
      </c>
      <c r="D28" s="32">
        <v>14957845553</v>
      </c>
      <c r="E28" s="32">
        <v>32363003525</v>
      </c>
      <c r="F28" s="278">
        <v>42470960413</v>
      </c>
      <c r="G28" s="2"/>
      <c r="H28" s="175">
        <f>H24</f>
        <v>51900154582</v>
      </c>
      <c r="I28" s="278">
        <f>I24</f>
        <v>48000000000</v>
      </c>
      <c r="J28" s="278">
        <f t="shared" ref="J28" si="17">I28+5%*I28</f>
        <v>50400000000</v>
      </c>
      <c r="K28" s="32">
        <f t="shared" ref="K28" si="18">SUM(H28:J28)</f>
        <v>150300154582</v>
      </c>
    </row>
    <row r="29" spans="1:11" ht="18.75" x14ac:dyDescent="0.3">
      <c r="A29" s="44"/>
      <c r="B29" s="56" t="s">
        <v>193</v>
      </c>
      <c r="C29" s="32">
        <v>700000000</v>
      </c>
      <c r="D29" s="28" t="s">
        <v>124</v>
      </c>
      <c r="E29" s="32">
        <v>16000000000</v>
      </c>
      <c r="F29" s="278">
        <v>10000000000</v>
      </c>
      <c r="G29" s="2"/>
      <c r="H29" s="233">
        <v>11000000000</v>
      </c>
      <c r="I29" s="278">
        <f>H29+50%*H29</f>
        <v>16500000000</v>
      </c>
      <c r="J29" s="278">
        <f>I29+1%*I29</f>
        <v>16665000000</v>
      </c>
      <c r="K29" s="32">
        <f t="shared" ref="K29:K32" si="19">SUM(H29:J29)</f>
        <v>44165000000</v>
      </c>
    </row>
    <row r="30" spans="1:11" ht="18.75" x14ac:dyDescent="0.3">
      <c r="A30" s="5"/>
      <c r="B30" s="5" t="s">
        <v>194</v>
      </c>
      <c r="C30" s="49" t="s">
        <v>124</v>
      </c>
      <c r="D30" s="47">
        <v>20000</v>
      </c>
      <c r="E30" s="32">
        <v>3565364972</v>
      </c>
      <c r="F30" s="278">
        <v>5000000000</v>
      </c>
      <c r="G30" s="2"/>
      <c r="H30" s="175">
        <f>'Detailed Capital Receipt'!K28</f>
        <v>5000000000</v>
      </c>
      <c r="I30" s="278">
        <f>H30+50%*H30</f>
        <v>7500000000</v>
      </c>
      <c r="J30" s="278">
        <f t="shared" ref="J30:J32" si="20">I30+1%*I30</f>
        <v>7575000000</v>
      </c>
      <c r="K30" s="32">
        <f t="shared" si="19"/>
        <v>20075000000</v>
      </c>
    </row>
    <row r="31" spans="1:11" ht="18.75" x14ac:dyDescent="0.3">
      <c r="A31" s="5"/>
      <c r="B31" s="5" t="s">
        <v>195</v>
      </c>
      <c r="C31" s="47">
        <v>1057714269</v>
      </c>
      <c r="D31" s="49" t="s">
        <v>124</v>
      </c>
      <c r="E31" s="32">
        <v>13400000000</v>
      </c>
      <c r="F31" s="278">
        <v>5000000000</v>
      </c>
      <c r="G31" s="2"/>
      <c r="H31" s="175">
        <f>'Detailed Capital Receipt'!K18</f>
        <v>5000000000</v>
      </c>
      <c r="I31" s="278">
        <f>H31+50%*H31</f>
        <v>7500000000</v>
      </c>
      <c r="J31" s="278">
        <f t="shared" si="20"/>
        <v>7575000000</v>
      </c>
      <c r="K31" s="32">
        <f t="shared" si="19"/>
        <v>20075000000</v>
      </c>
    </row>
    <row r="32" spans="1:11" ht="18.75" x14ac:dyDescent="0.3">
      <c r="A32" s="44"/>
      <c r="B32" s="56" t="s">
        <v>196</v>
      </c>
      <c r="C32" s="32">
        <v>20831044079</v>
      </c>
      <c r="D32" s="28" t="s">
        <v>124</v>
      </c>
      <c r="E32" s="32">
        <v>13034635028</v>
      </c>
      <c r="F32" s="279" t="s">
        <v>124</v>
      </c>
      <c r="G32" s="2"/>
      <c r="H32" s="233">
        <f>'2020 SRA Actuals'!Q17</f>
        <v>10973864598</v>
      </c>
      <c r="I32" s="278">
        <f>H32+20%*H32</f>
        <v>13168637517.6</v>
      </c>
      <c r="J32" s="278">
        <f t="shared" si="20"/>
        <v>13300323892.776001</v>
      </c>
      <c r="K32" s="32">
        <f t="shared" si="19"/>
        <v>37442826008.375999</v>
      </c>
    </row>
    <row r="33" spans="1:11" ht="18.75" x14ac:dyDescent="0.3">
      <c r="A33" s="44">
        <v>8</v>
      </c>
      <c r="B33" s="54" t="s">
        <v>197</v>
      </c>
      <c r="C33" s="32">
        <f>SUM(C27:C32)</f>
        <v>52848589513</v>
      </c>
      <c r="D33" s="32">
        <f t="shared" ref="D33:K33" si="21">SUM(D27:D32)</f>
        <v>18293702402</v>
      </c>
      <c r="E33" s="32">
        <f t="shared" si="21"/>
        <v>81698840374</v>
      </c>
      <c r="F33" s="278">
        <f t="shared" si="21"/>
        <v>65806797262</v>
      </c>
      <c r="G33" s="32">
        <f t="shared" si="21"/>
        <v>0</v>
      </c>
      <c r="H33" s="175">
        <f>SUM(H27:H32)</f>
        <v>87209856029</v>
      </c>
      <c r="I33" s="278">
        <f t="shared" si="21"/>
        <v>92992699193.239899</v>
      </c>
      <c r="J33" s="278">
        <f>SUM(J27:J32)</f>
        <v>97277939014.987793</v>
      </c>
      <c r="K33" s="32">
        <f t="shared" si="21"/>
        <v>277480494237.22766</v>
      </c>
    </row>
    <row r="34" spans="1:11" ht="18.75" x14ac:dyDescent="0.3">
      <c r="A34" s="44">
        <v>9</v>
      </c>
      <c r="B34" s="54" t="s">
        <v>198</v>
      </c>
      <c r="C34" s="2"/>
      <c r="D34" s="2"/>
      <c r="E34" s="2"/>
      <c r="F34" s="272"/>
      <c r="G34" s="2"/>
      <c r="H34" s="427"/>
      <c r="I34" s="272"/>
      <c r="J34" s="272"/>
      <c r="K34" s="2"/>
    </row>
    <row r="35" spans="1:11" ht="18.75" x14ac:dyDescent="0.3">
      <c r="A35" s="44"/>
      <c r="B35" s="5" t="s">
        <v>138</v>
      </c>
      <c r="C35" s="32">
        <v>409034018</v>
      </c>
      <c r="D35" s="32">
        <v>106455000</v>
      </c>
      <c r="E35" s="32">
        <v>3336058129</v>
      </c>
      <c r="F35" s="278">
        <v>2211413129</v>
      </c>
      <c r="G35" s="32">
        <v>468500000</v>
      </c>
      <c r="H35" s="175">
        <v>2542607129</v>
      </c>
      <c r="I35" s="278">
        <f>H35+5%*H35</f>
        <v>2669737485.4499998</v>
      </c>
      <c r="J35" s="278">
        <f>I35+3%*I35</f>
        <v>2749829610.0134997</v>
      </c>
      <c r="K35" s="32">
        <f t="shared" ref="K35" si="22">SUM(H35:J35)</f>
        <v>7962174224.4634991</v>
      </c>
    </row>
    <row r="36" spans="1:11" ht="18.75" x14ac:dyDescent="0.3">
      <c r="A36" s="44"/>
      <c r="B36" s="5" t="s">
        <v>139</v>
      </c>
      <c r="C36" s="28">
        <v>0</v>
      </c>
      <c r="D36" s="28" t="s">
        <v>124</v>
      </c>
      <c r="E36" s="28">
        <v>0</v>
      </c>
      <c r="F36" s="278">
        <v>20000000</v>
      </c>
      <c r="G36" s="28">
        <v>0</v>
      </c>
      <c r="H36" s="429">
        <v>20000000</v>
      </c>
      <c r="I36" s="278">
        <f t="shared" ref="I36:I51" si="23">H36+5%*H36</f>
        <v>21000000</v>
      </c>
      <c r="J36" s="278">
        <f t="shared" ref="J36:J51" si="24">I36+3%*I36</f>
        <v>21630000</v>
      </c>
      <c r="K36" s="32">
        <f t="shared" ref="K36:K51" si="25">SUM(H36:J36)</f>
        <v>62630000</v>
      </c>
    </row>
    <row r="37" spans="1:11" ht="18.75" x14ac:dyDescent="0.3">
      <c r="A37" s="44"/>
      <c r="B37" s="5" t="s">
        <v>140</v>
      </c>
      <c r="C37" s="32">
        <v>6648075</v>
      </c>
      <c r="D37" s="32">
        <v>7290380</v>
      </c>
      <c r="E37" s="32">
        <v>24000000</v>
      </c>
      <c r="F37" s="278">
        <v>20000000</v>
      </c>
      <c r="G37" s="28">
        <v>0</v>
      </c>
      <c r="H37" s="175">
        <v>6648075</v>
      </c>
      <c r="I37" s="278">
        <f t="shared" si="23"/>
        <v>6980478.75</v>
      </c>
      <c r="J37" s="278">
        <f t="shared" si="24"/>
        <v>7189893.1124999998</v>
      </c>
      <c r="K37" s="32">
        <f t="shared" si="25"/>
        <v>20818446.862500001</v>
      </c>
    </row>
    <row r="38" spans="1:11" ht="18.75" x14ac:dyDescent="0.3">
      <c r="A38" s="44"/>
      <c r="B38" s="5" t="s">
        <v>141</v>
      </c>
      <c r="C38" s="32">
        <v>1262727891</v>
      </c>
      <c r="D38" s="32">
        <v>719148413</v>
      </c>
      <c r="E38" s="32">
        <v>6469180000</v>
      </c>
      <c r="F38" s="278">
        <v>5593199500</v>
      </c>
      <c r="G38" s="32">
        <v>2835000000</v>
      </c>
      <c r="H38" s="175">
        <v>6760600000</v>
      </c>
      <c r="I38" s="278">
        <f t="shared" si="23"/>
        <v>7098630000</v>
      </c>
      <c r="J38" s="278">
        <f t="shared" si="24"/>
        <v>7311588900</v>
      </c>
      <c r="K38" s="32">
        <f t="shared" si="25"/>
        <v>21170818900</v>
      </c>
    </row>
    <row r="39" spans="1:11" ht="18.75" x14ac:dyDescent="0.3">
      <c r="A39" s="44"/>
      <c r="B39" s="5" t="s">
        <v>142</v>
      </c>
      <c r="C39" s="32">
        <v>3320507884</v>
      </c>
      <c r="D39" s="32">
        <v>837901126</v>
      </c>
      <c r="E39" s="32">
        <v>7036682436</v>
      </c>
      <c r="F39" s="278">
        <v>5226415000</v>
      </c>
      <c r="G39" s="32">
        <v>1290000000</v>
      </c>
      <c r="H39" s="175">
        <v>5492180000</v>
      </c>
      <c r="I39" s="278">
        <f t="shared" si="23"/>
        <v>5766789000</v>
      </c>
      <c r="J39" s="278">
        <f t="shared" si="24"/>
        <v>5939792670</v>
      </c>
      <c r="K39" s="32">
        <f t="shared" si="25"/>
        <v>17198761670</v>
      </c>
    </row>
    <row r="40" spans="1:11" ht="18.75" x14ac:dyDescent="0.3">
      <c r="A40" s="44"/>
      <c r="B40" s="5" t="s">
        <v>143</v>
      </c>
      <c r="C40" s="32">
        <v>3336265661</v>
      </c>
      <c r="D40" s="32">
        <v>1109475126</v>
      </c>
      <c r="E40" s="32">
        <v>6657000000</v>
      </c>
      <c r="F40" s="278">
        <v>4231000000</v>
      </c>
      <c r="G40" s="28">
        <v>0</v>
      </c>
      <c r="H40" s="175">
        <v>1570000000</v>
      </c>
      <c r="I40" s="278">
        <f t="shared" si="23"/>
        <v>1648500000</v>
      </c>
      <c r="J40" s="278">
        <f t="shared" si="24"/>
        <v>1697955000</v>
      </c>
      <c r="K40" s="32">
        <f t="shared" si="25"/>
        <v>4916455000</v>
      </c>
    </row>
    <row r="41" spans="1:11" ht="18.75" x14ac:dyDescent="0.3">
      <c r="A41" s="44"/>
      <c r="B41" s="5" t="s">
        <v>144</v>
      </c>
      <c r="C41" s="32">
        <v>403830800</v>
      </c>
      <c r="D41" s="32">
        <v>55541712</v>
      </c>
      <c r="E41" s="32">
        <v>764000000</v>
      </c>
      <c r="F41" s="278">
        <v>629000000</v>
      </c>
      <c r="G41" s="32">
        <v>110000000</v>
      </c>
      <c r="H41" s="175">
        <v>403830800</v>
      </c>
      <c r="I41" s="278">
        <f t="shared" si="23"/>
        <v>424022340</v>
      </c>
      <c r="J41" s="278">
        <f t="shared" si="24"/>
        <v>436743010.19999999</v>
      </c>
      <c r="K41" s="32">
        <f t="shared" si="25"/>
        <v>1264596150.2</v>
      </c>
    </row>
    <row r="42" spans="1:11" ht="18.75" x14ac:dyDescent="0.3">
      <c r="A42" s="44"/>
      <c r="B42" s="5" t="s">
        <v>145</v>
      </c>
      <c r="C42" s="32">
        <v>630135824</v>
      </c>
      <c r="D42" s="32">
        <v>508581152</v>
      </c>
      <c r="E42" s="32">
        <v>2683000000</v>
      </c>
      <c r="F42" s="278">
        <v>1116000000</v>
      </c>
      <c r="G42" s="28">
        <v>0</v>
      </c>
      <c r="H42" s="175">
        <v>630135824</v>
      </c>
      <c r="I42" s="278">
        <f t="shared" si="23"/>
        <v>661642615.20000005</v>
      </c>
      <c r="J42" s="278">
        <f t="shared" si="24"/>
        <v>681491893.65600002</v>
      </c>
      <c r="K42" s="32">
        <f t="shared" si="25"/>
        <v>1973270332.8559999</v>
      </c>
    </row>
    <row r="43" spans="1:11" ht="18.75" x14ac:dyDescent="0.3">
      <c r="A43" s="44"/>
      <c r="B43" s="5" t="s">
        <v>146</v>
      </c>
      <c r="C43" s="32">
        <v>2132624030</v>
      </c>
      <c r="D43" s="32">
        <v>766723644</v>
      </c>
      <c r="E43" s="32">
        <v>2737171047</v>
      </c>
      <c r="F43" s="278">
        <v>2521171047</v>
      </c>
      <c r="G43" s="28">
        <v>0</v>
      </c>
      <c r="H43" s="175">
        <v>3345100000</v>
      </c>
      <c r="I43" s="278">
        <f t="shared" si="23"/>
        <v>3512355000</v>
      </c>
      <c r="J43" s="278">
        <f t="shared" si="24"/>
        <v>3617725650</v>
      </c>
      <c r="K43" s="32">
        <f t="shared" si="25"/>
        <v>10475180650</v>
      </c>
    </row>
    <row r="44" spans="1:11" ht="18.75" x14ac:dyDescent="0.3">
      <c r="A44" s="44"/>
      <c r="B44" s="5" t="s">
        <v>147</v>
      </c>
      <c r="C44" s="32">
        <v>120088204</v>
      </c>
      <c r="D44" s="32">
        <v>18671452</v>
      </c>
      <c r="E44" s="32">
        <v>984000000</v>
      </c>
      <c r="F44" s="278">
        <v>1023000000</v>
      </c>
      <c r="G44" s="32">
        <v>869000000</v>
      </c>
      <c r="H44" s="175">
        <v>621000000</v>
      </c>
      <c r="I44" s="278">
        <f t="shared" si="23"/>
        <v>652050000</v>
      </c>
      <c r="J44" s="278">
        <f t="shared" si="24"/>
        <v>671611500</v>
      </c>
      <c r="K44" s="32">
        <f t="shared" si="25"/>
        <v>1944661500</v>
      </c>
    </row>
    <row r="45" spans="1:11" ht="18.75" x14ac:dyDescent="0.3">
      <c r="A45" s="44"/>
      <c r="B45" s="5" t="s">
        <v>148</v>
      </c>
      <c r="C45" s="32">
        <v>222646100</v>
      </c>
      <c r="D45" s="28" t="s">
        <v>124</v>
      </c>
      <c r="E45" s="32">
        <v>993397313</v>
      </c>
      <c r="F45" s="278">
        <v>865510727</v>
      </c>
      <c r="G45" s="28">
        <v>0</v>
      </c>
      <c r="H45" s="175">
        <v>1113825000</v>
      </c>
      <c r="I45" s="278">
        <f t="shared" si="23"/>
        <v>1169516250</v>
      </c>
      <c r="J45" s="278">
        <f t="shared" si="24"/>
        <v>1204601737.5</v>
      </c>
      <c r="K45" s="32">
        <f t="shared" si="25"/>
        <v>3487942987.5</v>
      </c>
    </row>
    <row r="46" spans="1:11" ht="18.75" x14ac:dyDescent="0.3">
      <c r="A46" s="44"/>
      <c r="B46" s="5" t="s">
        <v>149</v>
      </c>
      <c r="C46" s="32">
        <v>81337851</v>
      </c>
      <c r="D46" s="32">
        <v>383018854</v>
      </c>
      <c r="E46" s="32">
        <v>2574408070</v>
      </c>
      <c r="F46" s="278">
        <v>1823000000</v>
      </c>
      <c r="G46" s="32">
        <v>1000000000</v>
      </c>
      <c r="H46" s="175">
        <v>8783911901</v>
      </c>
      <c r="I46" s="278">
        <f t="shared" si="23"/>
        <v>9223107496.0499992</v>
      </c>
      <c r="J46" s="278">
        <f t="shared" si="24"/>
        <v>9499800720.9314995</v>
      </c>
      <c r="K46" s="32">
        <f t="shared" si="25"/>
        <v>27506820117.981499</v>
      </c>
    </row>
    <row r="47" spans="1:11" ht="18.75" x14ac:dyDescent="0.3">
      <c r="A47" s="44"/>
      <c r="B47" s="5" t="s">
        <v>150</v>
      </c>
      <c r="C47" s="32">
        <v>14065257149</v>
      </c>
      <c r="D47" s="32">
        <v>3279055625</v>
      </c>
      <c r="E47" s="32">
        <v>17943776984</v>
      </c>
      <c r="F47" s="278">
        <v>13486458313</v>
      </c>
      <c r="G47" s="32">
        <v>100000000</v>
      </c>
      <c r="H47" s="175">
        <v>15220276728.860001</v>
      </c>
      <c r="I47" s="278">
        <f t="shared" si="23"/>
        <v>15981290565.303001</v>
      </c>
      <c r="J47" s="278">
        <f t="shared" si="24"/>
        <v>16460729282.262091</v>
      </c>
      <c r="K47" s="32">
        <f t="shared" si="25"/>
        <v>47662296576.425095</v>
      </c>
    </row>
    <row r="48" spans="1:11" ht="18.75" x14ac:dyDescent="0.3">
      <c r="A48" s="44"/>
      <c r="B48" s="5" t="s">
        <v>151</v>
      </c>
      <c r="C48" s="32">
        <v>2873098335</v>
      </c>
      <c r="D48" s="32">
        <v>578172316</v>
      </c>
      <c r="E48" s="32">
        <v>3571918786</v>
      </c>
      <c r="F48" s="278">
        <v>3088918786</v>
      </c>
      <c r="G48" s="28">
        <v>0</v>
      </c>
      <c r="H48" s="175">
        <v>1950000000</v>
      </c>
      <c r="I48" s="278">
        <f t="shared" si="23"/>
        <v>2047500000</v>
      </c>
      <c r="J48" s="278">
        <f t="shared" si="24"/>
        <v>2108925000</v>
      </c>
      <c r="K48" s="32">
        <f t="shared" si="25"/>
        <v>6106425000</v>
      </c>
    </row>
    <row r="49" spans="1:13" ht="18.75" x14ac:dyDescent="0.3">
      <c r="A49" s="44"/>
      <c r="B49" s="5" t="s">
        <v>199</v>
      </c>
      <c r="C49" s="32">
        <v>5000000</v>
      </c>
      <c r="D49" s="28" t="s">
        <v>124</v>
      </c>
      <c r="E49" s="32">
        <v>5000000</v>
      </c>
      <c r="F49" s="278">
        <v>5000000</v>
      </c>
      <c r="G49" s="28">
        <v>0</v>
      </c>
      <c r="H49" s="175">
        <v>621000000</v>
      </c>
      <c r="I49" s="278">
        <f t="shared" si="23"/>
        <v>652050000</v>
      </c>
      <c r="J49" s="278">
        <f t="shared" si="24"/>
        <v>671611500</v>
      </c>
      <c r="K49" s="32">
        <f t="shared" si="25"/>
        <v>1944661500</v>
      </c>
    </row>
    <row r="50" spans="1:13" ht="18.75" x14ac:dyDescent="0.3">
      <c r="A50" s="44"/>
      <c r="B50" s="5" t="s">
        <v>153</v>
      </c>
      <c r="C50" s="32">
        <v>20574979415</v>
      </c>
      <c r="D50" s="32">
        <v>5321944688</v>
      </c>
      <c r="E50" s="32">
        <v>16583410760</v>
      </c>
      <c r="F50" s="278">
        <v>15946710760</v>
      </c>
      <c r="G50" s="32">
        <v>50000000</v>
      </c>
      <c r="H50" s="175">
        <v>32054678895.500099</v>
      </c>
      <c r="I50" s="278">
        <f t="shared" si="23"/>
        <v>33657412840.275105</v>
      </c>
      <c r="J50" s="278">
        <f t="shared" si="24"/>
        <v>34667135225.48336</v>
      </c>
      <c r="K50" s="32">
        <f t="shared" si="25"/>
        <v>100379226961.25858</v>
      </c>
    </row>
    <row r="51" spans="1:13" ht="18.75" x14ac:dyDescent="0.3">
      <c r="A51" s="44"/>
      <c r="B51" s="5" t="s">
        <v>154</v>
      </c>
      <c r="C51" s="32">
        <v>68571429</v>
      </c>
      <c r="D51" s="32">
        <v>1390020091</v>
      </c>
      <c r="E51" s="32">
        <v>6000000000</v>
      </c>
      <c r="F51" s="278">
        <v>8000000000</v>
      </c>
      <c r="G51" s="28">
        <v>0</v>
      </c>
      <c r="H51" s="175">
        <v>5750000000</v>
      </c>
      <c r="I51" s="278">
        <f t="shared" si="23"/>
        <v>6037500000</v>
      </c>
      <c r="J51" s="278">
        <f t="shared" si="24"/>
        <v>6218625000</v>
      </c>
      <c r="K51" s="32">
        <f t="shared" si="25"/>
        <v>18006125000</v>
      </c>
    </row>
    <row r="52" spans="1:13" s="425" customFormat="1" ht="18.75" x14ac:dyDescent="0.3">
      <c r="A52" s="105"/>
      <c r="B52" s="422" t="s">
        <v>200</v>
      </c>
      <c r="C52" s="280">
        <f>SUM(C35:C51)</f>
        <v>49512752666</v>
      </c>
      <c r="D52" s="280">
        <f t="shared" ref="D52:K52" si="26">SUM(D35:D51)</f>
        <v>15081999579</v>
      </c>
      <c r="E52" s="280">
        <f t="shared" si="26"/>
        <v>78363003525</v>
      </c>
      <c r="F52" s="280">
        <f t="shared" si="26"/>
        <v>65806797262</v>
      </c>
      <c r="G52" s="280">
        <f t="shared" si="26"/>
        <v>6722500000</v>
      </c>
      <c r="H52" s="152">
        <f t="shared" si="26"/>
        <v>86885794353.360107</v>
      </c>
      <c r="I52" s="280">
        <f t="shared" si="26"/>
        <v>91230084071.028107</v>
      </c>
      <c r="J52" s="280">
        <f t="shared" si="26"/>
        <v>93966986593.158951</v>
      </c>
      <c r="K52" s="280">
        <f t="shared" si="26"/>
        <v>272082865017.54715</v>
      </c>
      <c r="L52" s="423">
        <v>72273133200.707001</v>
      </c>
      <c r="M52" s="424">
        <f>H52-L52</f>
        <v>14612661152.653107</v>
      </c>
    </row>
    <row r="53" spans="1:13" ht="18.75" x14ac:dyDescent="0.3">
      <c r="A53" s="44">
        <v>10</v>
      </c>
      <c r="B53" s="56" t="s">
        <v>201</v>
      </c>
      <c r="C53" s="32">
        <f>C33-C52</f>
        <v>3335836847</v>
      </c>
      <c r="D53" s="32">
        <f t="shared" ref="D53:K53" si="27">D33-D52</f>
        <v>3211702823</v>
      </c>
      <c r="E53" s="32">
        <f t="shared" si="27"/>
        <v>3335836849</v>
      </c>
      <c r="F53" s="278">
        <f t="shared" si="27"/>
        <v>0</v>
      </c>
      <c r="G53" s="32"/>
      <c r="H53" s="175">
        <f>H33-H52</f>
        <v>324061675.63989258</v>
      </c>
      <c r="I53" s="278">
        <f t="shared" si="27"/>
        <v>1762615122.211792</v>
      </c>
      <c r="J53" s="278">
        <f t="shared" si="27"/>
        <v>3310952421.8288422</v>
      </c>
      <c r="K53" s="32">
        <f t="shared" si="27"/>
        <v>5397629219.6805115</v>
      </c>
    </row>
    <row r="54" spans="1:13" ht="18.75" x14ac:dyDescent="0.3">
      <c r="A54" s="44">
        <v>11</v>
      </c>
      <c r="B54" s="54" t="s">
        <v>202</v>
      </c>
      <c r="C54" s="32">
        <f>C25+C53</f>
        <v>15601651807.51</v>
      </c>
      <c r="D54" s="32">
        <f t="shared" ref="D54:K54" si="28">D25+D53</f>
        <v>38801658218</v>
      </c>
      <c r="E54" s="32">
        <f t="shared" si="28"/>
        <v>15427121922</v>
      </c>
      <c r="F54" s="278">
        <f t="shared" si="28"/>
        <v>0</v>
      </c>
      <c r="G54" s="32"/>
      <c r="H54" s="175">
        <f t="shared" si="28"/>
        <v>2279420797.9908981</v>
      </c>
      <c r="I54" s="278">
        <f t="shared" si="28"/>
        <v>5582042425.081337</v>
      </c>
      <c r="J54" s="278">
        <f t="shared" si="28"/>
        <v>9487651314.2428436</v>
      </c>
      <c r="K54" s="32">
        <f t="shared" si="28"/>
        <v>5397629219.6805115</v>
      </c>
    </row>
    <row r="55" spans="1:13" ht="18.75" hidden="1" x14ac:dyDescent="0.3">
      <c r="H55" s="430">
        <f>H52-H33</f>
        <v>-324061675.63989258</v>
      </c>
    </row>
    <row r="56" spans="1:13" ht="18.75" hidden="1" x14ac:dyDescent="0.3">
      <c r="H56" s="429">
        <v>10861203446</v>
      </c>
    </row>
    <row r="57" spans="1:13" ht="18.75" hidden="1" x14ac:dyDescent="0.3">
      <c r="H57" s="430">
        <f>SUM(H55:H56)</f>
        <v>10537141770.360107</v>
      </c>
    </row>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sheetData>
  <mergeCells count="3">
    <mergeCell ref="A2:K2"/>
    <mergeCell ref="A3:B5"/>
    <mergeCell ref="A1:K1"/>
  </mergeCells>
  <pageMargins left="0.70866141732283472" right="0.70866141732283472" top="0.74803149606299213" bottom="0.74803149606299213" header="0.31496062992125984" footer="0.31496062992125984"/>
  <pageSetup paperSize="5"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6"/>
  <sheetViews>
    <sheetView view="pageBreakPreview" zoomScale="60" workbookViewId="0">
      <selection activeCell="W18" sqref="W18"/>
    </sheetView>
  </sheetViews>
  <sheetFormatPr defaultRowHeight="18.75" x14ac:dyDescent="0.3"/>
  <cols>
    <col min="1" max="1" width="25.28515625" customWidth="1"/>
    <col min="2" max="2" width="55.5703125" bestFit="1" customWidth="1"/>
    <col min="3" max="4" width="20.85546875" style="9" hidden="1" customWidth="1"/>
    <col min="5" max="5" width="21.28515625" style="9" hidden="1" customWidth="1"/>
    <col min="6" max="6" width="19.140625" style="9" hidden="1" customWidth="1"/>
    <col min="7" max="7" width="20.42578125" style="9" hidden="1" customWidth="1"/>
    <col min="8" max="8" width="21" style="9" hidden="1" customWidth="1"/>
    <col min="9" max="9" width="21.85546875" style="9" hidden="1" customWidth="1"/>
    <col min="10" max="10" width="20.5703125" style="9" hidden="1" customWidth="1"/>
    <col min="11" max="11" width="19.5703125" style="9" hidden="1" customWidth="1"/>
    <col min="12" max="12" width="20" style="9" hidden="1" customWidth="1"/>
    <col min="13" max="13" width="25.5703125" style="10" bestFit="1" customWidth="1"/>
    <col min="14" max="15" width="24.42578125" style="9" bestFit="1" customWidth="1"/>
    <col min="16" max="16" width="26.85546875" style="1" bestFit="1" customWidth="1"/>
    <col min="17" max="17" width="22.28515625" style="254" customWidth="1"/>
  </cols>
  <sheetData>
    <row r="1" spans="1:17" x14ac:dyDescent="0.3">
      <c r="A1" s="439" t="s">
        <v>2739</v>
      </c>
      <c r="B1" s="439"/>
      <c r="C1" s="439"/>
      <c r="D1" s="439"/>
      <c r="E1" s="439"/>
      <c r="F1" s="439"/>
      <c r="G1" s="439"/>
      <c r="H1" s="439"/>
      <c r="I1" s="439"/>
      <c r="J1" s="439"/>
      <c r="K1" s="439"/>
      <c r="L1" s="439"/>
      <c r="M1" s="439"/>
      <c r="N1" s="439"/>
      <c r="O1" s="439"/>
      <c r="P1" s="439"/>
      <c r="Q1" s="439"/>
    </row>
    <row r="2" spans="1:17" ht="26.25" x14ac:dyDescent="0.4">
      <c r="A2" s="447" t="s">
        <v>0</v>
      </c>
      <c r="B2" s="448"/>
      <c r="C2" s="448"/>
      <c r="D2" s="448"/>
      <c r="E2" s="448"/>
      <c r="F2" s="448"/>
      <c r="G2" s="448"/>
      <c r="H2" s="448"/>
      <c r="I2" s="448"/>
      <c r="J2" s="448"/>
      <c r="K2" s="448"/>
      <c r="L2" s="448"/>
      <c r="M2" s="448"/>
      <c r="N2" s="448"/>
      <c r="O2" s="448"/>
      <c r="P2" s="448"/>
      <c r="Q2" s="449"/>
    </row>
    <row r="3" spans="1:17" s="127" customFormat="1" x14ac:dyDescent="0.3">
      <c r="A3" s="134"/>
      <c r="B3" s="134"/>
      <c r="C3" s="125" t="s">
        <v>1</v>
      </c>
      <c r="D3" s="125" t="s">
        <v>2</v>
      </c>
      <c r="E3" s="125" t="s">
        <v>3</v>
      </c>
      <c r="F3" s="125" t="s">
        <v>4</v>
      </c>
      <c r="G3" s="125" t="s">
        <v>5</v>
      </c>
      <c r="H3" s="125" t="s">
        <v>6</v>
      </c>
      <c r="I3" s="125" t="s">
        <v>7</v>
      </c>
      <c r="J3" s="125" t="s">
        <v>8</v>
      </c>
      <c r="K3" s="125" t="s">
        <v>9</v>
      </c>
      <c r="L3" s="125" t="s">
        <v>10</v>
      </c>
      <c r="M3" s="7" t="s">
        <v>11</v>
      </c>
      <c r="N3" s="125" t="s">
        <v>3670</v>
      </c>
      <c r="O3" s="125" t="s">
        <v>3671</v>
      </c>
      <c r="P3" s="7" t="s">
        <v>3675</v>
      </c>
      <c r="Q3" s="252" t="s">
        <v>3669</v>
      </c>
    </row>
    <row r="4" spans="1:17" x14ac:dyDescent="0.3">
      <c r="A4" s="2"/>
      <c r="B4" s="2"/>
      <c r="C4" s="3"/>
      <c r="D4" s="3"/>
      <c r="E4" s="3"/>
      <c r="F4" s="3"/>
      <c r="G4" s="3"/>
      <c r="H4" s="3"/>
      <c r="I4" s="3"/>
      <c r="J4" s="3"/>
      <c r="K4" s="3"/>
      <c r="L4" s="3"/>
      <c r="M4" s="53" t="s">
        <v>116</v>
      </c>
      <c r="N4" s="3"/>
      <c r="O4" s="3"/>
      <c r="P4" s="4"/>
      <c r="Q4" s="251"/>
    </row>
    <row r="5" spans="1:17" x14ac:dyDescent="0.3">
      <c r="A5" s="2"/>
      <c r="B5" s="134" t="s">
        <v>3674</v>
      </c>
      <c r="C5" s="3"/>
      <c r="D5" s="3"/>
      <c r="E5" s="3"/>
      <c r="F5" s="3"/>
      <c r="G5" s="3"/>
      <c r="H5" s="3"/>
      <c r="I5" s="3"/>
      <c r="J5" s="3"/>
      <c r="K5" s="3"/>
      <c r="L5" s="3"/>
      <c r="M5" s="4"/>
      <c r="N5" s="3"/>
      <c r="O5" s="3"/>
      <c r="P5" s="4"/>
      <c r="Q5" s="251"/>
    </row>
    <row r="6" spans="1:17" x14ac:dyDescent="0.3">
      <c r="A6" s="5" t="s">
        <v>12</v>
      </c>
      <c r="B6" s="5" t="s">
        <v>13</v>
      </c>
      <c r="C6" s="3">
        <v>3608896364.4400001</v>
      </c>
      <c r="D6" s="3">
        <v>3236466496.9099998</v>
      </c>
      <c r="E6" s="3">
        <v>2858200264.0500002</v>
      </c>
      <c r="F6" s="3">
        <v>2896203195.3499999</v>
      </c>
      <c r="G6" s="3">
        <v>2258619746.1100001</v>
      </c>
      <c r="H6" s="3">
        <v>2574870202.9400001</v>
      </c>
      <c r="I6" s="3">
        <v>2676398656.4200001</v>
      </c>
      <c r="J6" s="3">
        <v>3387165878.5300002</v>
      </c>
      <c r="K6" s="3">
        <v>3350715671.5799999</v>
      </c>
      <c r="L6" s="3">
        <v>2142912664.4000001</v>
      </c>
      <c r="M6" s="4">
        <f>SUM(C6:L6)</f>
        <v>28990449140.730003</v>
      </c>
      <c r="N6" s="3">
        <f>M6/10</f>
        <v>2899044914.0730004</v>
      </c>
      <c r="O6" s="3">
        <f>M6/10</f>
        <v>2899044914.0730004</v>
      </c>
      <c r="P6" s="288">
        <f>SUM(M6:O6)</f>
        <v>34788538968.876007</v>
      </c>
      <c r="Q6" s="252">
        <v>46788538969</v>
      </c>
    </row>
    <row r="7" spans="1:17" x14ac:dyDescent="0.3">
      <c r="A7" s="5"/>
      <c r="B7" s="5"/>
      <c r="C7" s="3"/>
      <c r="D7" s="3"/>
      <c r="E7" s="3"/>
      <c r="F7" s="3"/>
      <c r="G7" s="3"/>
      <c r="H7" s="3"/>
      <c r="I7" s="3"/>
      <c r="J7" s="3"/>
      <c r="K7" s="3"/>
      <c r="L7" s="3"/>
      <c r="M7" s="4"/>
      <c r="N7" s="3"/>
      <c r="O7" s="3"/>
      <c r="P7" s="288"/>
      <c r="Q7" s="252"/>
    </row>
    <row r="8" spans="1:17" x14ac:dyDescent="0.3">
      <c r="A8" s="5"/>
      <c r="B8" s="5"/>
      <c r="C8" s="3"/>
      <c r="D8" s="3"/>
      <c r="E8" s="3"/>
      <c r="F8" s="3"/>
      <c r="G8" s="3"/>
      <c r="H8" s="3"/>
      <c r="I8" s="3"/>
      <c r="J8" s="3"/>
      <c r="K8" s="3"/>
      <c r="L8" s="3"/>
      <c r="M8" s="4"/>
      <c r="N8" s="3"/>
      <c r="O8" s="3"/>
      <c r="P8" s="288"/>
      <c r="Q8" s="252"/>
    </row>
    <row r="9" spans="1:17" x14ac:dyDescent="0.3">
      <c r="A9" s="5"/>
      <c r="B9" s="25" t="s">
        <v>3672</v>
      </c>
      <c r="C9" s="3"/>
      <c r="D9" s="3"/>
      <c r="E9" s="3"/>
      <c r="F9" s="3"/>
      <c r="G9" s="3"/>
      <c r="H9" s="3"/>
      <c r="I9" s="3"/>
      <c r="J9" s="3"/>
      <c r="K9" s="3"/>
      <c r="L9" s="3"/>
      <c r="M9" s="4"/>
      <c r="N9" s="3"/>
      <c r="O9" s="3"/>
      <c r="P9" s="288"/>
      <c r="Q9" s="252"/>
    </row>
    <row r="10" spans="1:17" x14ac:dyDescent="0.3">
      <c r="A10" s="5" t="s">
        <v>17</v>
      </c>
      <c r="B10" s="5" t="s">
        <v>18</v>
      </c>
      <c r="C10" s="3"/>
      <c r="D10" s="3"/>
      <c r="E10" s="3">
        <v>92640589.459999993</v>
      </c>
      <c r="F10" s="3"/>
      <c r="G10" s="3">
        <v>728384058.76999998</v>
      </c>
      <c r="H10" s="3"/>
      <c r="I10" s="3">
        <v>350302533.91000003</v>
      </c>
      <c r="J10" s="3"/>
      <c r="K10" s="3"/>
      <c r="L10" s="3">
        <v>438859014.49000001</v>
      </c>
      <c r="M10" s="4">
        <f t="shared" ref="M10:M16" si="0">SUM(C10:L10)</f>
        <v>1610186196.6300001</v>
      </c>
      <c r="N10" s="3">
        <f t="shared" ref="N10:N16" si="1">M10/10</f>
        <v>161018619.66300002</v>
      </c>
      <c r="O10" s="3">
        <f t="shared" ref="O10:O16" si="2">M10/10</f>
        <v>161018619.66300002</v>
      </c>
      <c r="P10" s="288">
        <f t="shared" ref="P10:P16" si="3">SUM(M10:O10)</f>
        <v>1932223435.9560003</v>
      </c>
      <c r="Q10" s="251"/>
    </row>
    <row r="11" spans="1:17" x14ac:dyDescent="0.3">
      <c r="A11" s="5" t="s">
        <v>19</v>
      </c>
      <c r="B11" s="5" t="s">
        <v>20</v>
      </c>
      <c r="C11" s="3"/>
      <c r="D11" s="3"/>
      <c r="E11" s="3"/>
      <c r="F11" s="3"/>
      <c r="G11" s="3"/>
      <c r="H11" s="3"/>
      <c r="I11" s="3"/>
      <c r="J11" s="3"/>
      <c r="K11" s="3"/>
      <c r="L11" s="3"/>
      <c r="M11" s="4">
        <f t="shared" si="0"/>
        <v>0</v>
      </c>
      <c r="N11" s="3">
        <f t="shared" si="1"/>
        <v>0</v>
      </c>
      <c r="O11" s="3">
        <f t="shared" si="2"/>
        <v>0</v>
      </c>
      <c r="P11" s="288">
        <f t="shared" si="3"/>
        <v>0</v>
      </c>
      <c r="Q11" s="251"/>
    </row>
    <row r="12" spans="1:17" x14ac:dyDescent="0.3">
      <c r="A12" s="5" t="s">
        <v>21</v>
      </c>
      <c r="B12" s="5" t="s">
        <v>22</v>
      </c>
      <c r="C12" s="3"/>
      <c r="D12" s="3"/>
      <c r="E12" s="3"/>
      <c r="F12" s="3"/>
      <c r="G12" s="3"/>
      <c r="H12" s="3"/>
      <c r="I12" s="3"/>
      <c r="J12" s="3"/>
      <c r="K12" s="3"/>
      <c r="L12" s="3"/>
      <c r="M12" s="4">
        <f t="shared" si="0"/>
        <v>0</v>
      </c>
      <c r="N12" s="3">
        <f t="shared" si="1"/>
        <v>0</v>
      </c>
      <c r="O12" s="3">
        <f t="shared" si="2"/>
        <v>0</v>
      </c>
      <c r="P12" s="288">
        <f t="shared" si="3"/>
        <v>0</v>
      </c>
      <c r="Q12" s="251"/>
    </row>
    <row r="13" spans="1:17" x14ac:dyDescent="0.3">
      <c r="A13" s="5" t="s">
        <v>23</v>
      </c>
      <c r="B13" s="5" t="s">
        <v>24</v>
      </c>
      <c r="C13" s="3">
        <v>7356695.25</v>
      </c>
      <c r="D13" s="3">
        <v>6460285.9900000002</v>
      </c>
      <c r="E13" s="3">
        <v>4661750.3</v>
      </c>
      <c r="F13" s="3">
        <v>396060430.86000001</v>
      </c>
      <c r="G13" s="3">
        <v>167943295.53999999</v>
      </c>
      <c r="H13" s="3">
        <v>175481298.77000001</v>
      </c>
      <c r="I13" s="3">
        <v>273645880.72000003</v>
      </c>
      <c r="J13" s="3"/>
      <c r="K13" s="3"/>
      <c r="L13" s="3">
        <v>241019173.66999999</v>
      </c>
      <c r="M13" s="4">
        <f t="shared" si="0"/>
        <v>1272628811.1000001</v>
      </c>
      <c r="N13" s="3">
        <f t="shared" si="1"/>
        <v>127262881.11000001</v>
      </c>
      <c r="O13" s="3">
        <f t="shared" si="2"/>
        <v>127262881.11000001</v>
      </c>
      <c r="P13" s="288">
        <f t="shared" si="3"/>
        <v>1527154573.3200002</v>
      </c>
      <c r="Q13" s="251"/>
    </row>
    <row r="14" spans="1:17" x14ac:dyDescent="0.3">
      <c r="A14" s="5" t="s">
        <v>25</v>
      </c>
      <c r="B14" s="5" t="s">
        <v>26</v>
      </c>
      <c r="C14" s="3"/>
      <c r="D14" s="3">
        <v>4617526.55</v>
      </c>
      <c r="E14" s="3"/>
      <c r="F14" s="3"/>
      <c r="G14" s="3">
        <v>7861518.79</v>
      </c>
      <c r="H14" s="3"/>
      <c r="I14" s="3"/>
      <c r="J14" s="3"/>
      <c r="K14" s="3"/>
      <c r="L14" s="3"/>
      <c r="M14" s="4">
        <f t="shared" si="0"/>
        <v>12479045.34</v>
      </c>
      <c r="N14" s="3">
        <f t="shared" si="1"/>
        <v>1247904.534</v>
      </c>
      <c r="O14" s="3">
        <f t="shared" si="2"/>
        <v>1247904.534</v>
      </c>
      <c r="P14" s="288">
        <f t="shared" si="3"/>
        <v>14974854.408</v>
      </c>
      <c r="Q14" s="251"/>
    </row>
    <row r="15" spans="1:17" x14ac:dyDescent="0.3">
      <c r="A15" s="5" t="s">
        <v>27</v>
      </c>
      <c r="B15" s="5" t="s">
        <v>28</v>
      </c>
      <c r="C15" s="3"/>
      <c r="D15" s="3"/>
      <c r="E15" s="3"/>
      <c r="F15" s="3"/>
      <c r="G15" s="3"/>
      <c r="H15" s="3">
        <v>7103204.4199999999</v>
      </c>
      <c r="I15" s="3"/>
      <c r="J15" s="3"/>
      <c r="K15" s="3"/>
      <c r="L15" s="3">
        <v>315272280.51999998</v>
      </c>
      <c r="M15" s="4">
        <f t="shared" si="0"/>
        <v>322375484.94</v>
      </c>
      <c r="N15" s="3">
        <f t="shared" si="1"/>
        <v>32237548.493999999</v>
      </c>
      <c r="O15" s="3">
        <f t="shared" si="2"/>
        <v>32237548.493999999</v>
      </c>
      <c r="P15" s="288">
        <f t="shared" si="3"/>
        <v>386850581.92800003</v>
      </c>
      <c r="Q15" s="251"/>
    </row>
    <row r="16" spans="1:17" x14ac:dyDescent="0.3">
      <c r="A16" s="5" t="s">
        <v>29</v>
      </c>
      <c r="B16" s="5" t="s">
        <v>30</v>
      </c>
      <c r="C16" s="3"/>
      <c r="D16" s="3" t="s">
        <v>31</v>
      </c>
      <c r="E16" s="3"/>
      <c r="F16" s="3"/>
      <c r="G16" s="3"/>
      <c r="H16" s="3"/>
      <c r="I16" s="3"/>
      <c r="J16" s="3"/>
      <c r="K16" s="3"/>
      <c r="L16" s="3"/>
      <c r="M16" s="4">
        <f t="shared" si="0"/>
        <v>0</v>
      </c>
      <c r="N16" s="3">
        <f t="shared" si="1"/>
        <v>0</v>
      </c>
      <c r="O16" s="3">
        <f t="shared" si="2"/>
        <v>0</v>
      </c>
      <c r="P16" s="288">
        <f t="shared" si="3"/>
        <v>0</v>
      </c>
      <c r="Q16" s="251"/>
    </row>
    <row r="17" spans="1:17" s="127" customFormat="1" x14ac:dyDescent="0.3">
      <c r="A17" s="25"/>
      <c r="B17" s="25" t="s">
        <v>3676</v>
      </c>
      <c r="C17" s="125">
        <f>SUM(C10:C16)</f>
        <v>7356695.25</v>
      </c>
      <c r="D17" s="125">
        <f t="shared" ref="D17:O17" si="4">SUM(D10:D16)</f>
        <v>11077812.539999999</v>
      </c>
      <c r="E17" s="125">
        <f t="shared" si="4"/>
        <v>97302339.75999999</v>
      </c>
      <c r="F17" s="125">
        <f t="shared" si="4"/>
        <v>396060430.86000001</v>
      </c>
      <c r="G17" s="125">
        <f t="shared" si="4"/>
        <v>904188873.0999999</v>
      </c>
      <c r="H17" s="125">
        <f t="shared" si="4"/>
        <v>182584503.19</v>
      </c>
      <c r="I17" s="125">
        <f t="shared" si="4"/>
        <v>623948414.63000011</v>
      </c>
      <c r="J17" s="125">
        <f t="shared" si="4"/>
        <v>0</v>
      </c>
      <c r="K17" s="125">
        <f t="shared" si="4"/>
        <v>0</v>
      </c>
      <c r="L17" s="125">
        <f t="shared" si="4"/>
        <v>995150468.67999995</v>
      </c>
      <c r="M17" s="125">
        <f t="shared" si="4"/>
        <v>3217669538.0100007</v>
      </c>
      <c r="N17" s="125">
        <f t="shared" si="4"/>
        <v>321766953.801</v>
      </c>
      <c r="O17" s="125">
        <f t="shared" si="4"/>
        <v>321766953.801</v>
      </c>
      <c r="P17" s="125">
        <f>SUM(P10:P16)</f>
        <v>3861203445.6120005</v>
      </c>
      <c r="Q17" s="252">
        <v>10973864598</v>
      </c>
    </row>
    <row r="18" spans="1:17" x14ac:dyDescent="0.3">
      <c r="A18" s="5"/>
      <c r="B18" s="5"/>
      <c r="C18" s="3"/>
      <c r="D18" s="3"/>
      <c r="E18" s="3"/>
      <c r="F18" s="3"/>
      <c r="G18" s="3"/>
      <c r="H18" s="3"/>
      <c r="I18" s="3"/>
      <c r="J18" s="3"/>
      <c r="K18" s="3"/>
      <c r="L18" s="3"/>
      <c r="M18" s="4"/>
      <c r="N18" s="3"/>
      <c r="O18" s="3"/>
      <c r="P18" s="288"/>
      <c r="Q18" s="251"/>
    </row>
    <row r="19" spans="1:17" x14ac:dyDescent="0.3">
      <c r="A19" s="5"/>
      <c r="B19" s="25" t="s">
        <v>3673</v>
      </c>
      <c r="C19" s="3"/>
      <c r="D19" s="3"/>
      <c r="E19" s="3"/>
      <c r="F19" s="3"/>
      <c r="G19" s="3"/>
      <c r="H19" s="3"/>
      <c r="I19" s="3"/>
      <c r="J19" s="3"/>
      <c r="K19" s="3"/>
      <c r="L19" s="3"/>
      <c r="M19" s="4"/>
      <c r="N19" s="3"/>
      <c r="O19" s="3"/>
      <c r="P19" s="288"/>
      <c r="Q19" s="251"/>
    </row>
    <row r="20" spans="1:17" s="127" customFormat="1" x14ac:dyDescent="0.3">
      <c r="A20" s="5" t="s">
        <v>15</v>
      </c>
      <c r="B20" s="5" t="s">
        <v>16</v>
      </c>
      <c r="C20" s="125">
        <v>1274228766.29</v>
      </c>
      <c r="D20" s="125">
        <v>1133711283.8900001</v>
      </c>
      <c r="E20" s="125">
        <v>1090802659.05</v>
      </c>
      <c r="F20" s="125">
        <v>1309245588.3299999</v>
      </c>
      <c r="G20" s="125">
        <v>1032820290.15</v>
      </c>
      <c r="H20" s="125">
        <v>1141718118.8800001</v>
      </c>
      <c r="I20" s="125">
        <v>1388369164.55</v>
      </c>
      <c r="J20" s="125">
        <v>1511990056.4300001</v>
      </c>
      <c r="K20" s="125">
        <v>1717549076.3299999</v>
      </c>
      <c r="L20" s="125">
        <v>1640616688.49</v>
      </c>
      <c r="M20" s="7">
        <f>SUM(C20:L20)</f>
        <v>13241051692.389999</v>
      </c>
      <c r="N20" s="125">
        <f>M20/10</f>
        <v>1324105169.2389998</v>
      </c>
      <c r="O20" s="125">
        <f>M20/10</f>
        <v>1324105169.2389998</v>
      </c>
      <c r="P20" s="289">
        <f>SUM(M20:O20)</f>
        <v>15889262030.868</v>
      </c>
      <c r="Q20" s="252">
        <v>20889262031</v>
      </c>
    </row>
    <row r="21" spans="1:17" x14ac:dyDescent="0.3">
      <c r="A21" s="5"/>
      <c r="B21" s="5"/>
      <c r="C21" s="3"/>
      <c r="D21" s="3"/>
      <c r="E21" s="3"/>
      <c r="F21" s="3"/>
      <c r="G21" s="3"/>
      <c r="H21" s="3"/>
      <c r="I21" s="3"/>
      <c r="J21" s="3"/>
      <c r="K21" s="3"/>
      <c r="L21" s="3"/>
      <c r="M21" s="4"/>
      <c r="N21" s="3"/>
      <c r="O21" s="3"/>
      <c r="P21" s="288"/>
      <c r="Q21" s="251"/>
    </row>
    <row r="22" spans="1:17" x14ac:dyDescent="0.3">
      <c r="A22" s="11"/>
      <c r="B22" s="11"/>
      <c r="C22" s="290"/>
      <c r="D22" s="290"/>
      <c r="E22" s="290"/>
      <c r="F22" s="290"/>
      <c r="G22" s="290"/>
      <c r="H22" s="290"/>
      <c r="I22" s="290"/>
      <c r="J22" s="290"/>
      <c r="K22" s="290"/>
      <c r="L22" s="290"/>
      <c r="M22" s="291"/>
      <c r="N22" s="290"/>
      <c r="O22" s="290"/>
      <c r="P22" s="287"/>
      <c r="Q22" s="251"/>
    </row>
    <row r="23" spans="1:17" s="127" customFormat="1" ht="21" x14ac:dyDescent="0.35">
      <c r="A23" s="292"/>
      <c r="B23" s="432" t="s">
        <v>107</v>
      </c>
      <c r="C23" s="433"/>
      <c r="D23" s="433"/>
      <c r="E23" s="433"/>
      <c r="F23" s="433"/>
      <c r="G23" s="433"/>
      <c r="H23" s="433"/>
      <c r="I23" s="433"/>
      <c r="J23" s="433"/>
      <c r="K23" s="433"/>
      <c r="L23" s="433"/>
      <c r="M23" s="7">
        <f>M6+M17+M20</f>
        <v>45449170371.130005</v>
      </c>
      <c r="N23" s="7">
        <f t="shared" ref="N23:O23" si="5">N6+N17+N20</f>
        <v>4544917037.1130009</v>
      </c>
      <c r="O23" s="7">
        <f t="shared" si="5"/>
        <v>4544917037.1130009</v>
      </c>
      <c r="P23" s="7">
        <f>P6+P17+P20</f>
        <v>54539004445.356003</v>
      </c>
      <c r="Q23" s="7">
        <f>Q6+Q17+Q20</f>
        <v>78651665598</v>
      </c>
    </row>
    <row r="24" spans="1:17" s="127" customFormat="1" hidden="1" x14ac:dyDescent="0.3">
      <c r="A24" s="25"/>
      <c r="B24" s="25" t="s">
        <v>3659</v>
      </c>
      <c r="C24" s="125">
        <v>291337089.89999998</v>
      </c>
      <c r="D24" s="125">
        <v>291337089.89999998</v>
      </c>
      <c r="E24" s="125">
        <v>514776346.35000002</v>
      </c>
      <c r="F24" s="125">
        <v>514776346.35000002</v>
      </c>
      <c r="G24" s="125">
        <v>407708250.93000001</v>
      </c>
      <c r="H24" s="125">
        <v>165168475.93000001</v>
      </c>
      <c r="I24" s="125">
        <v>165168475.93000001</v>
      </c>
      <c r="J24" s="125">
        <v>165168475.93000001</v>
      </c>
      <c r="K24" s="125">
        <v>180822510.61000001</v>
      </c>
      <c r="L24" s="125">
        <v>180822510.61000001</v>
      </c>
      <c r="M24" s="7">
        <f>SUM(C24:L24)</f>
        <v>2877085572.4400001</v>
      </c>
      <c r="N24" s="125">
        <f>M24/10</f>
        <v>287708557.24400002</v>
      </c>
      <c r="O24" s="125">
        <f>M24/10</f>
        <v>287708557.24400002</v>
      </c>
      <c r="P24" s="289">
        <f>SUM(M24:O24)</f>
        <v>3452502686.928</v>
      </c>
      <c r="Q24" s="252"/>
    </row>
    <row r="25" spans="1:17" hidden="1" x14ac:dyDescent="0.3">
      <c r="A25" s="11"/>
      <c r="B25" s="11"/>
      <c r="C25" s="290"/>
      <c r="D25" s="290"/>
      <c r="E25" s="290"/>
      <c r="F25" s="290"/>
      <c r="G25" s="290"/>
      <c r="H25" s="290"/>
      <c r="I25" s="290"/>
      <c r="J25" s="290"/>
      <c r="K25" s="290"/>
      <c r="L25" s="290"/>
      <c r="M25" s="291"/>
      <c r="N25" s="290"/>
      <c r="O25" s="290"/>
      <c r="P25" s="287"/>
      <c r="Q25" s="251"/>
    </row>
    <row r="26" spans="1:17" s="8" customFormat="1" hidden="1" x14ac:dyDescent="0.3">
      <c r="A26" s="6"/>
      <c r="B26" s="6" t="s">
        <v>14</v>
      </c>
      <c r="C26" s="7">
        <f t="shared" ref="C26:L26" si="6">C6-C24</f>
        <v>3317559274.54</v>
      </c>
      <c r="D26" s="7">
        <f t="shared" si="6"/>
        <v>2945129407.0099998</v>
      </c>
      <c r="E26" s="7">
        <f t="shared" si="6"/>
        <v>2343423917.7000003</v>
      </c>
      <c r="F26" s="7">
        <f t="shared" si="6"/>
        <v>2381426849</v>
      </c>
      <c r="G26" s="7">
        <f t="shared" si="6"/>
        <v>1850911495.1800001</v>
      </c>
      <c r="H26" s="7">
        <f t="shared" si="6"/>
        <v>2409701727.0100002</v>
      </c>
      <c r="I26" s="7">
        <f t="shared" si="6"/>
        <v>2511230180.4900002</v>
      </c>
      <c r="J26" s="7">
        <f t="shared" si="6"/>
        <v>3221997402.6000004</v>
      </c>
      <c r="K26" s="7">
        <f t="shared" si="6"/>
        <v>3169893160.9699998</v>
      </c>
      <c r="L26" s="7">
        <f t="shared" si="6"/>
        <v>1962090153.79</v>
      </c>
      <c r="M26" s="7">
        <f>SUM(C26:L26)</f>
        <v>26113363568.290001</v>
      </c>
      <c r="N26" s="7">
        <f>M26/10</f>
        <v>2611336356.829</v>
      </c>
      <c r="O26" s="7">
        <f>M26/10</f>
        <v>2611336356.829</v>
      </c>
      <c r="P26" s="289">
        <f>SUM(M26:O26)</f>
        <v>31336036281.947998</v>
      </c>
      <c r="Q26" s="253"/>
    </row>
  </sheetData>
  <mergeCells count="2">
    <mergeCell ref="A1:Q1"/>
    <mergeCell ref="A2:Q2"/>
  </mergeCells>
  <pageMargins left="0.70866141732283472" right="0.70866141732283472" top="0.74803149606299213" bottom="0.74803149606299213" header="0.31496062992125984" footer="0.31496062992125984"/>
  <pageSetup paperSize="5"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view="pageBreakPreview" zoomScale="70" zoomScaleSheetLayoutView="70" workbookViewId="0">
      <pane ySplit="6" topLeftCell="A64" activePane="bottomLeft" state="frozen"/>
      <selection pane="bottomLeft" activeCell="L1" sqref="L1:N1048576"/>
    </sheetView>
  </sheetViews>
  <sheetFormatPr defaultRowHeight="15" x14ac:dyDescent="0.25"/>
  <cols>
    <col min="1" max="1" width="13.28515625" customWidth="1"/>
    <col min="2" max="2" width="67.85546875" customWidth="1"/>
    <col min="3" max="4" width="19.7109375" bestFit="1" customWidth="1"/>
    <col min="5" max="5" width="22.5703125" bestFit="1" customWidth="1"/>
    <col min="6" max="6" width="21.85546875" style="274" bestFit="1" customWidth="1"/>
    <col min="7" max="7" width="21.85546875" style="39" customWidth="1"/>
    <col min="8" max="8" width="23.42578125" style="1" customWidth="1"/>
    <col min="9" max="10" width="19.7109375" bestFit="1" customWidth="1"/>
    <col min="11" max="11" width="21.42578125" customWidth="1"/>
    <col min="12" max="13" width="22.85546875" hidden="1" customWidth="1"/>
    <col min="14" max="14" width="21.140625" hidden="1" customWidth="1"/>
  </cols>
  <sheetData>
    <row r="1" spans="1:11" ht="18.75" x14ac:dyDescent="0.3">
      <c r="A1" s="450" t="s">
        <v>2739</v>
      </c>
      <c r="B1" s="451"/>
      <c r="C1" s="451"/>
      <c r="D1" s="451"/>
      <c r="E1" s="451"/>
      <c r="F1" s="451"/>
      <c r="G1" s="451"/>
      <c r="H1" s="451"/>
      <c r="I1" s="451"/>
      <c r="J1" s="451"/>
      <c r="K1" s="452"/>
    </row>
    <row r="2" spans="1:11" ht="18.75" x14ac:dyDescent="0.3">
      <c r="A2" s="450" t="s">
        <v>33</v>
      </c>
      <c r="B2" s="451"/>
      <c r="C2" s="451"/>
      <c r="D2" s="451"/>
      <c r="E2" s="451"/>
      <c r="F2" s="451"/>
      <c r="G2" s="451"/>
      <c r="H2" s="451"/>
      <c r="I2" s="451"/>
      <c r="J2" s="451"/>
      <c r="K2" s="452"/>
    </row>
    <row r="3" spans="1:11" ht="37.5" x14ac:dyDescent="0.3">
      <c r="A3" s="12" t="s">
        <v>34</v>
      </c>
      <c r="B3" s="13" t="s">
        <v>35</v>
      </c>
      <c r="C3" s="14" t="s">
        <v>36</v>
      </c>
      <c r="D3" s="13" t="s">
        <v>36</v>
      </c>
      <c r="E3" s="14" t="s">
        <v>37</v>
      </c>
      <c r="F3" s="105" t="s">
        <v>38</v>
      </c>
      <c r="G3" s="16" t="s">
        <v>39</v>
      </c>
      <c r="H3" s="17" t="s">
        <v>40</v>
      </c>
      <c r="I3" s="14" t="s">
        <v>40</v>
      </c>
      <c r="J3" s="14" t="s">
        <v>40</v>
      </c>
      <c r="K3" s="12" t="s">
        <v>41</v>
      </c>
    </row>
    <row r="4" spans="1:11" ht="37.5" customHeight="1" x14ac:dyDescent="0.3">
      <c r="A4" s="12"/>
      <c r="B4" s="13"/>
      <c r="C4" s="14"/>
      <c r="D4" s="13" t="s">
        <v>42</v>
      </c>
      <c r="E4" s="14"/>
      <c r="F4" s="105"/>
      <c r="G4" s="16" t="s">
        <v>43</v>
      </c>
      <c r="H4" s="17"/>
      <c r="I4" s="14"/>
      <c r="J4" s="14"/>
      <c r="K4" s="11"/>
    </row>
    <row r="5" spans="1:11" ht="21" x14ac:dyDescent="0.35">
      <c r="A5" s="12"/>
      <c r="B5" s="13"/>
      <c r="C5" s="14">
        <v>2019</v>
      </c>
      <c r="D5" s="14">
        <v>2020</v>
      </c>
      <c r="E5" s="14">
        <v>2020</v>
      </c>
      <c r="F5" s="105">
        <v>2020</v>
      </c>
      <c r="G5" s="322">
        <v>2020</v>
      </c>
      <c r="H5" s="17">
        <v>2021</v>
      </c>
      <c r="I5" s="14">
        <v>2022</v>
      </c>
      <c r="J5" s="14">
        <v>2023</v>
      </c>
      <c r="K5" s="434" t="s">
        <v>3677</v>
      </c>
    </row>
    <row r="6" spans="1:11" ht="18.75" x14ac:dyDescent="0.3">
      <c r="A6" s="12"/>
      <c r="B6" s="13"/>
      <c r="C6" s="18" t="s">
        <v>44</v>
      </c>
      <c r="D6" s="18" t="s">
        <v>44</v>
      </c>
      <c r="E6" s="18" t="s">
        <v>44</v>
      </c>
      <c r="F6" s="284" t="s">
        <v>44</v>
      </c>
      <c r="G6" s="284" t="s">
        <v>44</v>
      </c>
      <c r="H6" s="21" t="s">
        <v>44</v>
      </c>
      <c r="I6" s="18" t="s">
        <v>44</v>
      </c>
      <c r="J6" s="18" t="s">
        <v>44</v>
      </c>
      <c r="K6" s="11"/>
    </row>
    <row r="7" spans="1:11" ht="18.75" x14ac:dyDescent="0.3">
      <c r="A7" s="2"/>
      <c r="B7" s="2"/>
      <c r="C7" s="2"/>
      <c r="D7" s="2"/>
      <c r="E7" s="2"/>
      <c r="F7" s="272"/>
      <c r="G7" s="22"/>
      <c r="H7" s="23"/>
      <c r="I7" s="2"/>
      <c r="J7" s="2"/>
      <c r="K7" s="11"/>
    </row>
    <row r="8" spans="1:11" ht="18.75" x14ac:dyDescent="0.3">
      <c r="A8" s="24">
        <v>1</v>
      </c>
      <c r="B8" s="25" t="s">
        <v>45</v>
      </c>
      <c r="C8" s="26">
        <f>SUM(C9:C25)</f>
        <v>102563147</v>
      </c>
      <c r="D8" s="26">
        <f t="shared" ref="D8:K8" si="0">SUM(D9:D25)</f>
        <v>9602800</v>
      </c>
      <c r="E8" s="26">
        <f t="shared" si="0"/>
        <v>203328971</v>
      </c>
      <c r="F8" s="280">
        <f t="shared" si="0"/>
        <v>142330281</v>
      </c>
      <c r="G8" s="26">
        <f t="shared" si="0"/>
        <v>142330281</v>
      </c>
      <c r="H8" s="26">
        <f t="shared" si="0"/>
        <v>218378907.44999999</v>
      </c>
      <c r="I8" s="26">
        <f t="shared" si="0"/>
        <v>229297852.82249999</v>
      </c>
      <c r="J8" s="26">
        <f t="shared" si="0"/>
        <v>240762745.46362498</v>
      </c>
      <c r="K8" s="26">
        <f t="shared" si="0"/>
        <v>688439505.73612511</v>
      </c>
    </row>
    <row r="9" spans="1:11" ht="18.75" x14ac:dyDescent="0.3">
      <c r="A9" s="5">
        <v>11001001</v>
      </c>
      <c r="B9" s="5" t="s">
        <v>46</v>
      </c>
      <c r="C9" s="28">
        <v>0</v>
      </c>
      <c r="D9" s="28">
        <v>0</v>
      </c>
      <c r="E9" s="28">
        <v>0</v>
      </c>
      <c r="F9" s="279">
        <v>0</v>
      </c>
      <c r="G9" s="30">
        <f>F9</f>
        <v>0</v>
      </c>
      <c r="H9" s="31">
        <f>G9+45%*G9</f>
        <v>0</v>
      </c>
      <c r="I9" s="32">
        <f>H9+5%*H9</f>
        <v>0</v>
      </c>
      <c r="J9" s="33">
        <f>I9+5%*I9</f>
        <v>0</v>
      </c>
      <c r="K9" s="34">
        <f>SUM(H9:J9)</f>
        <v>0</v>
      </c>
    </row>
    <row r="10" spans="1:11" ht="18.75" x14ac:dyDescent="0.3">
      <c r="A10" s="5">
        <v>11001002</v>
      </c>
      <c r="B10" s="5" t="s">
        <v>47</v>
      </c>
      <c r="C10" s="32">
        <v>788500</v>
      </c>
      <c r="D10" s="28">
        <v>0</v>
      </c>
      <c r="E10" s="32">
        <v>1510286</v>
      </c>
      <c r="F10" s="278">
        <v>1057200</v>
      </c>
      <c r="G10" s="30">
        <f t="shared" ref="G10:G73" si="1">F10</f>
        <v>1057200</v>
      </c>
      <c r="H10" s="31">
        <f t="shared" ref="H10:H45" si="2">G10+45%*G10</f>
        <v>1532940</v>
      </c>
      <c r="I10" s="32">
        <f t="shared" ref="I10:J25" si="3">H10+5%*H10</f>
        <v>1609587</v>
      </c>
      <c r="J10" s="33">
        <f t="shared" si="3"/>
        <v>1690066.35</v>
      </c>
      <c r="K10" s="34">
        <f t="shared" ref="K10:K25" si="4">SUM(H10:J10)</f>
        <v>4832593.3499999996</v>
      </c>
    </row>
    <row r="11" spans="1:11" ht="18.75" x14ac:dyDescent="0.3">
      <c r="A11" s="5">
        <v>11002001</v>
      </c>
      <c r="B11" s="5" t="s">
        <v>48</v>
      </c>
      <c r="C11" s="32">
        <v>34767</v>
      </c>
      <c r="D11" s="28">
        <v>0</v>
      </c>
      <c r="E11" s="28">
        <v>0</v>
      </c>
      <c r="F11" s="279">
        <v>0</v>
      </c>
      <c r="G11" s="30">
        <f t="shared" si="1"/>
        <v>0</v>
      </c>
      <c r="H11" s="31">
        <f t="shared" si="2"/>
        <v>0</v>
      </c>
      <c r="I11" s="32">
        <f t="shared" si="3"/>
        <v>0</v>
      </c>
      <c r="J11" s="33">
        <f t="shared" si="3"/>
        <v>0</v>
      </c>
      <c r="K11" s="34">
        <f t="shared" si="4"/>
        <v>0</v>
      </c>
    </row>
    <row r="12" spans="1:11" ht="18.75" x14ac:dyDescent="0.3">
      <c r="A12" s="5">
        <v>11013001</v>
      </c>
      <c r="B12" s="5" t="s">
        <v>49</v>
      </c>
      <c r="C12" s="32">
        <v>1768000</v>
      </c>
      <c r="D12" s="28">
        <v>0</v>
      </c>
      <c r="E12" s="32">
        <v>1711258</v>
      </c>
      <c r="F12" s="278">
        <v>1197881</v>
      </c>
      <c r="G12" s="30">
        <f t="shared" si="1"/>
        <v>1197881</v>
      </c>
      <c r="H12" s="31">
        <f t="shared" si="2"/>
        <v>1736927.4500000002</v>
      </c>
      <c r="I12" s="32">
        <f t="shared" si="3"/>
        <v>1823773.8225000002</v>
      </c>
      <c r="J12" s="33">
        <f t="shared" si="3"/>
        <v>1914962.5136250001</v>
      </c>
      <c r="K12" s="34">
        <f t="shared" si="4"/>
        <v>5475663.7861250006</v>
      </c>
    </row>
    <row r="13" spans="1:11" ht="18.75" x14ac:dyDescent="0.3">
      <c r="A13" s="5">
        <v>11021001</v>
      </c>
      <c r="B13" s="5" t="s">
        <v>50</v>
      </c>
      <c r="C13" s="32">
        <v>6575200</v>
      </c>
      <c r="D13" s="32">
        <v>175000</v>
      </c>
      <c r="E13" s="32">
        <v>10505829</v>
      </c>
      <c r="F13" s="278">
        <v>6571198</v>
      </c>
      <c r="G13" s="30">
        <f t="shared" si="1"/>
        <v>6571198</v>
      </c>
      <c r="H13" s="31">
        <f t="shared" si="2"/>
        <v>9528237.0999999996</v>
      </c>
      <c r="I13" s="32">
        <f t="shared" si="3"/>
        <v>10004648.955</v>
      </c>
      <c r="J13" s="33">
        <f t="shared" si="3"/>
        <v>10504881.40275</v>
      </c>
      <c r="K13" s="34">
        <f t="shared" si="4"/>
        <v>30037767.45775</v>
      </c>
    </row>
    <row r="14" spans="1:11" ht="18.75" x14ac:dyDescent="0.3">
      <c r="A14" s="5">
        <v>11021002</v>
      </c>
      <c r="B14" s="5" t="s">
        <v>51</v>
      </c>
      <c r="C14" s="32">
        <v>5698000</v>
      </c>
      <c r="D14" s="32">
        <v>234000</v>
      </c>
      <c r="E14" s="32">
        <v>9387426</v>
      </c>
      <c r="F14" s="278">
        <v>7354080</v>
      </c>
      <c r="G14" s="30">
        <f t="shared" si="1"/>
        <v>7354080</v>
      </c>
      <c r="H14" s="31">
        <f t="shared" si="2"/>
        <v>10663416</v>
      </c>
      <c r="I14" s="32">
        <f t="shared" si="3"/>
        <v>11196586.800000001</v>
      </c>
      <c r="J14" s="33">
        <f t="shared" si="3"/>
        <v>11756416.140000001</v>
      </c>
      <c r="K14" s="34">
        <f t="shared" si="4"/>
        <v>33616418.939999998</v>
      </c>
    </row>
    <row r="15" spans="1:11" ht="18.75" x14ac:dyDescent="0.3">
      <c r="A15" s="5">
        <v>22001001</v>
      </c>
      <c r="B15" s="5" t="s">
        <v>52</v>
      </c>
      <c r="C15" s="32">
        <v>200000</v>
      </c>
      <c r="D15" s="28">
        <v>0</v>
      </c>
      <c r="E15" s="32">
        <v>454170</v>
      </c>
      <c r="F15" s="278">
        <v>317919</v>
      </c>
      <c r="G15" s="30">
        <f t="shared" si="1"/>
        <v>317919</v>
      </c>
      <c r="H15" s="31">
        <f t="shared" si="2"/>
        <v>460982.55000000005</v>
      </c>
      <c r="I15" s="32">
        <f t="shared" si="3"/>
        <v>484031.67750000005</v>
      </c>
      <c r="J15" s="33">
        <f t="shared" si="3"/>
        <v>508233.26137500006</v>
      </c>
      <c r="K15" s="34">
        <f t="shared" si="4"/>
        <v>1453247.488875</v>
      </c>
    </row>
    <row r="16" spans="1:11" ht="18.75" x14ac:dyDescent="0.3">
      <c r="A16" s="5">
        <v>23001001</v>
      </c>
      <c r="B16" s="5" t="s">
        <v>53</v>
      </c>
      <c r="C16" s="32">
        <v>85851100</v>
      </c>
      <c r="D16" s="32">
        <v>3582800</v>
      </c>
      <c r="E16" s="32">
        <v>172195167</v>
      </c>
      <c r="F16" s="278">
        <v>120536617</v>
      </c>
      <c r="G16" s="30">
        <f t="shared" si="1"/>
        <v>120536617</v>
      </c>
      <c r="H16" s="31">
        <f t="shared" si="2"/>
        <v>174778094.65000001</v>
      </c>
      <c r="I16" s="32">
        <f t="shared" si="3"/>
        <v>183516999.38249999</v>
      </c>
      <c r="J16" s="33">
        <f t="shared" si="3"/>
        <v>192692849.351625</v>
      </c>
      <c r="K16" s="34">
        <f t="shared" si="4"/>
        <v>550987943.38412499</v>
      </c>
    </row>
    <row r="17" spans="1:11" ht="18.75" x14ac:dyDescent="0.3">
      <c r="A17" s="5">
        <v>23001001</v>
      </c>
      <c r="B17" s="5" t="s">
        <v>53</v>
      </c>
      <c r="C17" s="28">
        <v>0</v>
      </c>
      <c r="D17" s="32">
        <v>20000</v>
      </c>
      <c r="E17" s="32">
        <v>4353976</v>
      </c>
      <c r="F17" s="278">
        <v>3047783</v>
      </c>
      <c r="G17" s="30">
        <f t="shared" si="1"/>
        <v>3047783</v>
      </c>
      <c r="H17" s="31">
        <f t="shared" si="2"/>
        <v>4419285.3499999996</v>
      </c>
      <c r="I17" s="32">
        <f t="shared" si="3"/>
        <v>4640249.6174999997</v>
      </c>
      <c r="J17" s="33">
        <f t="shared" si="3"/>
        <v>4872262.0983750001</v>
      </c>
      <c r="K17" s="34">
        <f>SUM(H17:J17)</f>
        <v>13931797.065874999</v>
      </c>
    </row>
    <row r="18" spans="1:11" ht="18.75" x14ac:dyDescent="0.3">
      <c r="A18" s="5">
        <v>23013001</v>
      </c>
      <c r="B18" s="5" t="s">
        <v>54</v>
      </c>
      <c r="C18" s="32">
        <v>479580</v>
      </c>
      <c r="D18" s="32">
        <v>4000</v>
      </c>
      <c r="E18" s="32">
        <v>783429</v>
      </c>
      <c r="F18" s="278">
        <v>548400</v>
      </c>
      <c r="G18" s="30">
        <f t="shared" si="1"/>
        <v>548400</v>
      </c>
      <c r="H18" s="31">
        <f t="shared" si="2"/>
        <v>795180</v>
      </c>
      <c r="I18" s="32">
        <f t="shared" si="3"/>
        <v>834939</v>
      </c>
      <c r="J18" s="33">
        <f t="shared" si="3"/>
        <v>876685.95</v>
      </c>
      <c r="K18" s="34">
        <f t="shared" si="4"/>
        <v>2506804.9500000002</v>
      </c>
    </row>
    <row r="19" spans="1:11" ht="18.75" x14ac:dyDescent="0.3">
      <c r="A19" s="5">
        <v>25001001</v>
      </c>
      <c r="B19" s="5" t="s">
        <v>55</v>
      </c>
      <c r="C19" s="32">
        <v>1048000</v>
      </c>
      <c r="D19" s="32">
        <v>273000</v>
      </c>
      <c r="E19" s="32">
        <v>2016001</v>
      </c>
      <c r="F19" s="278">
        <v>1411202</v>
      </c>
      <c r="G19" s="30">
        <f t="shared" si="1"/>
        <v>1411202</v>
      </c>
      <c r="H19" s="31">
        <f t="shared" si="2"/>
        <v>2046242.9</v>
      </c>
      <c r="I19" s="32">
        <f t="shared" si="3"/>
        <v>2148555.0449999999</v>
      </c>
      <c r="J19" s="33">
        <f t="shared" si="3"/>
        <v>2255982.7972499998</v>
      </c>
      <c r="K19" s="34">
        <f t="shared" si="4"/>
        <v>6450780.7422500001</v>
      </c>
    </row>
    <row r="20" spans="1:11" ht="18.75" x14ac:dyDescent="0.3">
      <c r="A20" s="5">
        <v>36001001</v>
      </c>
      <c r="B20" s="5" t="s">
        <v>56</v>
      </c>
      <c r="C20" s="28">
        <v>0</v>
      </c>
      <c r="D20" s="28">
        <v>0</v>
      </c>
      <c r="E20" s="28">
        <v>0</v>
      </c>
      <c r="F20" s="279">
        <v>0</v>
      </c>
      <c r="G20" s="30">
        <f t="shared" si="1"/>
        <v>0</v>
      </c>
      <c r="H20" s="31">
        <f t="shared" si="2"/>
        <v>0</v>
      </c>
      <c r="I20" s="32">
        <f t="shared" si="3"/>
        <v>0</v>
      </c>
      <c r="J20" s="33">
        <f t="shared" si="3"/>
        <v>0</v>
      </c>
      <c r="K20" s="34">
        <f t="shared" si="4"/>
        <v>0</v>
      </c>
    </row>
    <row r="21" spans="1:11" ht="18.75" x14ac:dyDescent="0.3">
      <c r="A21" s="5">
        <v>40001001</v>
      </c>
      <c r="B21" s="5" t="s">
        <v>57</v>
      </c>
      <c r="C21" s="32">
        <v>70000</v>
      </c>
      <c r="D21" s="28">
        <v>0</v>
      </c>
      <c r="E21" s="32">
        <v>240000</v>
      </c>
      <c r="F21" s="278">
        <v>168001</v>
      </c>
      <c r="G21" s="30">
        <f t="shared" si="1"/>
        <v>168001</v>
      </c>
      <c r="H21" s="31">
        <f t="shared" si="2"/>
        <v>243601.45</v>
      </c>
      <c r="I21" s="32">
        <f t="shared" si="3"/>
        <v>255781.52250000002</v>
      </c>
      <c r="J21" s="33">
        <f t="shared" si="3"/>
        <v>268570.59862500004</v>
      </c>
      <c r="K21" s="34">
        <f t="shared" si="4"/>
        <v>767953.57112500002</v>
      </c>
    </row>
    <row r="22" spans="1:11" ht="18.75" x14ac:dyDescent="0.3">
      <c r="A22" s="5">
        <v>47001001</v>
      </c>
      <c r="B22" s="5" t="s">
        <v>58</v>
      </c>
      <c r="C22" s="28">
        <v>0</v>
      </c>
      <c r="D22" s="28">
        <v>0</v>
      </c>
      <c r="E22" s="28">
        <v>0</v>
      </c>
      <c r="F22" s="279">
        <v>0</v>
      </c>
      <c r="G22" s="30">
        <f t="shared" si="1"/>
        <v>0</v>
      </c>
      <c r="H22" s="31">
        <f t="shared" si="2"/>
        <v>0</v>
      </c>
      <c r="I22" s="32">
        <f t="shared" si="3"/>
        <v>0</v>
      </c>
      <c r="J22" s="33">
        <f t="shared" si="3"/>
        <v>0</v>
      </c>
      <c r="K22" s="34">
        <f t="shared" si="4"/>
        <v>0</v>
      </c>
    </row>
    <row r="23" spans="1:11" ht="18.75" x14ac:dyDescent="0.3">
      <c r="A23" s="5">
        <v>40001002</v>
      </c>
      <c r="B23" s="5" t="s">
        <v>59</v>
      </c>
      <c r="C23" s="32">
        <v>50000</v>
      </c>
      <c r="D23" s="28">
        <v>0</v>
      </c>
      <c r="E23" s="32">
        <v>171429</v>
      </c>
      <c r="F23" s="278">
        <v>120000</v>
      </c>
      <c r="G23" s="30">
        <f t="shared" si="1"/>
        <v>120000</v>
      </c>
      <c r="H23" s="31">
        <f t="shared" si="2"/>
        <v>174000</v>
      </c>
      <c r="I23" s="32">
        <f t="shared" si="3"/>
        <v>182700</v>
      </c>
      <c r="J23" s="33">
        <f t="shared" si="3"/>
        <v>191835</v>
      </c>
      <c r="K23" s="34">
        <f t="shared" si="4"/>
        <v>548535</v>
      </c>
    </row>
    <row r="24" spans="1:11" ht="18.75" x14ac:dyDescent="0.3">
      <c r="A24" s="5">
        <v>23001002</v>
      </c>
      <c r="B24" s="5" t="s">
        <v>60</v>
      </c>
      <c r="C24" s="28">
        <v>0</v>
      </c>
      <c r="D24" s="32">
        <v>5314000</v>
      </c>
      <c r="E24" s="28">
        <v>0</v>
      </c>
      <c r="F24" s="279">
        <v>0</v>
      </c>
      <c r="G24" s="30">
        <f t="shared" si="1"/>
        <v>0</v>
      </c>
      <c r="H24" s="31">
        <v>10000000</v>
      </c>
      <c r="I24" s="32">
        <f t="shared" si="3"/>
        <v>10500000</v>
      </c>
      <c r="J24" s="33">
        <f t="shared" si="3"/>
        <v>11025000</v>
      </c>
      <c r="K24" s="34">
        <f t="shared" si="4"/>
        <v>31525000</v>
      </c>
    </row>
    <row r="25" spans="1:11" ht="18.75" x14ac:dyDescent="0.3">
      <c r="A25" s="5">
        <v>23003001</v>
      </c>
      <c r="B25" s="5" t="s">
        <v>61</v>
      </c>
      <c r="C25" s="28">
        <v>0</v>
      </c>
      <c r="D25" s="28">
        <v>0</v>
      </c>
      <c r="E25" s="28">
        <v>0</v>
      </c>
      <c r="F25" s="279">
        <v>0</v>
      </c>
      <c r="G25" s="30">
        <f t="shared" si="1"/>
        <v>0</v>
      </c>
      <c r="H25" s="31">
        <v>2000000</v>
      </c>
      <c r="I25" s="32">
        <f t="shared" si="3"/>
        <v>2100000</v>
      </c>
      <c r="J25" s="33">
        <f t="shared" si="3"/>
        <v>2205000</v>
      </c>
      <c r="K25" s="34">
        <f t="shared" si="4"/>
        <v>6305000</v>
      </c>
    </row>
    <row r="26" spans="1:11" ht="18.75" x14ac:dyDescent="0.3">
      <c r="A26" s="2"/>
      <c r="B26" s="2"/>
      <c r="C26" s="2"/>
      <c r="D26" s="2"/>
      <c r="E26" s="2"/>
      <c r="F26" s="272"/>
      <c r="G26" s="30">
        <f t="shared" si="1"/>
        <v>0</v>
      </c>
      <c r="H26" s="31">
        <f t="shared" si="2"/>
        <v>0</v>
      </c>
      <c r="I26" s="2"/>
      <c r="J26" s="2"/>
      <c r="K26" s="11"/>
    </row>
    <row r="27" spans="1:11" ht="18.75" x14ac:dyDescent="0.3">
      <c r="A27" s="24">
        <v>2</v>
      </c>
      <c r="B27" s="36" t="s">
        <v>62</v>
      </c>
      <c r="C27" s="26">
        <f>SUM(C28:C45)</f>
        <v>20358003442</v>
      </c>
      <c r="D27" s="26">
        <f t="shared" ref="D27:E27" si="5">SUM(D28:D45)</f>
        <v>5842966018</v>
      </c>
      <c r="E27" s="26">
        <f t="shared" si="5"/>
        <v>26222171143</v>
      </c>
      <c r="F27" s="280">
        <f>SUM(F28:F45)</f>
        <v>24350118834</v>
      </c>
      <c r="G27" s="280">
        <f t="shared" ref="G27:K27" si="6">SUM(G28:G45)</f>
        <v>24350118834</v>
      </c>
      <c r="H27" s="280">
        <f t="shared" si="6"/>
        <v>33446213702.300003</v>
      </c>
      <c r="I27" s="280">
        <f t="shared" si="6"/>
        <v>35118524387.414993</v>
      </c>
      <c r="J27" s="280">
        <f t="shared" si="6"/>
        <v>36874450606.785751</v>
      </c>
      <c r="K27" s="280">
        <f t="shared" si="6"/>
        <v>105439188696.50075</v>
      </c>
    </row>
    <row r="28" spans="1:11" ht="18.75" x14ac:dyDescent="0.3">
      <c r="A28" s="5">
        <v>15001001</v>
      </c>
      <c r="B28" s="5" t="s">
        <v>63</v>
      </c>
      <c r="C28" s="32">
        <v>8056600</v>
      </c>
      <c r="D28" s="32">
        <v>4725000</v>
      </c>
      <c r="E28" s="32">
        <v>4092343</v>
      </c>
      <c r="F28" s="278">
        <v>2864641</v>
      </c>
      <c r="G28" s="30">
        <f t="shared" si="1"/>
        <v>2864641</v>
      </c>
      <c r="H28" s="31">
        <f t="shared" si="2"/>
        <v>4153729.45</v>
      </c>
      <c r="I28" s="32">
        <f t="shared" ref="I28:J43" si="7">H28+5%*H28</f>
        <v>4361415.9225000003</v>
      </c>
      <c r="J28" s="33">
        <f t="shared" si="7"/>
        <v>4579486.7186250007</v>
      </c>
      <c r="K28" s="34">
        <f t="shared" ref="K28:K45" si="8">SUM(H28:J28)</f>
        <v>13094632.091125</v>
      </c>
    </row>
    <row r="29" spans="1:11" ht="18.75" x14ac:dyDescent="0.3">
      <c r="A29" s="5">
        <v>20001001</v>
      </c>
      <c r="B29" s="5" t="s">
        <v>64</v>
      </c>
      <c r="C29" s="32">
        <v>247349232</v>
      </c>
      <c r="D29" s="32">
        <v>96010</v>
      </c>
      <c r="E29" s="32">
        <v>101863494</v>
      </c>
      <c r="F29" s="278">
        <v>71304446</v>
      </c>
      <c r="G29" s="30">
        <f t="shared" si="1"/>
        <v>71304446</v>
      </c>
      <c r="H29" s="31">
        <f t="shared" si="2"/>
        <v>103391446.7</v>
      </c>
      <c r="I29" s="32">
        <f t="shared" si="7"/>
        <v>108561019.035</v>
      </c>
      <c r="J29" s="33">
        <f t="shared" si="7"/>
        <v>113989069.98674999</v>
      </c>
      <c r="K29" s="34">
        <f t="shared" si="8"/>
        <v>325941535.72175002</v>
      </c>
    </row>
    <row r="30" spans="1:11" ht="18.75" x14ac:dyDescent="0.3">
      <c r="A30" s="5">
        <v>20008001</v>
      </c>
      <c r="B30" s="5" t="s">
        <v>65</v>
      </c>
      <c r="C30" s="32">
        <v>15930060138</v>
      </c>
      <c r="D30" s="32">
        <v>5128365800</v>
      </c>
      <c r="E30" s="32">
        <v>18601590309</v>
      </c>
      <c r="F30" s="278">
        <v>19002569870</v>
      </c>
      <c r="G30" s="30">
        <f t="shared" si="1"/>
        <v>19002569870</v>
      </c>
      <c r="H30" s="31">
        <f>G30+45%*G30-1306112287</f>
        <v>26247614024.5</v>
      </c>
      <c r="I30" s="32">
        <f t="shared" si="7"/>
        <v>27559994725.724998</v>
      </c>
      <c r="J30" s="33">
        <f t="shared" si="7"/>
        <v>28937994462.01125</v>
      </c>
      <c r="K30" s="34">
        <f t="shared" si="8"/>
        <v>82745603212.236252</v>
      </c>
    </row>
    <row r="31" spans="1:11" ht="18.75" x14ac:dyDescent="0.3">
      <c r="A31" s="5">
        <v>22001001</v>
      </c>
      <c r="B31" s="5" t="s">
        <v>52</v>
      </c>
      <c r="C31" s="32">
        <v>310919517</v>
      </c>
      <c r="D31" s="32">
        <v>20569690</v>
      </c>
      <c r="E31" s="32">
        <v>226337849</v>
      </c>
      <c r="F31" s="278">
        <v>158436494</v>
      </c>
      <c r="G31" s="30">
        <f t="shared" si="1"/>
        <v>158436494</v>
      </c>
      <c r="H31" s="31">
        <f t="shared" si="2"/>
        <v>229732916.30000001</v>
      </c>
      <c r="I31" s="32">
        <f t="shared" si="7"/>
        <v>241219562.11500001</v>
      </c>
      <c r="J31" s="33">
        <f t="shared" si="7"/>
        <v>253280540.22075</v>
      </c>
      <c r="K31" s="34">
        <f t="shared" si="8"/>
        <v>724233018.63575006</v>
      </c>
    </row>
    <row r="32" spans="1:11" ht="18.75" x14ac:dyDescent="0.3">
      <c r="A32" s="5">
        <v>28001001</v>
      </c>
      <c r="B32" s="5" t="s">
        <v>66</v>
      </c>
      <c r="C32" s="28">
        <v>0</v>
      </c>
      <c r="D32" s="28">
        <v>0</v>
      </c>
      <c r="E32" s="28">
        <v>0</v>
      </c>
      <c r="F32" s="279">
        <v>0</v>
      </c>
      <c r="G32" s="30">
        <f t="shared" si="1"/>
        <v>0</v>
      </c>
      <c r="H32" s="31">
        <f t="shared" si="2"/>
        <v>0</v>
      </c>
      <c r="I32" s="32">
        <f t="shared" si="7"/>
        <v>0</v>
      </c>
      <c r="J32" s="33">
        <f t="shared" si="7"/>
        <v>0</v>
      </c>
      <c r="K32" s="34">
        <f t="shared" si="8"/>
        <v>0</v>
      </c>
    </row>
    <row r="33" spans="1:11" ht="18.75" x14ac:dyDescent="0.3">
      <c r="A33" s="5">
        <v>34001001</v>
      </c>
      <c r="B33" s="5" t="s">
        <v>67</v>
      </c>
      <c r="C33" s="32">
        <v>193159000</v>
      </c>
      <c r="D33" s="32">
        <v>9313000</v>
      </c>
      <c r="E33" s="32">
        <v>535316571</v>
      </c>
      <c r="F33" s="278">
        <v>374721600</v>
      </c>
      <c r="G33" s="30">
        <f t="shared" si="1"/>
        <v>374721600</v>
      </c>
      <c r="H33" s="31"/>
      <c r="I33" s="32">
        <f t="shared" si="7"/>
        <v>0</v>
      </c>
      <c r="J33" s="33">
        <f t="shared" si="7"/>
        <v>0</v>
      </c>
      <c r="K33" s="34">
        <f t="shared" si="8"/>
        <v>0</v>
      </c>
    </row>
    <row r="34" spans="1:11" ht="18.75" x14ac:dyDescent="0.3">
      <c r="A34" s="5">
        <v>36001001</v>
      </c>
      <c r="B34" s="5" t="s">
        <v>56</v>
      </c>
      <c r="C34" s="32">
        <v>1500000</v>
      </c>
      <c r="D34" s="28">
        <v>0</v>
      </c>
      <c r="E34" s="32">
        <v>3771429</v>
      </c>
      <c r="F34" s="278">
        <v>2640000</v>
      </c>
      <c r="G34" s="30">
        <f t="shared" si="1"/>
        <v>2640000</v>
      </c>
      <c r="H34" s="31">
        <f t="shared" si="2"/>
        <v>3828000</v>
      </c>
      <c r="I34" s="32">
        <f t="shared" si="7"/>
        <v>4019400</v>
      </c>
      <c r="J34" s="33">
        <f t="shared" si="7"/>
        <v>4220370</v>
      </c>
      <c r="K34" s="34">
        <f t="shared" si="8"/>
        <v>12067770</v>
      </c>
    </row>
    <row r="35" spans="1:11" ht="18.75" x14ac:dyDescent="0.3">
      <c r="A35" s="5">
        <v>38001001</v>
      </c>
      <c r="B35" s="5" t="s">
        <v>68</v>
      </c>
      <c r="C35" s="28">
        <v>0</v>
      </c>
      <c r="D35" s="28">
        <v>0</v>
      </c>
      <c r="E35" s="28">
        <v>0</v>
      </c>
      <c r="F35" s="279">
        <v>0</v>
      </c>
      <c r="G35" s="30">
        <f t="shared" si="1"/>
        <v>0</v>
      </c>
      <c r="H35" s="31">
        <f t="shared" si="2"/>
        <v>0</v>
      </c>
      <c r="I35" s="32">
        <f t="shared" si="7"/>
        <v>0</v>
      </c>
      <c r="J35" s="33">
        <f t="shared" si="7"/>
        <v>0</v>
      </c>
      <c r="K35" s="34">
        <f t="shared" si="8"/>
        <v>0</v>
      </c>
    </row>
    <row r="36" spans="1:11" ht="18.75" x14ac:dyDescent="0.3">
      <c r="A36" s="5">
        <v>60001001</v>
      </c>
      <c r="B36" s="5" t="s">
        <v>69</v>
      </c>
      <c r="C36" s="32">
        <v>2237774145</v>
      </c>
      <c r="D36" s="32">
        <v>466648183</v>
      </c>
      <c r="E36" s="32">
        <v>4849054000</v>
      </c>
      <c r="F36" s="278">
        <v>3407480175</v>
      </c>
      <c r="G36" s="30">
        <f t="shared" si="1"/>
        <v>3407480175</v>
      </c>
      <c r="H36" s="31">
        <f>G36+45%*G36-12000000</f>
        <v>4928846253.75</v>
      </c>
      <c r="I36" s="32">
        <f t="shared" si="7"/>
        <v>5175288566.4375</v>
      </c>
      <c r="J36" s="33">
        <f t="shared" si="7"/>
        <v>5434052994.7593746</v>
      </c>
      <c r="K36" s="34">
        <f t="shared" si="8"/>
        <v>15538187814.946875</v>
      </c>
    </row>
    <row r="37" spans="1:11" ht="18.75" x14ac:dyDescent="0.3">
      <c r="A37" s="5">
        <v>61001001</v>
      </c>
      <c r="B37" s="5" t="s">
        <v>70</v>
      </c>
      <c r="C37" s="32">
        <v>10335000</v>
      </c>
      <c r="D37" s="32">
        <v>290000</v>
      </c>
      <c r="E37" s="32">
        <v>18291429</v>
      </c>
      <c r="F37" s="278">
        <v>12804001</v>
      </c>
      <c r="G37" s="30">
        <f t="shared" si="1"/>
        <v>12804001</v>
      </c>
      <c r="H37" s="31">
        <f t="shared" si="2"/>
        <v>18565801.449999999</v>
      </c>
      <c r="I37" s="32">
        <f t="shared" si="7"/>
        <v>19494091.522500001</v>
      </c>
      <c r="J37" s="33">
        <f t="shared" si="7"/>
        <v>20468796.098625001</v>
      </c>
      <c r="K37" s="34">
        <f t="shared" si="8"/>
        <v>58528689.071125001</v>
      </c>
    </row>
    <row r="38" spans="1:11" ht="18.75" x14ac:dyDescent="0.3">
      <c r="A38" s="5">
        <v>29001001</v>
      </c>
      <c r="B38" s="5" t="s">
        <v>71</v>
      </c>
      <c r="C38" s="32">
        <v>756599400</v>
      </c>
      <c r="D38" s="32">
        <v>41347420</v>
      </c>
      <c r="E38" s="32">
        <v>606456547</v>
      </c>
      <c r="F38" s="278">
        <v>424519584</v>
      </c>
      <c r="G38" s="30">
        <f t="shared" si="1"/>
        <v>424519584</v>
      </c>
      <c r="H38" s="31">
        <f t="shared" si="2"/>
        <v>615553396.79999995</v>
      </c>
      <c r="I38" s="32">
        <f t="shared" si="7"/>
        <v>646331066.63999999</v>
      </c>
      <c r="J38" s="33">
        <f t="shared" si="7"/>
        <v>678647619.972</v>
      </c>
      <c r="K38" s="34">
        <f t="shared" si="8"/>
        <v>1940532083.4120002</v>
      </c>
    </row>
    <row r="39" spans="1:11" ht="18.75" x14ac:dyDescent="0.3">
      <c r="A39" s="5">
        <v>38004001</v>
      </c>
      <c r="B39" s="5" t="s">
        <v>72</v>
      </c>
      <c r="C39" s="28">
        <v>0</v>
      </c>
      <c r="D39" s="28">
        <v>0</v>
      </c>
      <c r="E39" s="28">
        <v>0</v>
      </c>
      <c r="F39" s="279">
        <v>0</v>
      </c>
      <c r="G39" s="30">
        <f t="shared" si="1"/>
        <v>0</v>
      </c>
      <c r="H39" s="31">
        <f t="shared" si="2"/>
        <v>0</v>
      </c>
      <c r="I39" s="32">
        <f t="shared" si="7"/>
        <v>0</v>
      </c>
      <c r="J39" s="33">
        <f t="shared" si="7"/>
        <v>0</v>
      </c>
      <c r="K39" s="34">
        <f t="shared" si="8"/>
        <v>0</v>
      </c>
    </row>
    <row r="40" spans="1:11" ht="18.75" x14ac:dyDescent="0.3">
      <c r="A40" s="5">
        <v>53001001</v>
      </c>
      <c r="B40" s="5" t="s">
        <v>73</v>
      </c>
      <c r="C40" s="32">
        <v>48940000</v>
      </c>
      <c r="D40" s="32">
        <v>2730000</v>
      </c>
      <c r="E40" s="32">
        <v>46714287</v>
      </c>
      <c r="F40" s="278">
        <v>32700002</v>
      </c>
      <c r="G40" s="30">
        <f t="shared" si="1"/>
        <v>32700002</v>
      </c>
      <c r="H40" s="31">
        <f t="shared" si="2"/>
        <v>47415002.899999999</v>
      </c>
      <c r="I40" s="32">
        <f t="shared" si="7"/>
        <v>49785753.045000002</v>
      </c>
      <c r="J40" s="33">
        <f t="shared" si="7"/>
        <v>52275040.697250001</v>
      </c>
      <c r="K40" s="34">
        <f t="shared" si="8"/>
        <v>149475796.64225</v>
      </c>
    </row>
    <row r="41" spans="1:11" ht="18.75" x14ac:dyDescent="0.3">
      <c r="A41" s="5">
        <v>53010001</v>
      </c>
      <c r="B41" s="5" t="s">
        <v>74</v>
      </c>
      <c r="C41" s="28">
        <v>0</v>
      </c>
      <c r="D41" s="28">
        <v>0</v>
      </c>
      <c r="E41" s="28">
        <v>0</v>
      </c>
      <c r="F41" s="279">
        <v>0</v>
      </c>
      <c r="G41" s="30">
        <f t="shared" si="1"/>
        <v>0</v>
      </c>
      <c r="H41" s="31">
        <f t="shared" si="2"/>
        <v>0</v>
      </c>
      <c r="I41" s="32">
        <f t="shared" si="7"/>
        <v>0</v>
      </c>
      <c r="J41" s="33">
        <f t="shared" si="7"/>
        <v>0</v>
      </c>
      <c r="K41" s="34">
        <f>SUM(H41:J41)</f>
        <v>0</v>
      </c>
    </row>
    <row r="42" spans="1:11" ht="18.75" x14ac:dyDescent="0.3">
      <c r="A42" s="5">
        <v>53001001</v>
      </c>
      <c r="B42" s="5" t="s">
        <v>73</v>
      </c>
      <c r="C42" s="28">
        <v>0</v>
      </c>
      <c r="D42" s="28">
        <v>0</v>
      </c>
      <c r="E42" s="28">
        <v>0</v>
      </c>
      <c r="F42" s="279">
        <v>0</v>
      </c>
      <c r="G42" s="30">
        <f t="shared" si="1"/>
        <v>0</v>
      </c>
      <c r="H42" s="31">
        <f t="shared" si="2"/>
        <v>0</v>
      </c>
      <c r="I42" s="32">
        <f t="shared" si="7"/>
        <v>0</v>
      </c>
      <c r="J42" s="33">
        <f t="shared" si="7"/>
        <v>0</v>
      </c>
      <c r="K42" s="34">
        <f>SUM(H42:J42)</f>
        <v>0</v>
      </c>
    </row>
    <row r="43" spans="1:11" ht="18.75" x14ac:dyDescent="0.3">
      <c r="A43" s="5">
        <v>60055001</v>
      </c>
      <c r="B43" s="5" t="s">
        <v>75</v>
      </c>
      <c r="C43" s="32">
        <v>613010410</v>
      </c>
      <c r="D43" s="32">
        <v>168880915</v>
      </c>
      <c r="E43" s="32">
        <v>1228228715</v>
      </c>
      <c r="F43" s="278">
        <v>859760102</v>
      </c>
      <c r="G43" s="30">
        <f t="shared" si="1"/>
        <v>859760102</v>
      </c>
      <c r="H43" s="31">
        <f>G43+45%*G43</f>
        <v>1246652147.9000001</v>
      </c>
      <c r="I43" s="32">
        <f t="shared" si="7"/>
        <v>1308984755.2950001</v>
      </c>
      <c r="J43" s="33">
        <f t="shared" si="7"/>
        <v>1374433993.0597501</v>
      </c>
      <c r="K43" s="34">
        <f t="shared" si="8"/>
        <v>3930070896.2547503</v>
      </c>
    </row>
    <row r="44" spans="1:11" ht="18.75" x14ac:dyDescent="0.3">
      <c r="A44" s="5">
        <v>66001001</v>
      </c>
      <c r="B44" s="5" t="s">
        <v>76</v>
      </c>
      <c r="C44" s="32">
        <v>300000</v>
      </c>
      <c r="D44" s="28">
        <v>0</v>
      </c>
      <c r="E44" s="32">
        <v>454170</v>
      </c>
      <c r="F44" s="278">
        <v>317919</v>
      </c>
      <c r="G44" s="30">
        <f t="shared" si="1"/>
        <v>317919</v>
      </c>
      <c r="H44" s="31">
        <f t="shared" si="2"/>
        <v>460982.55000000005</v>
      </c>
      <c r="I44" s="32">
        <f>H44+5%*H44</f>
        <v>484031.67750000005</v>
      </c>
      <c r="J44" s="33">
        <f>I44+5%*I44</f>
        <v>508233.26137500006</v>
      </c>
      <c r="K44" s="34">
        <f t="shared" si="8"/>
        <v>1453247.488875</v>
      </c>
    </row>
    <row r="45" spans="1:11" ht="18.75" x14ac:dyDescent="0.3">
      <c r="A45" s="5">
        <v>29053001</v>
      </c>
      <c r="B45" s="5" t="s">
        <v>77</v>
      </c>
      <c r="C45" s="28">
        <v>0</v>
      </c>
      <c r="D45" s="28">
        <v>0</v>
      </c>
      <c r="E45" s="28">
        <v>0</v>
      </c>
      <c r="F45" s="279">
        <v>0</v>
      </c>
      <c r="G45" s="30">
        <f t="shared" si="1"/>
        <v>0</v>
      </c>
      <c r="H45" s="31">
        <f t="shared" si="2"/>
        <v>0</v>
      </c>
      <c r="I45" s="32">
        <f>H45+5%*H45</f>
        <v>0</v>
      </c>
      <c r="J45" s="33">
        <f>I45+5%*I45</f>
        <v>0</v>
      </c>
      <c r="K45" s="34">
        <f t="shared" si="8"/>
        <v>0</v>
      </c>
    </row>
    <row r="46" spans="1:11" ht="18.75" x14ac:dyDescent="0.3">
      <c r="A46" s="2"/>
      <c r="B46" s="2"/>
      <c r="C46" s="2"/>
      <c r="D46" s="2"/>
      <c r="E46" s="2"/>
      <c r="F46" s="272"/>
      <c r="G46" s="30">
        <f t="shared" si="1"/>
        <v>0</v>
      </c>
      <c r="H46" s="31">
        <f t="shared" ref="H46:H73" si="9">G46+25%*G46</f>
        <v>0</v>
      </c>
      <c r="I46" s="2"/>
      <c r="J46" s="2"/>
      <c r="K46" s="11"/>
    </row>
    <row r="47" spans="1:11" ht="18.75" x14ac:dyDescent="0.3">
      <c r="A47" s="24">
        <v>3</v>
      </c>
      <c r="B47" s="25" t="s">
        <v>78</v>
      </c>
      <c r="C47" s="26">
        <f>SUM(C48:C51)</f>
        <v>242747212</v>
      </c>
      <c r="D47" s="26">
        <f t="shared" ref="D47:K47" si="10">SUM(D48:D51)</f>
        <v>155305386</v>
      </c>
      <c r="E47" s="26">
        <f t="shared" si="10"/>
        <v>395448412</v>
      </c>
      <c r="F47" s="280">
        <f t="shared" si="10"/>
        <v>275166004</v>
      </c>
      <c r="G47" s="280">
        <f>SUM(G48:G51)</f>
        <v>275166004</v>
      </c>
      <c r="H47" s="280">
        <f>SUM(H48:H51)</f>
        <v>343957505</v>
      </c>
      <c r="I47" s="280">
        <f t="shared" si="10"/>
        <v>359552644.5</v>
      </c>
      <c r="J47" s="280">
        <f t="shared" si="10"/>
        <v>377530276.72500002</v>
      </c>
      <c r="K47" s="26">
        <f t="shared" si="10"/>
        <v>1079514011.2249999</v>
      </c>
    </row>
    <row r="48" spans="1:11" ht="18.75" x14ac:dyDescent="0.3">
      <c r="A48" s="5">
        <v>18011001</v>
      </c>
      <c r="B48" s="5" t="s">
        <v>79</v>
      </c>
      <c r="C48" s="32">
        <v>4291920</v>
      </c>
      <c r="D48" s="32">
        <v>15650</v>
      </c>
      <c r="E48" s="28">
        <v>0</v>
      </c>
      <c r="F48" s="279">
        <v>0</v>
      </c>
      <c r="G48" s="30">
        <f t="shared" si="1"/>
        <v>0</v>
      </c>
      <c r="H48" s="31">
        <f t="shared" si="9"/>
        <v>0</v>
      </c>
      <c r="I48" s="32">
        <f t="shared" ref="I48:J50" si="11">H48+5%*H48</f>
        <v>0</v>
      </c>
      <c r="J48" s="33">
        <f t="shared" si="11"/>
        <v>0</v>
      </c>
      <c r="K48" s="34">
        <f>SUM(H48:J48)</f>
        <v>0</v>
      </c>
    </row>
    <row r="49" spans="1:11" ht="18.75" x14ac:dyDescent="0.3">
      <c r="A49" s="5">
        <v>26001001</v>
      </c>
      <c r="B49" s="5" t="s">
        <v>80</v>
      </c>
      <c r="C49" s="32">
        <v>5501866</v>
      </c>
      <c r="D49" s="32">
        <v>114794269</v>
      </c>
      <c r="E49" s="32">
        <v>13761857</v>
      </c>
      <c r="F49" s="278">
        <v>9633300</v>
      </c>
      <c r="G49" s="30">
        <f t="shared" si="1"/>
        <v>9633300</v>
      </c>
      <c r="H49" s="31">
        <f t="shared" si="9"/>
        <v>12041625</v>
      </c>
      <c r="I49" s="32">
        <f t="shared" si="11"/>
        <v>12643706.25</v>
      </c>
      <c r="J49" s="33">
        <f t="shared" si="11"/>
        <v>13275891.5625</v>
      </c>
      <c r="K49" s="34">
        <f>SUM(H49:J49)</f>
        <v>37961222.8125</v>
      </c>
    </row>
    <row r="50" spans="1:11" ht="18.75" x14ac:dyDescent="0.3">
      <c r="A50" s="5">
        <v>26051001</v>
      </c>
      <c r="B50" s="5" t="s">
        <v>81</v>
      </c>
      <c r="C50" s="32">
        <v>231818871</v>
      </c>
      <c r="D50" s="32">
        <v>40415077</v>
      </c>
      <c r="E50" s="32">
        <v>379746516</v>
      </c>
      <c r="F50" s="278">
        <v>264311572</v>
      </c>
      <c r="G50" s="30">
        <f t="shared" si="1"/>
        <v>264311572</v>
      </c>
      <c r="H50" s="31">
        <f t="shared" si="9"/>
        <v>330389465</v>
      </c>
      <c r="I50" s="32">
        <f t="shared" si="11"/>
        <v>346908938.25</v>
      </c>
      <c r="J50" s="33">
        <f t="shared" si="11"/>
        <v>364254385.16250002</v>
      </c>
      <c r="K50" s="34">
        <f>SUM(H50:J50)</f>
        <v>1041552788.4125</v>
      </c>
    </row>
    <row r="51" spans="1:11" ht="18.75" x14ac:dyDescent="0.3">
      <c r="A51" s="5">
        <v>26052001</v>
      </c>
      <c r="B51" s="5" t="s">
        <v>82</v>
      </c>
      <c r="C51" s="32">
        <v>1134555</v>
      </c>
      <c r="D51" s="32">
        <v>80390</v>
      </c>
      <c r="E51" s="32">
        <v>1940039</v>
      </c>
      <c r="F51" s="278">
        <v>1221132</v>
      </c>
      <c r="G51" s="30">
        <f t="shared" si="1"/>
        <v>1221132</v>
      </c>
      <c r="H51" s="31">
        <f t="shared" si="9"/>
        <v>1526415</v>
      </c>
      <c r="I51" s="32"/>
      <c r="J51" s="32"/>
      <c r="K51" s="11"/>
    </row>
    <row r="52" spans="1:11" ht="18.75" x14ac:dyDescent="0.3">
      <c r="A52" s="24">
        <v>4</v>
      </c>
      <c r="B52" s="36" t="s">
        <v>83</v>
      </c>
      <c r="C52" s="26">
        <f>SUM(C53)</f>
        <v>139782635</v>
      </c>
      <c r="D52" s="26">
        <f t="shared" ref="D52:K52" si="12">SUM(D53)</f>
        <v>27088214</v>
      </c>
      <c r="E52" s="26">
        <f t="shared" si="12"/>
        <v>2894400</v>
      </c>
      <c r="F52" s="280">
        <f t="shared" si="12"/>
        <v>2026080</v>
      </c>
      <c r="G52" s="280">
        <f t="shared" si="12"/>
        <v>2026080</v>
      </c>
      <c r="H52" s="280">
        <f t="shared" si="12"/>
        <v>2532600</v>
      </c>
      <c r="I52" s="26">
        <f t="shared" si="12"/>
        <v>2659230</v>
      </c>
      <c r="J52" s="26">
        <f t="shared" si="12"/>
        <v>2792191.5</v>
      </c>
      <c r="K52" s="26">
        <f t="shared" si="12"/>
        <v>7984021.5</v>
      </c>
    </row>
    <row r="53" spans="1:11" ht="18.75" x14ac:dyDescent="0.3">
      <c r="A53" s="5">
        <v>11184003</v>
      </c>
      <c r="B53" s="5" t="s">
        <v>84</v>
      </c>
      <c r="C53" s="32">
        <v>139782635</v>
      </c>
      <c r="D53" s="32">
        <v>27088214</v>
      </c>
      <c r="E53" s="32">
        <v>2894400</v>
      </c>
      <c r="F53" s="278">
        <v>2026080</v>
      </c>
      <c r="G53" s="30">
        <f t="shared" si="1"/>
        <v>2026080</v>
      </c>
      <c r="H53" s="31">
        <f t="shared" si="9"/>
        <v>2532600</v>
      </c>
      <c r="I53" s="32">
        <f>H53+5%*H53</f>
        <v>2659230</v>
      </c>
      <c r="J53" s="33">
        <f>I53+5%*I53</f>
        <v>2792191.5</v>
      </c>
      <c r="K53" s="34">
        <f>SUM(H53:J53)</f>
        <v>7984021.5</v>
      </c>
    </row>
    <row r="54" spans="1:11" ht="18.75" x14ac:dyDescent="0.3">
      <c r="A54" s="24">
        <v>5</v>
      </c>
      <c r="B54" s="36" t="s">
        <v>85</v>
      </c>
      <c r="C54" s="26">
        <f t="shared" ref="C54:K54" si="13">SUM(C55:C76)</f>
        <v>1791152367</v>
      </c>
      <c r="D54" s="26">
        <f t="shared" si="13"/>
        <v>393736605</v>
      </c>
      <c r="E54" s="26">
        <f t="shared" si="13"/>
        <v>2923404876</v>
      </c>
      <c r="F54" s="280">
        <f t="shared" si="13"/>
        <v>2053432261</v>
      </c>
      <c r="G54" s="280">
        <f t="shared" si="13"/>
        <v>2053432261</v>
      </c>
      <c r="H54" s="280">
        <f t="shared" si="13"/>
        <v>2566790326.25</v>
      </c>
      <c r="I54" s="26">
        <f t="shared" si="13"/>
        <v>2695129842.5625</v>
      </c>
      <c r="J54" s="26">
        <f t="shared" si="13"/>
        <v>2829886334.6906247</v>
      </c>
      <c r="K54" s="26">
        <f t="shared" si="13"/>
        <v>8091806503.5031252</v>
      </c>
    </row>
    <row r="55" spans="1:11" ht="18.75" x14ac:dyDescent="0.3">
      <c r="A55" s="5">
        <v>13001001</v>
      </c>
      <c r="B55" s="5" t="s">
        <v>86</v>
      </c>
      <c r="C55" s="32">
        <v>490150</v>
      </c>
      <c r="D55" s="32">
        <v>125000</v>
      </c>
      <c r="E55" s="32">
        <v>34801</v>
      </c>
      <c r="F55" s="278">
        <v>24361</v>
      </c>
      <c r="G55" s="30">
        <f t="shared" si="1"/>
        <v>24361</v>
      </c>
      <c r="H55" s="31">
        <f t="shared" si="9"/>
        <v>30451.25</v>
      </c>
      <c r="I55" s="32">
        <f t="shared" ref="I55:J70" si="14">H55+5%*H55</f>
        <v>31973.8125</v>
      </c>
      <c r="J55" s="33">
        <f t="shared" si="14"/>
        <v>33572.503125000003</v>
      </c>
      <c r="K55" s="34">
        <f>SUM(H55:J55)</f>
        <v>95997.565625000003</v>
      </c>
    </row>
    <row r="56" spans="1:11" ht="18.75" x14ac:dyDescent="0.3">
      <c r="A56" s="5">
        <v>39051001</v>
      </c>
      <c r="B56" s="5" t="s">
        <v>87</v>
      </c>
      <c r="C56" s="28">
        <v>0</v>
      </c>
      <c r="D56" s="28">
        <v>0</v>
      </c>
      <c r="E56" s="28">
        <v>0</v>
      </c>
      <c r="F56" s="279">
        <v>0</v>
      </c>
      <c r="G56" s="30">
        <f t="shared" si="1"/>
        <v>0</v>
      </c>
      <c r="H56" s="31">
        <f t="shared" si="9"/>
        <v>0</v>
      </c>
      <c r="I56" s="32">
        <f t="shared" si="14"/>
        <v>0</v>
      </c>
      <c r="J56" s="33">
        <f t="shared" si="14"/>
        <v>0</v>
      </c>
      <c r="K56" s="34">
        <f>SUM(H56:J56)</f>
        <v>0</v>
      </c>
    </row>
    <row r="57" spans="1:11" ht="18.75" x14ac:dyDescent="0.3">
      <c r="A57" s="5">
        <v>14001001</v>
      </c>
      <c r="B57" s="5" t="s">
        <v>88</v>
      </c>
      <c r="C57" s="32">
        <v>1382000</v>
      </c>
      <c r="D57" s="32">
        <v>65000</v>
      </c>
      <c r="E57" s="32">
        <v>3589714</v>
      </c>
      <c r="F57" s="278">
        <v>2512801</v>
      </c>
      <c r="G57" s="30">
        <f t="shared" si="1"/>
        <v>2512801</v>
      </c>
      <c r="H57" s="31">
        <f t="shared" si="9"/>
        <v>3141001.25</v>
      </c>
      <c r="I57" s="32">
        <f t="shared" si="14"/>
        <v>3298051.3125</v>
      </c>
      <c r="J57" s="33">
        <f t="shared" si="14"/>
        <v>3462953.8781249998</v>
      </c>
      <c r="K57" s="34">
        <f t="shared" ref="K57:K76" si="15">SUM(H57:J57)</f>
        <v>9902006.4406250007</v>
      </c>
    </row>
    <row r="58" spans="1:11" ht="18.75" x14ac:dyDescent="0.3">
      <c r="A58" s="5">
        <v>17001001</v>
      </c>
      <c r="B58" s="5" t="s">
        <v>89</v>
      </c>
      <c r="C58" s="32">
        <v>219811275</v>
      </c>
      <c r="D58" s="32">
        <v>8842680</v>
      </c>
      <c r="E58" s="32">
        <v>399261334</v>
      </c>
      <c r="F58" s="278">
        <v>279482937</v>
      </c>
      <c r="G58" s="30">
        <f t="shared" si="1"/>
        <v>279482937</v>
      </c>
      <c r="H58" s="31">
        <f t="shared" si="9"/>
        <v>349353671.25</v>
      </c>
      <c r="I58" s="32">
        <f t="shared" si="14"/>
        <v>366821354.8125</v>
      </c>
      <c r="J58" s="33">
        <f t="shared" si="14"/>
        <v>385162422.55312502</v>
      </c>
      <c r="K58" s="34">
        <f t="shared" si="15"/>
        <v>1101337448.6156249</v>
      </c>
    </row>
    <row r="59" spans="1:11" ht="18.75" x14ac:dyDescent="0.3">
      <c r="A59" s="5">
        <v>17003001</v>
      </c>
      <c r="B59" s="5" t="s">
        <v>90</v>
      </c>
      <c r="C59" s="32">
        <v>225551860</v>
      </c>
      <c r="D59" s="32">
        <v>5132900</v>
      </c>
      <c r="E59" s="32">
        <v>525265783</v>
      </c>
      <c r="F59" s="278">
        <v>367686049</v>
      </c>
      <c r="G59" s="30">
        <f t="shared" si="1"/>
        <v>367686049</v>
      </c>
      <c r="H59" s="31">
        <f t="shared" si="9"/>
        <v>459607561.25</v>
      </c>
      <c r="I59" s="32">
        <f t="shared" si="14"/>
        <v>482587939.3125</v>
      </c>
      <c r="J59" s="33">
        <f t="shared" si="14"/>
        <v>506717336.27812499</v>
      </c>
      <c r="K59" s="34">
        <f t="shared" si="15"/>
        <v>1448912836.840625</v>
      </c>
    </row>
    <row r="60" spans="1:11" ht="18.75" x14ac:dyDescent="0.3">
      <c r="A60" s="5">
        <v>17051001</v>
      </c>
      <c r="B60" s="5" t="s">
        <v>91</v>
      </c>
      <c r="C60" s="32">
        <v>498294075</v>
      </c>
      <c r="D60" s="32">
        <v>24254060</v>
      </c>
      <c r="E60" s="32">
        <v>655343809</v>
      </c>
      <c r="F60" s="278">
        <v>458740666</v>
      </c>
      <c r="G60" s="30">
        <f t="shared" si="1"/>
        <v>458740666</v>
      </c>
      <c r="H60" s="31">
        <f t="shared" si="9"/>
        <v>573425832.5</v>
      </c>
      <c r="I60" s="32">
        <f t="shared" si="14"/>
        <v>602097124.125</v>
      </c>
      <c r="J60" s="33">
        <f t="shared" si="14"/>
        <v>632201980.33124995</v>
      </c>
      <c r="K60" s="34">
        <f t="shared" si="15"/>
        <v>1807724936.95625</v>
      </c>
    </row>
    <row r="61" spans="1:11" ht="18.75" x14ac:dyDescent="0.3">
      <c r="A61" s="5">
        <v>17064001</v>
      </c>
      <c r="B61" s="5" t="s">
        <v>92</v>
      </c>
      <c r="C61" s="32">
        <v>299000</v>
      </c>
      <c r="D61" s="28">
        <v>0</v>
      </c>
      <c r="E61" s="28">
        <v>0</v>
      </c>
      <c r="F61" s="279">
        <v>0</v>
      </c>
      <c r="G61" s="30">
        <f t="shared" si="1"/>
        <v>0</v>
      </c>
      <c r="H61" s="31">
        <f t="shared" si="9"/>
        <v>0</v>
      </c>
      <c r="I61" s="32">
        <f t="shared" si="14"/>
        <v>0</v>
      </c>
      <c r="J61" s="33">
        <f t="shared" si="14"/>
        <v>0</v>
      </c>
      <c r="K61" s="34">
        <f t="shared" si="15"/>
        <v>0</v>
      </c>
    </row>
    <row r="62" spans="1:11" ht="18.75" x14ac:dyDescent="0.3">
      <c r="A62" s="5">
        <v>17009001</v>
      </c>
      <c r="B62" s="5" t="s">
        <v>93</v>
      </c>
      <c r="C62" s="32">
        <v>303238002</v>
      </c>
      <c r="D62" s="32">
        <v>8682260</v>
      </c>
      <c r="E62" s="32">
        <v>460309829</v>
      </c>
      <c r="F62" s="278">
        <v>322216881</v>
      </c>
      <c r="G62" s="30">
        <f t="shared" si="1"/>
        <v>322216881</v>
      </c>
      <c r="H62" s="31">
        <f t="shared" si="9"/>
        <v>402771101.25</v>
      </c>
      <c r="I62" s="32">
        <f t="shared" si="14"/>
        <v>422909656.3125</v>
      </c>
      <c r="J62" s="33">
        <f t="shared" si="14"/>
        <v>444055139.12812501</v>
      </c>
      <c r="K62" s="34">
        <f>SUM(H62:J62)</f>
        <v>1269735896.690625</v>
      </c>
    </row>
    <row r="63" spans="1:11" ht="18.75" x14ac:dyDescent="0.3">
      <c r="A63" s="5">
        <v>17064002</v>
      </c>
      <c r="B63" s="5" t="s">
        <v>94</v>
      </c>
      <c r="C63" s="32">
        <v>71570</v>
      </c>
      <c r="D63" s="32">
        <v>350000</v>
      </c>
      <c r="E63" s="28">
        <v>0</v>
      </c>
      <c r="F63" s="279">
        <v>0</v>
      </c>
      <c r="G63" s="30">
        <f t="shared" si="1"/>
        <v>0</v>
      </c>
      <c r="H63" s="31">
        <f t="shared" si="9"/>
        <v>0</v>
      </c>
      <c r="I63" s="32">
        <f t="shared" si="14"/>
        <v>0</v>
      </c>
      <c r="J63" s="33">
        <f t="shared" si="14"/>
        <v>0</v>
      </c>
      <c r="K63" s="34">
        <f>SUM(H63:J63)</f>
        <v>0</v>
      </c>
    </row>
    <row r="64" spans="1:11" ht="18.75" x14ac:dyDescent="0.3">
      <c r="A64" s="5">
        <v>21001001</v>
      </c>
      <c r="B64" s="5" t="s">
        <v>95</v>
      </c>
      <c r="C64" s="32">
        <v>8902540</v>
      </c>
      <c r="D64" s="32">
        <v>1336000</v>
      </c>
      <c r="E64" s="32">
        <v>11967257</v>
      </c>
      <c r="F64" s="278">
        <v>8377081</v>
      </c>
      <c r="G64" s="30">
        <f t="shared" si="1"/>
        <v>8377081</v>
      </c>
      <c r="H64" s="31">
        <f t="shared" si="9"/>
        <v>10471351.25</v>
      </c>
      <c r="I64" s="32">
        <f t="shared" si="14"/>
        <v>10994918.8125</v>
      </c>
      <c r="J64" s="33">
        <f t="shared" si="14"/>
        <v>11544664.753125001</v>
      </c>
      <c r="K64" s="34">
        <f t="shared" si="15"/>
        <v>33010934.815625001</v>
      </c>
    </row>
    <row r="65" spans="1:14" ht="18.75" x14ac:dyDescent="0.3">
      <c r="A65" s="5">
        <v>21002001</v>
      </c>
      <c r="B65" s="5" t="s">
        <v>96</v>
      </c>
      <c r="C65" s="32">
        <v>279357775</v>
      </c>
      <c r="D65" s="32">
        <v>306586001</v>
      </c>
      <c r="E65" s="28">
        <v>0</v>
      </c>
      <c r="F65" s="279">
        <v>0</v>
      </c>
      <c r="G65" s="30">
        <f t="shared" si="1"/>
        <v>0</v>
      </c>
      <c r="H65" s="31">
        <f t="shared" si="9"/>
        <v>0</v>
      </c>
      <c r="I65" s="32">
        <f t="shared" si="14"/>
        <v>0</v>
      </c>
      <c r="J65" s="33">
        <f t="shared" si="14"/>
        <v>0</v>
      </c>
      <c r="K65" s="34">
        <f t="shared" si="15"/>
        <v>0</v>
      </c>
    </row>
    <row r="66" spans="1:14" ht="18.75" x14ac:dyDescent="0.3">
      <c r="A66" s="5">
        <v>21102001</v>
      </c>
      <c r="B66" s="5" t="s">
        <v>97</v>
      </c>
      <c r="C66" s="32">
        <v>44854745</v>
      </c>
      <c r="D66" s="32">
        <v>15180104</v>
      </c>
      <c r="E66" s="32">
        <v>74667319</v>
      </c>
      <c r="F66" s="278">
        <v>52267125</v>
      </c>
      <c r="G66" s="30">
        <f t="shared" si="1"/>
        <v>52267125</v>
      </c>
      <c r="H66" s="31">
        <f t="shared" si="9"/>
        <v>65333906.25</v>
      </c>
      <c r="I66" s="32">
        <f t="shared" si="14"/>
        <v>68600601.5625</v>
      </c>
      <c r="J66" s="33">
        <f t="shared" si="14"/>
        <v>72030631.640625</v>
      </c>
      <c r="K66" s="34">
        <f t="shared" si="15"/>
        <v>205965139.453125</v>
      </c>
    </row>
    <row r="67" spans="1:14" ht="18.75" x14ac:dyDescent="0.3">
      <c r="A67" s="5">
        <v>21001002</v>
      </c>
      <c r="B67" s="5" t="s">
        <v>98</v>
      </c>
      <c r="C67" s="28">
        <v>0</v>
      </c>
      <c r="D67" s="28">
        <v>0</v>
      </c>
      <c r="E67" s="28">
        <v>0</v>
      </c>
      <c r="F67" s="278">
        <v>1647884</v>
      </c>
      <c r="G67" s="30">
        <f t="shared" si="1"/>
        <v>1647884</v>
      </c>
      <c r="H67" s="31">
        <f t="shared" si="9"/>
        <v>2059855</v>
      </c>
      <c r="I67" s="32">
        <f t="shared" si="14"/>
        <v>2162847.75</v>
      </c>
      <c r="J67" s="33">
        <f t="shared" si="14"/>
        <v>2270990.1375000002</v>
      </c>
      <c r="K67" s="34">
        <f>SUM(H67:J67)</f>
        <v>6493692.8875000002</v>
      </c>
    </row>
    <row r="68" spans="1:14" ht="18.75" x14ac:dyDescent="0.3">
      <c r="A68" s="5">
        <v>21027033</v>
      </c>
      <c r="B68" s="5" t="s">
        <v>99</v>
      </c>
      <c r="C68" s="28">
        <v>0</v>
      </c>
      <c r="D68" s="28">
        <v>0</v>
      </c>
      <c r="E68" s="32">
        <v>239048756</v>
      </c>
      <c r="F68" s="278">
        <v>167334129</v>
      </c>
      <c r="G68" s="30">
        <f t="shared" si="1"/>
        <v>167334129</v>
      </c>
      <c r="H68" s="31">
        <f t="shared" si="9"/>
        <v>209167661.25</v>
      </c>
      <c r="I68" s="32">
        <f t="shared" si="14"/>
        <v>219626044.3125</v>
      </c>
      <c r="J68" s="33">
        <f t="shared" si="14"/>
        <v>230607346.52812499</v>
      </c>
      <c r="K68" s="34">
        <f>SUM(H68:J68)</f>
        <v>659401052.09062505</v>
      </c>
    </row>
    <row r="69" spans="1:14" ht="18.75" x14ac:dyDescent="0.3">
      <c r="A69" s="5">
        <v>51001001</v>
      </c>
      <c r="B69" s="5" t="s">
        <v>100</v>
      </c>
      <c r="C69" s="32">
        <v>16927295</v>
      </c>
      <c r="D69" s="32">
        <v>558500</v>
      </c>
      <c r="E69" s="32">
        <v>334675337</v>
      </c>
      <c r="F69" s="278">
        <v>234272739</v>
      </c>
      <c r="G69" s="30">
        <f t="shared" si="1"/>
        <v>234272739</v>
      </c>
      <c r="H69" s="31">
        <f t="shared" si="9"/>
        <v>292840923.75</v>
      </c>
      <c r="I69" s="32">
        <f t="shared" si="14"/>
        <v>307482969.9375</v>
      </c>
      <c r="J69" s="33">
        <f t="shared" si="14"/>
        <v>322857118.43437499</v>
      </c>
      <c r="K69" s="34">
        <f t="shared" si="15"/>
        <v>923181012.12187505</v>
      </c>
    </row>
    <row r="70" spans="1:14" ht="18.75" x14ac:dyDescent="0.3">
      <c r="A70" s="5">
        <v>66021001</v>
      </c>
      <c r="B70" s="5" t="s">
        <v>101</v>
      </c>
      <c r="C70" s="28">
        <v>0</v>
      </c>
      <c r="D70" s="28">
        <v>0</v>
      </c>
      <c r="E70" s="28">
        <v>0</v>
      </c>
      <c r="F70" s="279">
        <v>0</v>
      </c>
      <c r="G70" s="30">
        <f t="shared" si="1"/>
        <v>0</v>
      </c>
      <c r="H70" s="31">
        <f t="shared" si="9"/>
        <v>0</v>
      </c>
      <c r="I70" s="32">
        <f t="shared" si="14"/>
        <v>0</v>
      </c>
      <c r="J70" s="33">
        <f t="shared" si="14"/>
        <v>0</v>
      </c>
      <c r="K70" s="34">
        <f t="shared" si="15"/>
        <v>0</v>
      </c>
    </row>
    <row r="71" spans="1:14" ht="18.75" x14ac:dyDescent="0.3">
      <c r="A71" s="5">
        <v>66001001</v>
      </c>
      <c r="B71" s="5" t="s">
        <v>76</v>
      </c>
      <c r="C71" s="32">
        <v>70592000</v>
      </c>
      <c r="D71" s="32">
        <v>8540000</v>
      </c>
      <c r="E71" s="32">
        <v>68844116</v>
      </c>
      <c r="F71" s="278">
        <v>48190881</v>
      </c>
      <c r="G71" s="30">
        <f t="shared" si="1"/>
        <v>48190881</v>
      </c>
      <c r="H71" s="31">
        <f t="shared" si="9"/>
        <v>60238601.25</v>
      </c>
      <c r="I71" s="32">
        <f t="shared" ref="I71:J76" si="16">H71+5%*H71</f>
        <v>63250531.3125</v>
      </c>
      <c r="J71" s="33">
        <f t="shared" si="16"/>
        <v>66413057.878124997</v>
      </c>
      <c r="K71" s="34">
        <f t="shared" si="15"/>
        <v>189902190.44062501</v>
      </c>
    </row>
    <row r="72" spans="1:14" ht="18.75" x14ac:dyDescent="0.3">
      <c r="A72" s="5">
        <v>35001001</v>
      </c>
      <c r="B72" s="5" t="s">
        <v>102</v>
      </c>
      <c r="C72" s="32">
        <v>106198030</v>
      </c>
      <c r="D72" s="32">
        <v>12492300</v>
      </c>
      <c r="E72" s="32">
        <v>139679449</v>
      </c>
      <c r="F72" s="278">
        <v>97775614</v>
      </c>
      <c r="G72" s="30">
        <f t="shared" si="1"/>
        <v>97775614</v>
      </c>
      <c r="H72" s="31">
        <f t="shared" si="9"/>
        <v>122219517.5</v>
      </c>
      <c r="I72" s="32">
        <f t="shared" si="16"/>
        <v>128330493.375</v>
      </c>
      <c r="J72" s="33">
        <f t="shared" si="16"/>
        <v>134747018.04374999</v>
      </c>
      <c r="K72" s="34">
        <f>SUM(H72:J72)</f>
        <v>385297028.91874999</v>
      </c>
    </row>
    <row r="73" spans="1:14" ht="18.75" x14ac:dyDescent="0.3">
      <c r="A73" s="5">
        <v>35109001</v>
      </c>
      <c r="B73" s="5" t="s">
        <v>103</v>
      </c>
      <c r="C73" s="32">
        <v>2458400</v>
      </c>
      <c r="D73" s="32">
        <v>380800</v>
      </c>
      <c r="E73" s="32">
        <v>2904343</v>
      </c>
      <c r="F73" s="278">
        <v>2033040</v>
      </c>
      <c r="G73" s="30">
        <f t="shared" si="1"/>
        <v>2033040</v>
      </c>
      <c r="H73" s="31">
        <f t="shared" si="9"/>
        <v>2541300</v>
      </c>
      <c r="I73" s="32">
        <f t="shared" si="16"/>
        <v>2668365</v>
      </c>
      <c r="J73" s="33">
        <f t="shared" si="16"/>
        <v>2801783.25</v>
      </c>
      <c r="K73" s="34">
        <f t="shared" si="15"/>
        <v>8011448.25</v>
      </c>
    </row>
    <row r="74" spans="1:14" ht="18.75" x14ac:dyDescent="0.3">
      <c r="A74" s="5">
        <v>35001002</v>
      </c>
      <c r="B74" s="5" t="s">
        <v>104</v>
      </c>
      <c r="C74" s="28">
        <v>0</v>
      </c>
      <c r="D74" s="28">
        <v>0</v>
      </c>
      <c r="E74" s="28">
        <v>0</v>
      </c>
      <c r="F74" s="278">
        <v>5400952</v>
      </c>
      <c r="G74" s="30">
        <f t="shared" ref="G74:G76" si="17">F74</f>
        <v>5400952</v>
      </c>
      <c r="H74" s="31">
        <f t="shared" ref="H74:H76" si="18">G74+25%*G74</f>
        <v>6751190</v>
      </c>
      <c r="I74" s="32">
        <f t="shared" si="16"/>
        <v>7088749.5</v>
      </c>
      <c r="J74" s="33">
        <f t="shared" si="16"/>
        <v>7443186.9749999996</v>
      </c>
      <c r="K74" s="34">
        <f t="shared" si="15"/>
        <v>21283126.475000001</v>
      </c>
    </row>
    <row r="75" spans="1:14" ht="18.75" x14ac:dyDescent="0.3">
      <c r="A75" s="5">
        <v>35055001</v>
      </c>
      <c r="B75" s="5" t="s">
        <v>105</v>
      </c>
      <c r="C75" s="32">
        <v>12723650</v>
      </c>
      <c r="D75" s="32">
        <v>1211000</v>
      </c>
      <c r="E75" s="32">
        <v>7813029</v>
      </c>
      <c r="F75" s="278">
        <v>5469121</v>
      </c>
      <c r="G75" s="30">
        <f t="shared" si="17"/>
        <v>5469121</v>
      </c>
      <c r="H75" s="31">
        <f t="shared" si="18"/>
        <v>6836401.25</v>
      </c>
      <c r="I75" s="32">
        <f t="shared" si="16"/>
        <v>7178221.3125</v>
      </c>
      <c r="J75" s="33">
        <f t="shared" si="16"/>
        <v>7537132.3781249998</v>
      </c>
      <c r="K75" s="34">
        <f t="shared" si="15"/>
        <v>21551754.940625001</v>
      </c>
    </row>
    <row r="76" spans="1:14" ht="18.75" x14ac:dyDescent="0.3">
      <c r="A76" s="37">
        <v>35003001</v>
      </c>
      <c r="B76" s="38" t="s">
        <v>106</v>
      </c>
      <c r="G76" s="30">
        <f t="shared" si="17"/>
        <v>0</v>
      </c>
      <c r="H76" s="31">
        <f t="shared" si="18"/>
        <v>0</v>
      </c>
      <c r="I76" s="32">
        <f t="shared" si="16"/>
        <v>0</v>
      </c>
      <c r="J76" s="33">
        <f t="shared" si="16"/>
        <v>0</v>
      </c>
      <c r="K76" s="34">
        <f t="shared" si="15"/>
        <v>0</v>
      </c>
      <c r="L76" s="435">
        <v>37883985325</v>
      </c>
      <c r="M76" s="435">
        <v>36577873038</v>
      </c>
      <c r="N76" s="435">
        <f>L76-M76</f>
        <v>1306112287</v>
      </c>
    </row>
    <row r="77" spans="1:14" ht="18.75" x14ac:dyDescent="0.3">
      <c r="A77" s="41"/>
      <c r="B77" s="42" t="s">
        <v>107</v>
      </c>
      <c r="C77" s="43">
        <f t="shared" ref="C77:K77" si="19">C8+C27+C47+C52+C54</f>
        <v>22634248803</v>
      </c>
      <c r="D77" s="43">
        <f t="shared" si="19"/>
        <v>6428699023</v>
      </c>
      <c r="E77" s="43">
        <f t="shared" si="19"/>
        <v>29747247802</v>
      </c>
      <c r="F77" s="280">
        <f t="shared" si="19"/>
        <v>26823073460</v>
      </c>
      <c r="G77" s="280">
        <f t="shared" si="19"/>
        <v>26823073460</v>
      </c>
      <c r="H77" s="280">
        <f t="shared" si="19"/>
        <v>36577873041</v>
      </c>
      <c r="I77" s="280">
        <f t="shared" si="19"/>
        <v>38405163957.299995</v>
      </c>
      <c r="J77" s="43">
        <f t="shared" si="19"/>
        <v>40325422155.165001</v>
      </c>
      <c r="K77" s="43">
        <f t="shared" si="19"/>
        <v>115306932738.46501</v>
      </c>
    </row>
  </sheetData>
  <mergeCells count="2">
    <mergeCell ref="A1:K1"/>
    <mergeCell ref="A2:K2"/>
  </mergeCells>
  <pageMargins left="0.70866141732283472" right="0.70866141732283472" top="0.74803149606299213" bottom="0.74803149606299213" header="0.31496062992125984" footer="0.31496062992125984"/>
  <pageSetup paperSize="5"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7"/>
  <sheetViews>
    <sheetView view="pageBreakPreview" topLeftCell="D1" zoomScale="60" workbookViewId="0">
      <selection sqref="A1:N26"/>
    </sheetView>
  </sheetViews>
  <sheetFormatPr defaultRowHeight="15" x14ac:dyDescent="0.25"/>
  <cols>
    <col min="1" max="1" width="25.5703125" bestFit="1" customWidth="1"/>
    <col min="2" max="2" width="71.28515625" bestFit="1" customWidth="1"/>
    <col min="6" max="6" width="19.7109375" bestFit="1" customWidth="1"/>
    <col min="7" max="7" width="18.28515625" bestFit="1" customWidth="1"/>
    <col min="8" max="8" width="19.7109375" bestFit="1" customWidth="1"/>
    <col min="9" max="9" width="19.7109375" style="274" bestFit="1" customWidth="1"/>
    <col min="10" max="10" width="19.140625" bestFit="1" customWidth="1"/>
    <col min="11" max="11" width="23.7109375" style="1" bestFit="1" customWidth="1"/>
    <col min="12" max="12" width="20.5703125" customWidth="1"/>
    <col min="13" max="13" width="20" customWidth="1"/>
    <col min="14" max="14" width="19.7109375" bestFit="1" customWidth="1"/>
  </cols>
  <sheetData>
    <row r="1" spans="1:15" ht="18.75" x14ac:dyDescent="0.3">
      <c r="A1" s="439" t="s">
        <v>2739</v>
      </c>
      <c r="B1" s="439"/>
      <c r="C1" s="439"/>
      <c r="D1" s="439"/>
      <c r="E1" s="439"/>
      <c r="F1" s="439"/>
      <c r="G1" s="439"/>
      <c r="H1" s="439"/>
      <c r="I1" s="439"/>
      <c r="J1" s="439"/>
      <c r="K1" s="439"/>
      <c r="L1" s="439"/>
      <c r="M1" s="439"/>
      <c r="N1" s="439"/>
      <c r="O1" s="90"/>
    </row>
    <row r="2" spans="1:15" ht="22.5" x14ac:dyDescent="0.3">
      <c r="A2" s="453" t="s">
        <v>2740</v>
      </c>
      <c r="B2" s="453"/>
      <c r="C2" s="453"/>
      <c r="D2" s="453"/>
      <c r="E2" s="453"/>
      <c r="F2" s="453"/>
      <c r="G2" s="453"/>
      <c r="H2" s="453"/>
      <c r="I2" s="453"/>
      <c r="J2" s="453"/>
      <c r="K2" s="453"/>
      <c r="L2" s="453"/>
      <c r="M2" s="453"/>
      <c r="N2" s="453"/>
      <c r="O2" s="90"/>
    </row>
    <row r="3" spans="1:15" ht="56.25" x14ac:dyDescent="0.3">
      <c r="A3" s="13" t="s">
        <v>2314</v>
      </c>
      <c r="B3" s="12" t="s">
        <v>2741</v>
      </c>
      <c r="C3" s="13" t="s">
        <v>208</v>
      </c>
      <c r="D3" s="13" t="s">
        <v>2742</v>
      </c>
      <c r="E3" s="13" t="s">
        <v>210</v>
      </c>
      <c r="F3" s="263" t="s">
        <v>36</v>
      </c>
      <c r="G3" s="13" t="s">
        <v>2743</v>
      </c>
      <c r="H3" s="263" t="s">
        <v>37</v>
      </c>
      <c r="I3" s="105" t="s">
        <v>38</v>
      </c>
      <c r="J3" s="263" t="s">
        <v>213</v>
      </c>
      <c r="K3" s="295" t="s">
        <v>40</v>
      </c>
      <c r="L3" s="295" t="s">
        <v>40</v>
      </c>
      <c r="M3" s="295" t="s">
        <v>40</v>
      </c>
      <c r="N3" s="296" t="s">
        <v>2744</v>
      </c>
      <c r="O3" s="124"/>
    </row>
    <row r="4" spans="1:15" ht="37.5" x14ac:dyDescent="0.3">
      <c r="A4" s="13" t="s">
        <v>2316</v>
      </c>
      <c r="B4" s="58" t="s">
        <v>2745</v>
      </c>
      <c r="C4" s="13" t="s">
        <v>217</v>
      </c>
      <c r="D4" s="13" t="s">
        <v>221</v>
      </c>
      <c r="E4" s="13" t="s">
        <v>219</v>
      </c>
      <c r="F4" s="263">
        <v>2019</v>
      </c>
      <c r="G4" s="263">
        <v>2020</v>
      </c>
      <c r="H4" s="263">
        <v>2020</v>
      </c>
      <c r="I4" s="105">
        <v>2020</v>
      </c>
      <c r="J4" s="263" t="s">
        <v>40</v>
      </c>
      <c r="K4" s="295">
        <v>2021</v>
      </c>
      <c r="L4" s="297">
        <v>2022</v>
      </c>
      <c r="M4" s="297">
        <v>2023</v>
      </c>
      <c r="N4" s="297" t="s">
        <v>32</v>
      </c>
    </row>
    <row r="5" spans="1:15" ht="18.75" x14ac:dyDescent="0.3">
      <c r="A5" s="48"/>
      <c r="B5" s="12"/>
      <c r="C5" s="13" t="s">
        <v>219</v>
      </c>
      <c r="D5" s="48"/>
      <c r="E5" s="48"/>
      <c r="F5" s="18" t="s">
        <v>44</v>
      </c>
      <c r="G5" s="18" t="s">
        <v>44</v>
      </c>
      <c r="H5" s="18" t="s">
        <v>44</v>
      </c>
      <c r="I5" s="284" t="s">
        <v>44</v>
      </c>
      <c r="J5" s="18" t="s">
        <v>44</v>
      </c>
      <c r="K5" s="287"/>
      <c r="L5" s="11"/>
      <c r="M5" s="11"/>
      <c r="N5" s="11"/>
    </row>
    <row r="6" spans="1:15" s="130" customFormat="1" ht="18.75" x14ac:dyDescent="0.3">
      <c r="A6" s="128"/>
      <c r="B6" s="298"/>
      <c r="C6" s="299"/>
      <c r="D6" s="128"/>
      <c r="E6" s="128"/>
      <c r="F6" s="129"/>
      <c r="G6" s="129"/>
      <c r="H6" s="129"/>
      <c r="I6" s="284"/>
      <c r="J6" s="129"/>
      <c r="K6" s="300"/>
      <c r="L6" s="300"/>
      <c r="M6" s="300"/>
      <c r="N6" s="300"/>
    </row>
    <row r="7" spans="1:15" ht="18.75" x14ac:dyDescent="0.3">
      <c r="A7" s="36"/>
      <c r="B7" s="36" t="s">
        <v>2746</v>
      </c>
      <c r="C7" s="36"/>
      <c r="D7" s="36"/>
      <c r="E7" s="36"/>
      <c r="F7" s="26"/>
      <c r="G7" s="26"/>
      <c r="H7" s="26"/>
      <c r="I7" s="280"/>
      <c r="J7" s="26"/>
      <c r="K7" s="27"/>
      <c r="L7" s="26"/>
      <c r="M7" s="26"/>
      <c r="N7" s="26"/>
    </row>
    <row r="8" spans="1:15" ht="18.75" x14ac:dyDescent="0.3">
      <c r="A8" s="5" t="s">
        <v>2747</v>
      </c>
      <c r="B8" s="5" t="s">
        <v>2748</v>
      </c>
      <c r="C8" s="46">
        <v>701</v>
      </c>
      <c r="D8" s="46">
        <v>70111</v>
      </c>
      <c r="E8" s="46">
        <v>2000</v>
      </c>
      <c r="F8" s="32">
        <v>4165539818</v>
      </c>
      <c r="G8" s="32">
        <v>46539497</v>
      </c>
      <c r="H8" s="32">
        <v>3446742857</v>
      </c>
      <c r="I8" s="278">
        <v>3636536000</v>
      </c>
      <c r="J8" s="5"/>
      <c r="K8" s="131">
        <f>F8</f>
        <v>4165539818</v>
      </c>
      <c r="L8" s="32">
        <f>K8+5%*K8</f>
        <v>4373816808.8999996</v>
      </c>
      <c r="M8" s="132">
        <f>L8+5%*L8</f>
        <v>4592507649.3449993</v>
      </c>
      <c r="N8" s="34">
        <f>SUM(K8:M8)</f>
        <v>13131864276.244999</v>
      </c>
    </row>
    <row r="9" spans="1:15" ht="18.75" x14ac:dyDescent="0.3">
      <c r="A9" s="5" t="s">
        <v>2749</v>
      </c>
      <c r="B9" s="5" t="s">
        <v>2750</v>
      </c>
      <c r="C9" s="46">
        <v>701</v>
      </c>
      <c r="D9" s="46">
        <v>70111</v>
      </c>
      <c r="E9" s="46">
        <v>2000</v>
      </c>
      <c r="F9" s="32">
        <v>6236731376</v>
      </c>
      <c r="G9" s="32">
        <v>2732623649</v>
      </c>
      <c r="H9" s="32">
        <v>4915766064</v>
      </c>
      <c r="I9" s="278">
        <v>4473347118</v>
      </c>
      <c r="J9" s="5"/>
      <c r="K9" s="131">
        <f>F9-1000000000+100000000</f>
        <v>5336731376</v>
      </c>
      <c r="L9" s="32">
        <f t="shared" ref="L9:M18" si="0">K9+5%*K9</f>
        <v>5603567944.8000002</v>
      </c>
      <c r="M9" s="132">
        <f t="shared" si="0"/>
        <v>5883746342.04</v>
      </c>
      <c r="N9" s="34">
        <f t="shared" ref="N9:N18" si="1">SUM(K9:M9)</f>
        <v>16824045662.84</v>
      </c>
    </row>
    <row r="10" spans="1:15" ht="18.75" x14ac:dyDescent="0.3">
      <c r="A10" s="5" t="s">
        <v>2751</v>
      </c>
      <c r="B10" s="5" t="s">
        <v>2752</v>
      </c>
      <c r="C10" s="46">
        <v>704</v>
      </c>
      <c r="D10" s="46">
        <v>70411</v>
      </c>
      <c r="E10" s="46">
        <v>2000</v>
      </c>
      <c r="F10" s="32">
        <v>360035</v>
      </c>
      <c r="G10" s="28">
        <v>0</v>
      </c>
      <c r="H10" s="32">
        <v>26918692</v>
      </c>
      <c r="I10" s="278">
        <v>24496010</v>
      </c>
      <c r="J10" s="5"/>
      <c r="K10" s="131">
        <f t="shared" ref="K10:K18" si="2">F10</f>
        <v>360035</v>
      </c>
      <c r="L10" s="32">
        <f t="shared" si="0"/>
        <v>378036.75</v>
      </c>
      <c r="M10" s="132">
        <f t="shared" si="0"/>
        <v>396938.58750000002</v>
      </c>
      <c r="N10" s="34">
        <f t="shared" si="1"/>
        <v>1135010.3374999999</v>
      </c>
    </row>
    <row r="11" spans="1:15" ht="18.75" x14ac:dyDescent="0.3">
      <c r="A11" s="5" t="s">
        <v>2753</v>
      </c>
      <c r="B11" s="5" t="s">
        <v>2754</v>
      </c>
      <c r="C11" s="46">
        <v>701</v>
      </c>
      <c r="D11" s="46">
        <v>70111</v>
      </c>
      <c r="E11" s="46">
        <v>2000</v>
      </c>
      <c r="F11" s="32">
        <v>268124073</v>
      </c>
      <c r="G11" s="28">
        <v>0</v>
      </c>
      <c r="H11" s="28">
        <v>0</v>
      </c>
      <c r="I11" s="279">
        <v>0</v>
      </c>
      <c r="J11" s="5"/>
      <c r="K11" s="131"/>
      <c r="L11" s="32">
        <f t="shared" si="0"/>
        <v>0</v>
      </c>
      <c r="M11" s="132">
        <f t="shared" si="0"/>
        <v>0</v>
      </c>
      <c r="N11" s="34">
        <f t="shared" si="1"/>
        <v>0</v>
      </c>
    </row>
    <row r="12" spans="1:15" ht="18.75" x14ac:dyDescent="0.3">
      <c r="A12" s="5" t="s">
        <v>2755</v>
      </c>
      <c r="B12" s="5" t="s">
        <v>2756</v>
      </c>
      <c r="C12" s="46">
        <v>701</v>
      </c>
      <c r="D12" s="46">
        <v>70133</v>
      </c>
      <c r="E12" s="46">
        <v>2000</v>
      </c>
      <c r="F12" s="32">
        <v>843383741</v>
      </c>
      <c r="G12" s="32">
        <v>69705747</v>
      </c>
      <c r="H12" s="32">
        <v>953158761</v>
      </c>
      <c r="I12" s="278">
        <v>241788965</v>
      </c>
      <c r="J12" s="5"/>
      <c r="K12" s="131">
        <f>I12</f>
        <v>241788965</v>
      </c>
      <c r="L12" s="32">
        <f t="shared" si="0"/>
        <v>253878413.25</v>
      </c>
      <c r="M12" s="132">
        <f t="shared" si="0"/>
        <v>266572333.91249999</v>
      </c>
      <c r="N12" s="34">
        <f t="shared" si="1"/>
        <v>762239712.16250002</v>
      </c>
    </row>
    <row r="13" spans="1:15" ht="18.75" x14ac:dyDescent="0.3">
      <c r="A13" s="5" t="s">
        <v>2757</v>
      </c>
      <c r="B13" s="5" t="s">
        <v>2758</v>
      </c>
      <c r="C13" s="46">
        <v>701</v>
      </c>
      <c r="D13" s="46">
        <v>70111</v>
      </c>
      <c r="E13" s="46">
        <v>2000</v>
      </c>
      <c r="F13" s="28">
        <v>0</v>
      </c>
      <c r="G13" s="28">
        <v>0</v>
      </c>
      <c r="H13" s="32">
        <v>589532225</v>
      </c>
      <c r="I13" s="279">
        <v>0</v>
      </c>
      <c r="J13" s="5"/>
      <c r="K13" s="131">
        <f t="shared" si="2"/>
        <v>0</v>
      </c>
      <c r="L13" s="32">
        <f t="shared" si="0"/>
        <v>0</v>
      </c>
      <c r="M13" s="132">
        <f t="shared" si="0"/>
        <v>0</v>
      </c>
      <c r="N13" s="34">
        <f t="shared" si="1"/>
        <v>0</v>
      </c>
    </row>
    <row r="14" spans="1:15" ht="18.75" x14ac:dyDescent="0.3">
      <c r="A14" s="5" t="s">
        <v>2763</v>
      </c>
      <c r="B14" s="5" t="s">
        <v>2764</v>
      </c>
      <c r="C14" s="46">
        <v>701</v>
      </c>
      <c r="D14" s="46">
        <v>70170</v>
      </c>
      <c r="E14" s="46">
        <v>2000</v>
      </c>
      <c r="F14" s="28">
        <v>0</v>
      </c>
      <c r="G14" s="28">
        <v>0</v>
      </c>
      <c r="H14" s="32">
        <v>247518525</v>
      </c>
      <c r="I14" s="279">
        <v>0</v>
      </c>
      <c r="J14" s="5"/>
      <c r="K14" s="131">
        <f t="shared" si="2"/>
        <v>0</v>
      </c>
      <c r="L14" s="32">
        <f t="shared" si="0"/>
        <v>0</v>
      </c>
      <c r="M14" s="132">
        <f t="shared" si="0"/>
        <v>0</v>
      </c>
      <c r="N14" s="34">
        <f t="shared" si="1"/>
        <v>0</v>
      </c>
    </row>
    <row r="15" spans="1:15" ht="18.75" x14ac:dyDescent="0.3">
      <c r="A15" s="5" t="s">
        <v>2765</v>
      </c>
      <c r="B15" s="5" t="s">
        <v>2766</v>
      </c>
      <c r="C15" s="46">
        <v>701</v>
      </c>
      <c r="D15" s="46">
        <v>70170</v>
      </c>
      <c r="E15" s="46">
        <v>2000</v>
      </c>
      <c r="F15" s="32">
        <v>2914913630</v>
      </c>
      <c r="G15" s="32">
        <v>1391544321</v>
      </c>
      <c r="H15" s="32">
        <v>971186065</v>
      </c>
      <c r="I15" s="278">
        <v>500079318</v>
      </c>
      <c r="J15" s="5"/>
      <c r="K15" s="131">
        <f t="shared" si="2"/>
        <v>2914913630</v>
      </c>
      <c r="L15" s="32">
        <f t="shared" si="0"/>
        <v>3060659311.5</v>
      </c>
      <c r="M15" s="132">
        <f t="shared" si="0"/>
        <v>3213692277.0749998</v>
      </c>
      <c r="N15" s="34">
        <f t="shared" si="1"/>
        <v>9189265218.5750008</v>
      </c>
    </row>
    <row r="16" spans="1:15" ht="18.75" x14ac:dyDescent="0.3">
      <c r="A16" s="5" t="s">
        <v>2767</v>
      </c>
      <c r="B16" s="5" t="s">
        <v>2768</v>
      </c>
      <c r="C16" s="46">
        <v>701</v>
      </c>
      <c r="D16" s="46">
        <v>70170</v>
      </c>
      <c r="E16" s="46">
        <v>2000</v>
      </c>
      <c r="F16" s="28">
        <v>0</v>
      </c>
      <c r="G16" s="28">
        <v>0</v>
      </c>
      <c r="H16" s="32">
        <v>25605853</v>
      </c>
      <c r="I16" s="279">
        <v>0</v>
      </c>
      <c r="J16" s="5"/>
      <c r="K16" s="131">
        <f t="shared" si="2"/>
        <v>0</v>
      </c>
      <c r="L16" s="32">
        <f t="shared" si="0"/>
        <v>0</v>
      </c>
      <c r="M16" s="132">
        <f t="shared" si="0"/>
        <v>0</v>
      </c>
      <c r="N16" s="34">
        <f t="shared" si="1"/>
        <v>0</v>
      </c>
    </row>
    <row r="17" spans="1:15" ht="18.75" x14ac:dyDescent="0.3">
      <c r="A17" s="5" t="s">
        <v>2769</v>
      </c>
      <c r="B17" s="5" t="s">
        <v>2770</v>
      </c>
      <c r="C17" s="46">
        <v>701</v>
      </c>
      <c r="D17" s="46">
        <v>70112</v>
      </c>
      <c r="E17" s="46">
        <v>2000</v>
      </c>
      <c r="F17" s="32">
        <v>131313578</v>
      </c>
      <c r="G17" s="28">
        <v>0</v>
      </c>
      <c r="H17" s="32">
        <v>320009514</v>
      </c>
      <c r="I17" s="279">
        <v>0</v>
      </c>
      <c r="J17" s="5"/>
      <c r="K17" s="131">
        <f t="shared" si="2"/>
        <v>131313578</v>
      </c>
      <c r="L17" s="32">
        <f t="shared" si="0"/>
        <v>137879256.90000001</v>
      </c>
      <c r="M17" s="132">
        <f t="shared" si="0"/>
        <v>144773219.745</v>
      </c>
      <c r="N17" s="34">
        <f t="shared" si="1"/>
        <v>413966054.64499998</v>
      </c>
    </row>
    <row r="18" spans="1:15" ht="18.75" x14ac:dyDescent="0.3">
      <c r="A18" s="5" t="s">
        <v>2771</v>
      </c>
      <c r="B18" s="5" t="s">
        <v>2772</v>
      </c>
      <c r="C18" s="46">
        <v>701</v>
      </c>
      <c r="D18" s="46">
        <v>70112</v>
      </c>
      <c r="E18" s="46">
        <v>2000</v>
      </c>
      <c r="F18" s="28">
        <v>0</v>
      </c>
      <c r="G18" s="28">
        <v>0</v>
      </c>
      <c r="H18" s="32">
        <v>327613157</v>
      </c>
      <c r="I18" s="279">
        <v>0</v>
      </c>
      <c r="J18" s="5"/>
      <c r="K18" s="131">
        <f t="shared" si="2"/>
        <v>0</v>
      </c>
      <c r="L18" s="32">
        <f t="shared" si="0"/>
        <v>0</v>
      </c>
      <c r="M18" s="132">
        <f t="shared" si="0"/>
        <v>0</v>
      </c>
      <c r="N18" s="34">
        <f t="shared" si="1"/>
        <v>0</v>
      </c>
    </row>
    <row r="19" spans="1:15" ht="18.75" x14ac:dyDescent="0.3">
      <c r="A19" s="36"/>
      <c r="B19" s="36" t="s">
        <v>812</v>
      </c>
      <c r="C19" s="36"/>
      <c r="D19" s="36"/>
      <c r="E19" s="36"/>
      <c r="F19" s="26">
        <f>SUM(F8:F18)</f>
        <v>14560366251</v>
      </c>
      <c r="G19" s="26">
        <f t="shared" ref="G19:N19" si="3">SUM(G8:G18)</f>
        <v>4240413214</v>
      </c>
      <c r="H19" s="26">
        <f t="shared" si="3"/>
        <v>11824051713</v>
      </c>
      <c r="I19" s="280">
        <f t="shared" si="3"/>
        <v>8876247411</v>
      </c>
      <c r="J19" s="26">
        <f t="shared" si="3"/>
        <v>0</v>
      </c>
      <c r="K19" s="27">
        <f t="shared" si="3"/>
        <v>12790647402</v>
      </c>
      <c r="L19" s="26">
        <f t="shared" si="3"/>
        <v>13430179772.1</v>
      </c>
      <c r="M19" s="26">
        <f t="shared" si="3"/>
        <v>14101688760.705</v>
      </c>
      <c r="N19" s="26">
        <f t="shared" si="3"/>
        <v>40322515934.805</v>
      </c>
    </row>
    <row r="20" spans="1:15" x14ac:dyDescent="0.25">
      <c r="A20" s="11"/>
      <c r="B20" s="11"/>
      <c r="C20" s="11"/>
      <c r="D20" s="11"/>
      <c r="E20" s="11"/>
      <c r="F20" s="11"/>
      <c r="G20" s="11"/>
      <c r="H20" s="11"/>
      <c r="I20" s="436"/>
      <c r="J20" s="11"/>
      <c r="K20" s="287"/>
      <c r="L20" s="11"/>
      <c r="M20" s="11"/>
      <c r="N20" s="11"/>
    </row>
    <row r="21" spans="1:15" x14ac:dyDescent="0.25">
      <c r="A21" s="11"/>
      <c r="B21" s="11"/>
      <c r="C21" s="11"/>
      <c r="D21" s="11"/>
      <c r="E21" s="11"/>
      <c r="F21" s="11"/>
      <c r="G21" s="11"/>
      <c r="H21" s="11"/>
      <c r="I21" s="436"/>
      <c r="J21" s="11"/>
      <c r="K21" s="287"/>
      <c r="L21" s="11"/>
      <c r="M21" s="11"/>
      <c r="N21" s="11"/>
    </row>
    <row r="22" spans="1:15" ht="18.75" x14ac:dyDescent="0.3">
      <c r="A22" s="5" t="s">
        <v>2759</v>
      </c>
      <c r="B22" s="5" t="s">
        <v>2760</v>
      </c>
      <c r="C22" s="46">
        <v>701</v>
      </c>
      <c r="D22" s="46">
        <v>70170</v>
      </c>
      <c r="E22" s="46">
        <v>2000</v>
      </c>
      <c r="F22" s="32">
        <v>618316630</v>
      </c>
      <c r="G22" s="28">
        <v>0</v>
      </c>
      <c r="H22" s="32">
        <v>710906881</v>
      </c>
      <c r="I22" s="278">
        <v>646925262</v>
      </c>
      <c r="J22" s="5"/>
      <c r="K22" s="131">
        <f>F22+327199668.364</f>
        <v>945516298.36400008</v>
      </c>
      <c r="L22" s="32">
        <f>K22+5%*K22</f>
        <v>992792113.2822001</v>
      </c>
      <c r="M22" s="132">
        <f>L22+5%*L22</f>
        <v>1042431718.94631</v>
      </c>
      <c r="N22" s="34">
        <f>SUM(K22:M22)</f>
        <v>2980740130.5925102</v>
      </c>
    </row>
    <row r="23" spans="1:15" ht="18.75" x14ac:dyDescent="0.3">
      <c r="A23" s="5" t="s">
        <v>2761</v>
      </c>
      <c r="B23" s="5" t="s">
        <v>2762</v>
      </c>
      <c r="C23" s="46">
        <v>701</v>
      </c>
      <c r="D23" s="46">
        <v>70170</v>
      </c>
      <c r="E23" s="46">
        <v>2000</v>
      </c>
      <c r="F23" s="32">
        <v>1852587051</v>
      </c>
      <c r="G23" s="32">
        <v>177717419</v>
      </c>
      <c r="H23" s="32">
        <v>1072460639</v>
      </c>
      <c r="I23" s="278">
        <v>952637856</v>
      </c>
      <c r="J23" s="5"/>
      <c r="K23" s="131">
        <f>F23+654399337.29</f>
        <v>2506986388.29</v>
      </c>
      <c r="L23" s="32">
        <f>K23+5%*K23</f>
        <v>2632335707.7045002</v>
      </c>
      <c r="M23" s="132">
        <f>L23+5%*L23</f>
        <v>2763952493.089725</v>
      </c>
      <c r="N23" s="34">
        <f>SUM(K23:M23)</f>
        <v>7903274589.0842247</v>
      </c>
    </row>
    <row r="24" spans="1:15" s="133" customFormat="1" ht="18.75" x14ac:dyDescent="0.3">
      <c r="A24" s="134"/>
      <c r="B24" s="134" t="s">
        <v>3678</v>
      </c>
      <c r="C24" s="134"/>
      <c r="D24" s="134"/>
      <c r="E24" s="134"/>
      <c r="F24" s="135">
        <f>SUM(F22:F23)</f>
        <v>2470903681</v>
      </c>
      <c r="G24" s="135">
        <f t="shared" ref="G24:N24" si="4">SUM(G22:G23)</f>
        <v>177717419</v>
      </c>
      <c r="H24" s="135">
        <f t="shared" si="4"/>
        <v>1783367520</v>
      </c>
      <c r="I24" s="437">
        <f t="shared" si="4"/>
        <v>1599563118</v>
      </c>
      <c r="J24" s="135">
        <f t="shared" si="4"/>
        <v>0</v>
      </c>
      <c r="K24" s="135">
        <f t="shared" si="4"/>
        <v>3452502686.6540003</v>
      </c>
      <c r="L24" s="135">
        <f t="shared" si="4"/>
        <v>3625127820.9867001</v>
      </c>
      <c r="M24" s="135">
        <f t="shared" si="4"/>
        <v>3806384212.0360351</v>
      </c>
      <c r="N24" s="135">
        <f t="shared" si="4"/>
        <v>10884014719.676735</v>
      </c>
    </row>
    <row r="25" spans="1:15" ht="18.75" x14ac:dyDescent="0.3">
      <c r="A25" s="11"/>
      <c r="B25" s="11"/>
      <c r="C25" s="11"/>
      <c r="D25" s="11"/>
      <c r="E25" s="11"/>
      <c r="F25" s="11"/>
      <c r="G25" s="11"/>
      <c r="H25" s="11"/>
      <c r="I25" s="436"/>
      <c r="J25" s="11"/>
      <c r="K25" s="4"/>
      <c r="L25" s="11"/>
      <c r="M25" s="11"/>
      <c r="N25" s="11"/>
    </row>
    <row r="26" spans="1:15" s="292" customFormat="1" ht="18.75" x14ac:dyDescent="0.3">
      <c r="B26" s="292" t="s">
        <v>2773</v>
      </c>
      <c r="I26" s="438"/>
      <c r="K26" s="7">
        <f>K19+K24</f>
        <v>16243150088.653999</v>
      </c>
      <c r="L26" s="293"/>
      <c r="O26" s="294"/>
    </row>
    <row r="27" spans="1:15" ht="18.75" x14ac:dyDescent="0.3">
      <c r="A27" s="11"/>
      <c r="B27" s="11"/>
      <c r="C27" s="11"/>
      <c r="D27" s="11"/>
      <c r="E27" s="11"/>
      <c r="F27" s="11"/>
      <c r="G27" s="11"/>
      <c r="H27" s="11"/>
      <c r="I27" s="436"/>
      <c r="J27" s="11"/>
      <c r="K27" s="287"/>
      <c r="L27" s="301"/>
      <c r="M27" s="11"/>
      <c r="N27" s="11"/>
    </row>
  </sheetData>
  <mergeCells count="2">
    <mergeCell ref="A1:N1"/>
    <mergeCell ref="A2:N2"/>
  </mergeCells>
  <pageMargins left="0.7" right="0.7" top="0.75" bottom="0.75" header="0.3" footer="0.3"/>
  <pageSetup scale="2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59"/>
  <sheetViews>
    <sheetView view="pageBreakPreview" topLeftCell="E1" zoomScale="60" workbookViewId="0">
      <pane ySplit="6" topLeftCell="A432" activePane="bottomLeft" state="frozen"/>
      <selection pane="bottomLeft" activeCell="A447" sqref="A447:XFD459"/>
    </sheetView>
  </sheetViews>
  <sheetFormatPr defaultRowHeight="18.75" x14ac:dyDescent="0.3"/>
  <cols>
    <col min="1" max="1" width="15.28515625" customWidth="1"/>
    <col min="2" max="2" width="49.85546875" style="309" customWidth="1"/>
    <col min="3" max="4" width="19.7109375" customWidth="1"/>
    <col min="5" max="5" width="22.5703125" customWidth="1"/>
    <col min="6" max="6" width="21.85546875" style="274" customWidth="1"/>
    <col min="7" max="7" width="19.140625" hidden="1" customWidth="1"/>
    <col min="8" max="9" width="20.85546875" hidden="1" customWidth="1"/>
    <col min="10" max="10" width="20.140625" style="1" customWidth="1"/>
    <col min="11" max="11" width="20.140625" style="9" hidden="1" customWidth="1"/>
    <col min="12" max="12" width="20.5703125" hidden="1" customWidth="1"/>
    <col min="13" max="13" width="20.140625" customWidth="1"/>
    <col min="14" max="14" width="21.85546875" style="10" customWidth="1"/>
    <col min="15" max="15" width="20" style="1" customWidth="1"/>
    <col min="16" max="16" width="19.85546875" customWidth="1"/>
    <col min="17" max="17" width="19" customWidth="1"/>
    <col min="18" max="18" width="21" style="124" customWidth="1"/>
  </cols>
  <sheetData>
    <row r="1" spans="1:18" x14ac:dyDescent="0.3">
      <c r="A1" s="450" t="s">
        <v>2739</v>
      </c>
      <c r="B1" s="451"/>
      <c r="C1" s="451"/>
      <c r="D1" s="451"/>
      <c r="E1" s="451"/>
      <c r="F1" s="451"/>
      <c r="G1" s="451"/>
      <c r="H1" s="451"/>
      <c r="I1" s="451"/>
      <c r="J1" s="451"/>
      <c r="K1" s="451"/>
      <c r="L1" s="451"/>
      <c r="M1" s="451"/>
      <c r="N1" s="451"/>
      <c r="O1" s="451"/>
      <c r="P1" s="451"/>
      <c r="Q1" s="451"/>
      <c r="R1" s="2"/>
    </row>
    <row r="2" spans="1:18" x14ac:dyDescent="0.3">
      <c r="A2" s="450" t="s">
        <v>2372</v>
      </c>
      <c r="B2" s="451"/>
      <c r="C2" s="451"/>
      <c r="D2" s="451"/>
      <c r="E2" s="451"/>
      <c r="F2" s="451"/>
      <c r="G2" s="451"/>
      <c r="H2" s="451"/>
      <c r="I2" s="451"/>
      <c r="J2" s="451"/>
      <c r="K2" s="451"/>
      <c r="L2" s="451"/>
      <c r="M2" s="451"/>
      <c r="N2" s="451"/>
      <c r="O2" s="451"/>
      <c r="P2" s="451"/>
      <c r="Q2" s="451"/>
      <c r="R2" s="2"/>
    </row>
    <row r="3" spans="1:18" ht="60" customHeight="1" x14ac:dyDescent="0.3">
      <c r="A3" s="84" t="s">
        <v>34</v>
      </c>
      <c r="B3" s="84" t="s">
        <v>35</v>
      </c>
      <c r="C3" s="85" t="s">
        <v>36</v>
      </c>
      <c r="D3" s="13" t="s">
        <v>36</v>
      </c>
      <c r="E3" s="85" t="s">
        <v>37</v>
      </c>
      <c r="F3" s="282" t="s">
        <v>38</v>
      </c>
      <c r="G3" s="85" t="s">
        <v>213</v>
      </c>
      <c r="H3" s="91" t="s">
        <v>2373</v>
      </c>
      <c r="I3" s="92" t="s">
        <v>2374</v>
      </c>
      <c r="J3" s="93" t="s">
        <v>3680</v>
      </c>
      <c r="K3" s="94" t="s">
        <v>2375</v>
      </c>
      <c r="L3" s="92" t="s">
        <v>2374</v>
      </c>
      <c r="M3" s="92" t="s">
        <v>3638</v>
      </c>
      <c r="N3" s="95" t="s">
        <v>3679</v>
      </c>
      <c r="O3" s="96" t="s">
        <v>3634</v>
      </c>
      <c r="P3" s="85" t="s">
        <v>40</v>
      </c>
      <c r="Q3" s="97" t="s">
        <v>40</v>
      </c>
      <c r="R3" s="98" t="s">
        <v>2376</v>
      </c>
    </row>
    <row r="4" spans="1:18" x14ac:dyDescent="0.3">
      <c r="A4" s="86"/>
      <c r="B4" s="86"/>
      <c r="C4" s="87"/>
      <c r="D4" s="13" t="s">
        <v>42</v>
      </c>
      <c r="E4" s="87"/>
      <c r="F4" s="283"/>
      <c r="G4" s="87"/>
      <c r="H4" s="87" t="s">
        <v>2377</v>
      </c>
      <c r="I4" s="87"/>
      <c r="J4" s="99"/>
      <c r="K4" s="100" t="s">
        <v>2378</v>
      </c>
      <c r="L4" s="87"/>
      <c r="M4" s="87"/>
      <c r="N4" s="101"/>
      <c r="O4" s="99"/>
      <c r="P4" s="87"/>
      <c r="Q4" s="102"/>
      <c r="R4" s="2"/>
    </row>
    <row r="5" spans="1:18" x14ac:dyDescent="0.3">
      <c r="A5" s="86"/>
      <c r="B5" s="86"/>
      <c r="C5" s="14">
        <v>2019</v>
      </c>
      <c r="D5" s="14">
        <v>2020</v>
      </c>
      <c r="E5" s="14">
        <v>2020</v>
      </c>
      <c r="F5" s="105">
        <v>2020</v>
      </c>
      <c r="G5" s="14" t="s">
        <v>40</v>
      </c>
      <c r="H5" s="14">
        <v>2020</v>
      </c>
      <c r="I5" s="14">
        <v>2020</v>
      </c>
      <c r="J5" s="17">
        <v>2021</v>
      </c>
      <c r="K5" s="103">
        <v>2020</v>
      </c>
      <c r="L5" s="14"/>
      <c r="M5" s="14"/>
      <c r="N5" s="228">
        <v>2021</v>
      </c>
      <c r="O5" s="328">
        <v>2021</v>
      </c>
      <c r="P5" s="14">
        <v>2022</v>
      </c>
      <c r="Q5" s="104">
        <v>2023</v>
      </c>
      <c r="R5" s="105"/>
    </row>
    <row r="6" spans="1:18" x14ac:dyDescent="0.3">
      <c r="A6" s="88"/>
      <c r="B6" s="88"/>
      <c r="C6" s="18" t="s">
        <v>44</v>
      </c>
      <c r="D6" s="18" t="s">
        <v>44</v>
      </c>
      <c r="E6" s="18" t="s">
        <v>44</v>
      </c>
      <c r="F6" s="284" t="s">
        <v>44</v>
      </c>
      <c r="G6" s="18" t="s">
        <v>44</v>
      </c>
      <c r="H6" s="18"/>
      <c r="I6" s="18"/>
      <c r="J6" s="21"/>
      <c r="K6" s="106"/>
      <c r="L6" s="18"/>
      <c r="M6" s="18"/>
      <c r="N6" s="107"/>
      <c r="O6" s="21" t="s">
        <v>44</v>
      </c>
      <c r="P6" s="18" t="s">
        <v>44</v>
      </c>
      <c r="Q6" s="108" t="s">
        <v>44</v>
      </c>
      <c r="R6" s="2"/>
    </row>
    <row r="7" spans="1:18" x14ac:dyDescent="0.3">
      <c r="A7" s="2"/>
      <c r="B7" s="48"/>
      <c r="C7" s="2"/>
      <c r="D7" s="2"/>
      <c r="E7" s="2"/>
      <c r="F7" s="272"/>
      <c r="G7" s="2"/>
      <c r="H7" s="2"/>
      <c r="I7" s="2"/>
      <c r="J7" s="23"/>
      <c r="K7" s="3"/>
      <c r="L7" s="2"/>
      <c r="M7" s="2"/>
      <c r="N7" s="4"/>
      <c r="O7" s="23"/>
      <c r="P7" s="2"/>
      <c r="Q7" s="109"/>
      <c r="R7" s="2"/>
    </row>
    <row r="8" spans="1:18" x14ac:dyDescent="0.3">
      <c r="A8" s="25">
        <v>1</v>
      </c>
      <c r="B8" s="304" t="s">
        <v>2309</v>
      </c>
      <c r="C8" s="110">
        <f>SUM(C9:C40)</f>
        <v>23065459053</v>
      </c>
      <c r="D8" s="110">
        <f t="shared" ref="D8:R8" si="0">SUM(D9:D40)</f>
        <v>2829442322</v>
      </c>
      <c r="E8" s="110">
        <f t="shared" si="0"/>
        <v>21111096011</v>
      </c>
      <c r="F8" s="285">
        <f t="shared" si="0"/>
        <v>21674747595</v>
      </c>
      <c r="G8" s="110">
        <f t="shared" si="0"/>
        <v>0</v>
      </c>
      <c r="H8" s="110">
        <f t="shared" si="0"/>
        <v>5689069856.0200005</v>
      </c>
      <c r="I8" s="110">
        <f t="shared" si="0"/>
        <v>7585426474.6933355</v>
      </c>
      <c r="J8" s="110">
        <f t="shared" si="0"/>
        <v>7575272186</v>
      </c>
      <c r="K8" s="110">
        <f t="shared" si="0"/>
        <v>5790882486.7700005</v>
      </c>
      <c r="L8" s="110">
        <f t="shared" si="0"/>
        <v>8841042787.1549988</v>
      </c>
      <c r="M8" s="110"/>
      <c r="N8" s="111">
        <f>SUM(N9:N40)</f>
        <v>19177942276</v>
      </c>
      <c r="O8" s="111">
        <f t="shared" si="0"/>
        <v>26753214462</v>
      </c>
      <c r="P8" s="110">
        <f t="shared" si="0"/>
        <v>28090875185.100002</v>
      </c>
      <c r="Q8" s="110">
        <f t="shared" si="0"/>
        <v>29495418944.354996</v>
      </c>
      <c r="R8" s="110">
        <f t="shared" si="0"/>
        <v>84339508591.455017</v>
      </c>
    </row>
    <row r="9" spans="1:18" x14ac:dyDescent="0.3">
      <c r="A9" s="5">
        <v>11001001</v>
      </c>
      <c r="B9" s="52" t="s">
        <v>46</v>
      </c>
      <c r="C9" s="32">
        <v>19376258689</v>
      </c>
      <c r="D9" s="32">
        <v>1503554600</v>
      </c>
      <c r="E9" s="32">
        <v>15438550235</v>
      </c>
      <c r="F9" s="278">
        <v>16938221811</v>
      </c>
      <c r="G9" s="5"/>
      <c r="H9" s="112">
        <v>5264410600</v>
      </c>
      <c r="I9" s="112">
        <f>H9/9*12</f>
        <v>7019214133.333334</v>
      </c>
      <c r="J9" s="113">
        <v>6019214133</v>
      </c>
      <c r="K9" s="112">
        <v>4537093270</v>
      </c>
      <c r="L9" s="112">
        <f>K9/8*12</f>
        <v>6805639905</v>
      </c>
      <c r="M9" s="112"/>
      <c r="N9" s="113">
        <v>16805639905</v>
      </c>
      <c r="O9" s="76">
        <f>J9+N9</f>
        <v>22824854038</v>
      </c>
      <c r="P9" s="32">
        <f t="shared" ref="P9:Q24" si="1">O9+5%*O9</f>
        <v>23966096739.900002</v>
      </c>
      <c r="Q9" s="33">
        <f t="shared" si="1"/>
        <v>25164401576.895</v>
      </c>
      <c r="R9" s="34">
        <f>SUM(O9:Q9)</f>
        <v>71955352354.794998</v>
      </c>
    </row>
    <row r="10" spans="1:18" x14ac:dyDescent="0.3">
      <c r="A10" s="5">
        <v>11001002</v>
      </c>
      <c r="B10" s="52" t="s">
        <v>47</v>
      </c>
      <c r="C10" s="32">
        <v>186304697</v>
      </c>
      <c r="D10" s="32">
        <v>91089792</v>
      </c>
      <c r="E10" s="32">
        <v>254454317</v>
      </c>
      <c r="F10" s="278">
        <v>210918910</v>
      </c>
      <c r="G10" s="5"/>
      <c r="H10" s="112">
        <v>27830032.990000002</v>
      </c>
      <c r="I10" s="112">
        <f t="shared" ref="I10:I75" si="2">H10/9*12</f>
        <v>37106710.653333336</v>
      </c>
      <c r="J10" s="113">
        <v>45000000</v>
      </c>
      <c r="K10" s="112">
        <v>91040638</v>
      </c>
      <c r="L10" s="112">
        <f t="shared" ref="L10:L75" si="3">K10/8*12</f>
        <v>136560957</v>
      </c>
      <c r="M10" s="112"/>
      <c r="N10" s="113">
        <v>126320000</v>
      </c>
      <c r="O10" s="76">
        <f t="shared" ref="O10:O74" si="4">J10+N10</f>
        <v>171320000</v>
      </c>
      <c r="P10" s="32">
        <f t="shared" si="1"/>
        <v>179886000</v>
      </c>
      <c r="Q10" s="33">
        <f t="shared" si="1"/>
        <v>188880300</v>
      </c>
      <c r="R10" s="34">
        <f t="shared" ref="R10:R74" si="5">SUM(O10:Q10)</f>
        <v>540086300</v>
      </c>
    </row>
    <row r="11" spans="1:18" x14ac:dyDescent="0.3">
      <c r="A11" s="5">
        <v>11003001</v>
      </c>
      <c r="B11" s="52" t="s">
        <v>2379</v>
      </c>
      <c r="C11" s="28">
        <v>0</v>
      </c>
      <c r="D11" s="28">
        <v>0</v>
      </c>
      <c r="E11" s="32">
        <v>6000000</v>
      </c>
      <c r="F11" s="278">
        <v>5040000</v>
      </c>
      <c r="G11" s="5"/>
      <c r="H11" s="5"/>
      <c r="I11" s="112">
        <f t="shared" si="2"/>
        <v>0</v>
      </c>
      <c r="J11" s="113"/>
      <c r="K11" s="112">
        <f>500000*8</f>
        <v>4000000</v>
      </c>
      <c r="L11" s="112">
        <f t="shared" si="3"/>
        <v>6000000</v>
      </c>
      <c r="M11" s="112"/>
      <c r="N11" s="113">
        <f>L11</f>
        <v>6000000</v>
      </c>
      <c r="O11" s="76">
        <f t="shared" si="4"/>
        <v>6000000</v>
      </c>
      <c r="P11" s="32">
        <f t="shared" si="1"/>
        <v>6300000</v>
      </c>
      <c r="Q11" s="33">
        <f t="shared" si="1"/>
        <v>6615000</v>
      </c>
      <c r="R11" s="34">
        <f t="shared" si="5"/>
        <v>18915000</v>
      </c>
    </row>
    <row r="12" spans="1:18" ht="37.5" x14ac:dyDescent="0.3">
      <c r="A12" s="5">
        <v>11010001</v>
      </c>
      <c r="B12" s="52" t="s">
        <v>325</v>
      </c>
      <c r="C12" s="28">
        <v>0</v>
      </c>
      <c r="D12" s="28">
        <v>0</v>
      </c>
      <c r="E12" s="28">
        <v>0</v>
      </c>
      <c r="F12" s="278">
        <v>20000000</v>
      </c>
      <c r="G12" s="5"/>
      <c r="H12" s="5"/>
      <c r="I12" s="112">
        <f t="shared" si="2"/>
        <v>0</v>
      </c>
      <c r="J12" s="113"/>
      <c r="K12" s="112">
        <f>1000000*12</f>
        <v>12000000</v>
      </c>
      <c r="L12" s="112">
        <f t="shared" si="3"/>
        <v>18000000</v>
      </c>
      <c r="M12" s="112"/>
      <c r="N12" s="113">
        <f>L12</f>
        <v>18000000</v>
      </c>
      <c r="O12" s="76">
        <f t="shared" si="4"/>
        <v>18000000</v>
      </c>
      <c r="P12" s="32">
        <f t="shared" si="1"/>
        <v>18900000</v>
      </c>
      <c r="Q12" s="33">
        <f t="shared" si="1"/>
        <v>19845000</v>
      </c>
      <c r="R12" s="34">
        <f t="shared" si="5"/>
        <v>56745000</v>
      </c>
    </row>
    <row r="13" spans="1:18" ht="37.5" x14ac:dyDescent="0.3">
      <c r="A13" s="5">
        <v>11013001</v>
      </c>
      <c r="B13" s="52" t="s">
        <v>49</v>
      </c>
      <c r="C13" s="32">
        <v>671145776</v>
      </c>
      <c r="D13" s="32">
        <v>178905109</v>
      </c>
      <c r="E13" s="32">
        <v>806257980</v>
      </c>
      <c r="F13" s="278">
        <v>659443804</v>
      </c>
      <c r="G13" s="5"/>
      <c r="H13" s="5"/>
      <c r="I13" s="112">
        <f t="shared" si="2"/>
        <v>0</v>
      </c>
      <c r="J13" s="113">
        <f>356257980-56895250</f>
        <v>299362730</v>
      </c>
      <c r="K13" s="112">
        <v>124853962</v>
      </c>
      <c r="L13" s="112">
        <v>378000000</v>
      </c>
      <c r="M13" s="112"/>
      <c r="N13" s="113">
        <f>L13</f>
        <v>378000000</v>
      </c>
      <c r="O13" s="76">
        <f t="shared" si="4"/>
        <v>677362730</v>
      </c>
      <c r="P13" s="32">
        <f t="shared" si="1"/>
        <v>711230866.5</v>
      </c>
      <c r="Q13" s="33">
        <f t="shared" si="1"/>
        <v>746792409.82500005</v>
      </c>
      <c r="R13" s="34">
        <f t="shared" si="5"/>
        <v>2135386006.325</v>
      </c>
    </row>
    <row r="14" spans="1:18" ht="37.5" x14ac:dyDescent="0.3">
      <c r="A14" s="5">
        <v>11018001</v>
      </c>
      <c r="B14" s="52" t="s">
        <v>2380</v>
      </c>
      <c r="C14" s="32">
        <v>32000000</v>
      </c>
      <c r="D14" s="28">
        <v>0</v>
      </c>
      <c r="E14" s="32">
        <v>133320000</v>
      </c>
      <c r="F14" s="278">
        <v>91988800</v>
      </c>
      <c r="G14" s="5"/>
      <c r="H14" s="5"/>
      <c r="I14" s="112">
        <f t="shared" si="2"/>
        <v>0</v>
      </c>
      <c r="J14" s="76"/>
      <c r="K14" s="112">
        <v>51325866</v>
      </c>
      <c r="L14" s="112">
        <f t="shared" si="3"/>
        <v>76988799</v>
      </c>
      <c r="M14" s="112"/>
      <c r="N14" s="113">
        <f>46988799</f>
        <v>46988799</v>
      </c>
      <c r="O14" s="76">
        <f t="shared" si="4"/>
        <v>46988799</v>
      </c>
      <c r="P14" s="32">
        <f t="shared" si="1"/>
        <v>49338238.950000003</v>
      </c>
      <c r="Q14" s="33">
        <f t="shared" si="1"/>
        <v>51805150.897500001</v>
      </c>
      <c r="R14" s="34">
        <f t="shared" si="5"/>
        <v>148132188.8475</v>
      </c>
    </row>
    <row r="15" spans="1:18" x14ac:dyDescent="0.3">
      <c r="A15" s="5">
        <v>11021001</v>
      </c>
      <c r="B15" s="52" t="s">
        <v>50</v>
      </c>
      <c r="C15" s="32">
        <v>14199544</v>
      </c>
      <c r="D15" s="32">
        <v>6937348</v>
      </c>
      <c r="E15" s="32">
        <v>50821967</v>
      </c>
      <c r="F15" s="278">
        <v>40732354</v>
      </c>
      <c r="G15" s="5"/>
      <c r="H15" s="112">
        <v>3335609.8099999996</v>
      </c>
      <c r="I15" s="112">
        <f t="shared" si="2"/>
        <v>4447479.7466666661</v>
      </c>
      <c r="J15" s="113">
        <v>10937954</v>
      </c>
      <c r="K15" s="112">
        <v>5211496.5599999996</v>
      </c>
      <c r="L15" s="112">
        <f t="shared" si="3"/>
        <v>7817244.8399999999</v>
      </c>
      <c r="M15" s="112"/>
      <c r="N15" s="113">
        <v>7817245</v>
      </c>
      <c r="O15" s="76">
        <f t="shared" si="4"/>
        <v>18755199</v>
      </c>
      <c r="P15" s="32">
        <f t="shared" si="1"/>
        <v>19692958.949999999</v>
      </c>
      <c r="Q15" s="33">
        <f t="shared" si="1"/>
        <v>20677606.897500001</v>
      </c>
      <c r="R15" s="34">
        <f t="shared" si="5"/>
        <v>59125764.847500004</v>
      </c>
    </row>
    <row r="16" spans="1:18" x14ac:dyDescent="0.3">
      <c r="A16" s="5">
        <v>11021002</v>
      </c>
      <c r="B16" s="52" t="s">
        <v>51</v>
      </c>
      <c r="C16" s="32">
        <v>22354667</v>
      </c>
      <c r="D16" s="32">
        <v>8013622</v>
      </c>
      <c r="E16" s="32">
        <v>30007295</v>
      </c>
      <c r="F16" s="278">
        <v>24431763</v>
      </c>
      <c r="G16" s="5"/>
      <c r="H16" s="112">
        <v>7217214.8000000007</v>
      </c>
      <c r="I16" s="112">
        <f t="shared" si="2"/>
        <v>9622953.0666666683</v>
      </c>
      <c r="J16" s="113">
        <v>12234963</v>
      </c>
      <c r="K16" s="112">
        <v>8000000</v>
      </c>
      <c r="L16" s="112">
        <f t="shared" si="3"/>
        <v>12000000</v>
      </c>
      <c r="M16" s="112"/>
      <c r="N16" s="113">
        <v>12000000</v>
      </c>
      <c r="O16" s="76">
        <f t="shared" si="4"/>
        <v>24234963</v>
      </c>
      <c r="P16" s="32">
        <f t="shared" si="1"/>
        <v>25446711.149999999</v>
      </c>
      <c r="Q16" s="33">
        <f t="shared" si="1"/>
        <v>26719046.7075</v>
      </c>
      <c r="R16" s="34">
        <f t="shared" si="5"/>
        <v>76400720.857500002</v>
      </c>
    </row>
    <row r="17" spans="1:18" x14ac:dyDescent="0.3">
      <c r="A17" s="5">
        <v>11021003</v>
      </c>
      <c r="B17" s="52" t="s">
        <v>2381</v>
      </c>
      <c r="C17" s="32"/>
      <c r="D17" s="32"/>
      <c r="E17" s="32"/>
      <c r="F17" s="278"/>
      <c r="G17" s="5"/>
      <c r="H17" s="112"/>
      <c r="I17" s="112">
        <f t="shared" si="2"/>
        <v>0</v>
      </c>
      <c r="J17" s="113"/>
      <c r="K17" s="112">
        <v>3959159.5</v>
      </c>
      <c r="L17" s="112">
        <f t="shared" si="3"/>
        <v>5938739.25</v>
      </c>
      <c r="M17" s="112"/>
      <c r="N17" s="113">
        <v>6000000</v>
      </c>
      <c r="O17" s="76">
        <f t="shared" si="4"/>
        <v>6000000</v>
      </c>
      <c r="P17" s="32">
        <f t="shared" si="1"/>
        <v>6300000</v>
      </c>
      <c r="Q17" s="33">
        <f t="shared" si="1"/>
        <v>6615000</v>
      </c>
      <c r="R17" s="34">
        <f t="shared" si="5"/>
        <v>18915000</v>
      </c>
    </row>
    <row r="18" spans="1:18" ht="37.5" x14ac:dyDescent="0.3">
      <c r="A18" s="5">
        <v>11033001</v>
      </c>
      <c r="B18" s="52" t="s">
        <v>2382</v>
      </c>
      <c r="C18" s="32">
        <v>211642628</v>
      </c>
      <c r="D18" s="32">
        <v>41320155</v>
      </c>
      <c r="E18" s="32">
        <v>240000000</v>
      </c>
      <c r="F18" s="278">
        <v>201600000</v>
      </c>
      <c r="G18" s="5"/>
      <c r="H18" s="5"/>
      <c r="I18" s="112">
        <f t="shared" si="2"/>
        <v>0</v>
      </c>
      <c r="J18" s="27">
        <f>SUM(J19:J24)</f>
        <v>0</v>
      </c>
      <c r="K18" s="112">
        <v>134400000</v>
      </c>
      <c r="L18" s="112">
        <f t="shared" si="3"/>
        <v>201600000</v>
      </c>
      <c r="M18" s="112"/>
      <c r="N18" s="113">
        <v>150000000</v>
      </c>
      <c r="O18" s="76">
        <f t="shared" si="4"/>
        <v>150000000</v>
      </c>
      <c r="P18" s="32">
        <f t="shared" si="1"/>
        <v>157500000</v>
      </c>
      <c r="Q18" s="33">
        <f t="shared" si="1"/>
        <v>165375000</v>
      </c>
      <c r="R18" s="34">
        <f t="shared" si="5"/>
        <v>472875000</v>
      </c>
    </row>
    <row r="19" spans="1:18" x14ac:dyDescent="0.3">
      <c r="A19" s="5">
        <v>11038001</v>
      </c>
      <c r="B19" s="52" t="s">
        <v>2383</v>
      </c>
      <c r="C19" s="28">
        <v>0</v>
      </c>
      <c r="D19" s="28">
        <v>0</v>
      </c>
      <c r="E19" s="32">
        <v>6000000</v>
      </c>
      <c r="F19" s="278">
        <v>5040000</v>
      </c>
      <c r="G19" s="5"/>
      <c r="H19" s="5"/>
      <c r="I19" s="112">
        <f t="shared" si="2"/>
        <v>0</v>
      </c>
      <c r="J19" s="113"/>
      <c r="K19" s="112">
        <v>3360000</v>
      </c>
      <c r="L19" s="112">
        <f t="shared" si="3"/>
        <v>5040000</v>
      </c>
      <c r="M19" s="112"/>
      <c r="N19" s="113">
        <v>6000000</v>
      </c>
      <c r="O19" s="76">
        <f t="shared" si="4"/>
        <v>6000000</v>
      </c>
      <c r="P19" s="32">
        <f t="shared" si="1"/>
        <v>6300000</v>
      </c>
      <c r="Q19" s="33">
        <f t="shared" si="1"/>
        <v>6615000</v>
      </c>
      <c r="R19" s="34">
        <f t="shared" si="5"/>
        <v>18915000</v>
      </c>
    </row>
    <row r="20" spans="1:18" x14ac:dyDescent="0.3">
      <c r="A20" s="5">
        <v>11038002</v>
      </c>
      <c r="B20" s="52" t="s">
        <v>2384</v>
      </c>
      <c r="C20" s="28">
        <v>0</v>
      </c>
      <c r="D20" s="28">
        <v>0</v>
      </c>
      <c r="E20" s="32">
        <v>6000000</v>
      </c>
      <c r="F20" s="278">
        <v>5040000</v>
      </c>
      <c r="G20" s="5"/>
      <c r="H20" s="5"/>
      <c r="I20" s="112">
        <f t="shared" si="2"/>
        <v>0</v>
      </c>
      <c r="J20" s="113"/>
      <c r="K20" s="112">
        <v>3360000</v>
      </c>
      <c r="L20" s="112">
        <f t="shared" si="3"/>
        <v>5040000</v>
      </c>
      <c r="M20" s="112"/>
      <c r="N20" s="113">
        <v>6000000</v>
      </c>
      <c r="O20" s="76">
        <f t="shared" si="4"/>
        <v>6000000</v>
      </c>
      <c r="P20" s="32">
        <f t="shared" si="1"/>
        <v>6300000</v>
      </c>
      <c r="Q20" s="33">
        <f t="shared" si="1"/>
        <v>6615000</v>
      </c>
      <c r="R20" s="34">
        <f t="shared" si="5"/>
        <v>18915000</v>
      </c>
    </row>
    <row r="21" spans="1:18" ht="37.5" x14ac:dyDescent="0.3">
      <c r="A21" s="5">
        <v>11051001</v>
      </c>
      <c r="B21" s="52" t="s">
        <v>2385</v>
      </c>
      <c r="C21" s="28">
        <v>0</v>
      </c>
      <c r="D21" s="28">
        <v>0</v>
      </c>
      <c r="E21" s="32">
        <v>5775000</v>
      </c>
      <c r="F21" s="278">
        <v>4851000</v>
      </c>
      <c r="G21" s="5"/>
      <c r="H21" s="5"/>
      <c r="I21" s="112">
        <f t="shared" si="2"/>
        <v>0</v>
      </c>
      <c r="J21" s="113"/>
      <c r="K21" s="112">
        <v>3200000</v>
      </c>
      <c r="L21" s="112">
        <f t="shared" si="3"/>
        <v>4800000</v>
      </c>
      <c r="M21" s="112"/>
      <c r="N21" s="113">
        <v>6000000</v>
      </c>
      <c r="O21" s="76">
        <f t="shared" si="4"/>
        <v>6000000</v>
      </c>
      <c r="P21" s="32">
        <f t="shared" si="1"/>
        <v>6300000</v>
      </c>
      <c r="Q21" s="33">
        <f t="shared" si="1"/>
        <v>6615000</v>
      </c>
      <c r="R21" s="34">
        <f t="shared" si="5"/>
        <v>18915000</v>
      </c>
    </row>
    <row r="22" spans="1:18" x14ac:dyDescent="0.3">
      <c r="A22" s="5">
        <v>11184001</v>
      </c>
      <c r="B22" s="52" t="s">
        <v>2386</v>
      </c>
      <c r="C22" s="32">
        <v>17619577</v>
      </c>
      <c r="D22" s="32">
        <v>9077141</v>
      </c>
      <c r="E22" s="32">
        <v>12127500</v>
      </c>
      <c r="F22" s="278">
        <v>10187100</v>
      </c>
      <c r="G22" s="5"/>
      <c r="H22" s="5"/>
      <c r="I22" s="112">
        <f t="shared" si="2"/>
        <v>0</v>
      </c>
      <c r="J22" s="113"/>
      <c r="K22" s="112">
        <v>5600000</v>
      </c>
      <c r="L22" s="112">
        <f t="shared" si="3"/>
        <v>8400000</v>
      </c>
      <c r="M22" s="112"/>
      <c r="N22" s="113">
        <v>12000000</v>
      </c>
      <c r="O22" s="76">
        <f t="shared" si="4"/>
        <v>12000000</v>
      </c>
      <c r="P22" s="32">
        <f t="shared" si="1"/>
        <v>12600000</v>
      </c>
      <c r="Q22" s="33">
        <f t="shared" si="1"/>
        <v>13230000</v>
      </c>
      <c r="R22" s="34">
        <f t="shared" si="5"/>
        <v>37830000</v>
      </c>
    </row>
    <row r="23" spans="1:18" x14ac:dyDescent="0.3">
      <c r="A23" s="5">
        <v>11184002</v>
      </c>
      <c r="B23" s="52" t="s">
        <v>2387</v>
      </c>
      <c r="C23" s="32">
        <v>143807988</v>
      </c>
      <c r="D23" s="32">
        <v>5000616</v>
      </c>
      <c r="E23" s="32">
        <v>166320000</v>
      </c>
      <c r="F23" s="278">
        <v>139708800</v>
      </c>
      <c r="G23" s="5"/>
      <c r="H23" s="5"/>
      <c r="I23" s="112">
        <f t="shared" si="2"/>
        <v>0</v>
      </c>
      <c r="J23" s="113"/>
      <c r="K23" s="112">
        <f>80000000+8000000</f>
        <v>88000000</v>
      </c>
      <c r="L23" s="112">
        <f t="shared" si="3"/>
        <v>132000000</v>
      </c>
      <c r="M23" s="112"/>
      <c r="N23" s="113">
        <v>150000000</v>
      </c>
      <c r="O23" s="76">
        <f t="shared" si="4"/>
        <v>150000000</v>
      </c>
      <c r="P23" s="32">
        <f t="shared" si="1"/>
        <v>157500000</v>
      </c>
      <c r="Q23" s="33">
        <f t="shared" si="1"/>
        <v>165375000</v>
      </c>
      <c r="R23" s="34">
        <f t="shared" si="5"/>
        <v>472875000</v>
      </c>
    </row>
    <row r="24" spans="1:18" x14ac:dyDescent="0.3">
      <c r="A24" s="5">
        <v>11184005</v>
      </c>
      <c r="B24" s="52" t="s">
        <v>2388</v>
      </c>
      <c r="C24" s="28">
        <v>0</v>
      </c>
      <c r="D24" s="28">
        <v>0</v>
      </c>
      <c r="E24" s="32">
        <v>55000000</v>
      </c>
      <c r="F24" s="278">
        <v>46200000</v>
      </c>
      <c r="G24" s="5"/>
      <c r="H24" s="5"/>
      <c r="I24" s="112">
        <f t="shared" si="2"/>
        <v>0</v>
      </c>
      <c r="J24" s="113"/>
      <c r="K24" s="112"/>
      <c r="L24" s="112">
        <f t="shared" si="3"/>
        <v>0</v>
      </c>
      <c r="M24" s="112"/>
      <c r="N24" s="113">
        <v>46200000</v>
      </c>
      <c r="O24" s="76">
        <f t="shared" si="4"/>
        <v>46200000</v>
      </c>
      <c r="P24" s="32">
        <f t="shared" si="1"/>
        <v>48510000</v>
      </c>
      <c r="Q24" s="33">
        <f t="shared" si="1"/>
        <v>50935500</v>
      </c>
      <c r="R24" s="34">
        <f t="shared" si="5"/>
        <v>145645500</v>
      </c>
    </row>
    <row r="25" spans="1:18" x14ac:dyDescent="0.3">
      <c r="A25" s="5">
        <v>11184006</v>
      </c>
      <c r="B25" s="52" t="s">
        <v>2389</v>
      </c>
      <c r="C25" s="28">
        <v>0</v>
      </c>
      <c r="D25" s="28">
        <v>0</v>
      </c>
      <c r="E25" s="32">
        <v>55000000</v>
      </c>
      <c r="F25" s="278">
        <v>46200000</v>
      </c>
      <c r="G25" s="5"/>
      <c r="H25" s="5"/>
      <c r="I25" s="112">
        <f t="shared" si="2"/>
        <v>0</v>
      </c>
      <c r="J25" s="113"/>
      <c r="K25" s="112"/>
      <c r="L25" s="112">
        <f t="shared" si="3"/>
        <v>0</v>
      </c>
      <c r="M25" s="112"/>
      <c r="N25" s="113">
        <v>46200000</v>
      </c>
      <c r="O25" s="76">
        <f t="shared" si="4"/>
        <v>46200000</v>
      </c>
      <c r="P25" s="32">
        <f t="shared" ref="P25:Q40" si="6">O25+5%*O25</f>
        <v>48510000</v>
      </c>
      <c r="Q25" s="33">
        <f t="shared" si="6"/>
        <v>50935500</v>
      </c>
      <c r="R25" s="34">
        <f t="shared" si="5"/>
        <v>145645500</v>
      </c>
    </row>
    <row r="26" spans="1:18" x14ac:dyDescent="0.3">
      <c r="A26" s="5">
        <v>12003001</v>
      </c>
      <c r="B26" s="52" t="s">
        <v>400</v>
      </c>
      <c r="C26" s="32">
        <v>886722201</v>
      </c>
      <c r="D26" s="32">
        <v>296622175</v>
      </c>
      <c r="E26" s="32">
        <v>1357773865</v>
      </c>
      <c r="F26" s="278">
        <v>1213031145</v>
      </c>
      <c r="G26" s="5"/>
      <c r="H26" s="112">
        <v>308839234.28000003</v>
      </c>
      <c r="I26" s="112">
        <f t="shared" si="2"/>
        <v>411785645.70666671</v>
      </c>
      <c r="J26" s="76">
        <v>295750861</v>
      </c>
      <c r="K26" s="112">
        <v>242017980.71000001</v>
      </c>
      <c r="L26" s="112">
        <f t="shared" si="3"/>
        <v>363026971.065</v>
      </c>
      <c r="M26" s="112"/>
      <c r="N26" s="113">
        <f>759899280-100000000</f>
        <v>659899280</v>
      </c>
      <c r="O26" s="76">
        <f t="shared" si="4"/>
        <v>955650141</v>
      </c>
      <c r="P26" s="32">
        <f t="shared" si="6"/>
        <v>1003432648.05</v>
      </c>
      <c r="Q26" s="33">
        <f t="shared" si="6"/>
        <v>1053604280.4525</v>
      </c>
      <c r="R26" s="34">
        <f t="shared" si="5"/>
        <v>3012687069.5025001</v>
      </c>
    </row>
    <row r="27" spans="1:18" ht="37.5" x14ac:dyDescent="0.3">
      <c r="A27" s="5">
        <v>23001001</v>
      </c>
      <c r="B27" s="52" t="s">
        <v>53</v>
      </c>
      <c r="C27" s="32">
        <v>137397602</v>
      </c>
      <c r="D27" s="32">
        <v>58171084</v>
      </c>
      <c r="E27" s="32">
        <v>278251143</v>
      </c>
      <c r="F27" s="278">
        <v>220424403</v>
      </c>
      <c r="G27" s="5"/>
      <c r="H27" s="5"/>
      <c r="I27" s="112">
        <f t="shared" si="2"/>
        <v>0</v>
      </c>
      <c r="J27" s="113">
        <f>210243603-90189859</f>
        <v>120053744</v>
      </c>
      <c r="K27" s="112">
        <v>7058200</v>
      </c>
      <c r="L27" s="112">
        <f t="shared" si="3"/>
        <v>10587300</v>
      </c>
      <c r="M27" s="112"/>
      <c r="N27" s="113">
        <v>11587300</v>
      </c>
      <c r="O27" s="76">
        <f t="shared" si="4"/>
        <v>131641044</v>
      </c>
      <c r="P27" s="32">
        <f t="shared" si="6"/>
        <v>138223096.19999999</v>
      </c>
      <c r="Q27" s="33">
        <f t="shared" si="6"/>
        <v>145134251.00999999</v>
      </c>
      <c r="R27" s="34">
        <f t="shared" si="5"/>
        <v>414998391.20999998</v>
      </c>
    </row>
    <row r="28" spans="1:18" x14ac:dyDescent="0.3">
      <c r="A28" s="5">
        <v>23001002</v>
      </c>
      <c r="B28" s="52" t="s">
        <v>60</v>
      </c>
      <c r="C28" s="32">
        <v>35907084</v>
      </c>
      <c r="D28" s="32">
        <v>11343661</v>
      </c>
      <c r="E28" s="32">
        <v>165000000</v>
      </c>
      <c r="F28" s="278">
        <v>138600000</v>
      </c>
      <c r="G28" s="5"/>
      <c r="H28" s="5"/>
      <c r="I28" s="112">
        <f t="shared" si="2"/>
        <v>0</v>
      </c>
      <c r="J28" s="113"/>
      <c r="K28" s="112">
        <v>72000000</v>
      </c>
      <c r="L28" s="112">
        <f>K28</f>
        <v>72000000</v>
      </c>
      <c r="M28" s="112"/>
      <c r="N28" s="113">
        <v>72000000</v>
      </c>
      <c r="O28" s="76">
        <f t="shared" si="4"/>
        <v>72000000</v>
      </c>
      <c r="P28" s="32">
        <f t="shared" si="6"/>
        <v>75600000</v>
      </c>
      <c r="Q28" s="33">
        <f t="shared" si="6"/>
        <v>79380000</v>
      </c>
      <c r="R28" s="34">
        <f t="shared" si="5"/>
        <v>226980000</v>
      </c>
    </row>
    <row r="29" spans="1:18" x14ac:dyDescent="0.3">
      <c r="A29" s="5">
        <v>23003001</v>
      </c>
      <c r="B29" s="52" t="s">
        <v>61</v>
      </c>
      <c r="C29" s="32">
        <v>420000000</v>
      </c>
      <c r="D29" s="32">
        <v>210000000</v>
      </c>
      <c r="E29" s="32">
        <v>462000000</v>
      </c>
      <c r="F29" s="278">
        <v>388080000</v>
      </c>
      <c r="G29" s="5"/>
      <c r="H29" s="5"/>
      <c r="I29" s="112">
        <f t="shared" si="2"/>
        <v>0</v>
      </c>
      <c r="J29" s="113"/>
      <c r="K29" s="112">
        <v>280000000</v>
      </c>
      <c r="L29" s="112">
        <f t="shared" si="3"/>
        <v>420000000</v>
      </c>
      <c r="M29" s="112"/>
      <c r="N29" s="113">
        <v>420000000</v>
      </c>
      <c r="O29" s="76">
        <f t="shared" si="4"/>
        <v>420000000</v>
      </c>
      <c r="P29" s="32">
        <f t="shared" si="6"/>
        <v>441000000</v>
      </c>
      <c r="Q29" s="33">
        <f t="shared" si="6"/>
        <v>463050000</v>
      </c>
      <c r="R29" s="34">
        <f t="shared" si="5"/>
        <v>1324050000</v>
      </c>
    </row>
    <row r="30" spans="1:18" x14ac:dyDescent="0.3">
      <c r="A30" s="5">
        <v>23004001</v>
      </c>
      <c r="B30" s="52" t="s">
        <v>2390</v>
      </c>
      <c r="C30" s="28">
        <v>0</v>
      </c>
      <c r="D30" s="28">
        <v>0</v>
      </c>
      <c r="E30" s="32">
        <v>303188</v>
      </c>
      <c r="F30" s="278">
        <v>254678</v>
      </c>
      <c r="G30" s="5"/>
      <c r="H30" s="5"/>
      <c r="I30" s="112">
        <f t="shared" si="2"/>
        <v>0</v>
      </c>
      <c r="J30" s="113"/>
      <c r="K30" s="112"/>
      <c r="L30" s="112">
        <f t="shared" si="3"/>
        <v>0</v>
      </c>
      <c r="M30" s="112"/>
      <c r="N30" s="113">
        <v>254678</v>
      </c>
      <c r="O30" s="76">
        <f t="shared" si="4"/>
        <v>254678</v>
      </c>
      <c r="P30" s="32">
        <f t="shared" si="6"/>
        <v>267411.90000000002</v>
      </c>
      <c r="Q30" s="33">
        <f t="shared" si="6"/>
        <v>280782.495</v>
      </c>
      <c r="R30" s="34">
        <f t="shared" si="5"/>
        <v>802872.39500000002</v>
      </c>
    </row>
    <row r="31" spans="1:18" x14ac:dyDescent="0.3">
      <c r="A31" s="5">
        <v>23013001</v>
      </c>
      <c r="B31" s="52" t="s">
        <v>54</v>
      </c>
      <c r="C31" s="32">
        <v>28142599</v>
      </c>
      <c r="D31" s="32">
        <v>13180288</v>
      </c>
      <c r="E31" s="32">
        <v>66944624</v>
      </c>
      <c r="F31" s="278">
        <v>52941255</v>
      </c>
      <c r="G31" s="5"/>
      <c r="H31" s="5"/>
      <c r="I31" s="112">
        <f t="shared" si="2"/>
        <v>0</v>
      </c>
      <c r="J31" s="113">
        <v>30017253</v>
      </c>
      <c r="K31" s="112">
        <v>377272</v>
      </c>
      <c r="L31" s="112">
        <f t="shared" si="3"/>
        <v>565908</v>
      </c>
      <c r="M31" s="112"/>
      <c r="N31" s="113">
        <v>700000</v>
      </c>
      <c r="O31" s="76">
        <f t="shared" si="4"/>
        <v>30717253</v>
      </c>
      <c r="P31" s="32">
        <f t="shared" si="6"/>
        <v>32253115.649999999</v>
      </c>
      <c r="Q31" s="33">
        <f t="shared" si="6"/>
        <v>33865771.432499997</v>
      </c>
      <c r="R31" s="34">
        <f t="shared" si="5"/>
        <v>96836140.082499996</v>
      </c>
    </row>
    <row r="32" spans="1:18" x14ac:dyDescent="0.3">
      <c r="A32" s="5">
        <v>23052001</v>
      </c>
      <c r="B32" s="52" t="s">
        <v>2391</v>
      </c>
      <c r="C32" s="28">
        <v>0</v>
      </c>
      <c r="D32" s="28">
        <v>0</v>
      </c>
      <c r="E32" s="32">
        <v>909562</v>
      </c>
      <c r="F32" s="278">
        <v>764032</v>
      </c>
      <c r="G32" s="5"/>
      <c r="H32" s="5"/>
      <c r="I32" s="112">
        <f t="shared" si="2"/>
        <v>0</v>
      </c>
      <c r="J32" s="113"/>
      <c r="K32" s="112">
        <v>479904</v>
      </c>
      <c r="L32" s="112">
        <f t="shared" si="3"/>
        <v>719856</v>
      </c>
      <c r="M32" s="112"/>
      <c r="N32" s="113">
        <v>764032</v>
      </c>
      <c r="O32" s="76">
        <f t="shared" si="4"/>
        <v>764032</v>
      </c>
      <c r="P32" s="32">
        <f t="shared" si="6"/>
        <v>802233.6</v>
      </c>
      <c r="Q32" s="33">
        <f t="shared" si="6"/>
        <v>842345.28</v>
      </c>
      <c r="R32" s="34">
        <f t="shared" si="5"/>
        <v>2408610.88</v>
      </c>
    </row>
    <row r="33" spans="1:18" ht="37.5" x14ac:dyDescent="0.3">
      <c r="A33" s="5">
        <v>23055001</v>
      </c>
      <c r="B33" s="52" t="s">
        <v>2392</v>
      </c>
      <c r="C33" s="32">
        <v>124000000</v>
      </c>
      <c r="D33" s="32">
        <v>60000000</v>
      </c>
      <c r="E33" s="32">
        <v>132000000</v>
      </c>
      <c r="F33" s="278">
        <v>110880000</v>
      </c>
      <c r="G33" s="5"/>
      <c r="H33" s="5"/>
      <c r="I33" s="112">
        <f t="shared" si="2"/>
        <v>0</v>
      </c>
      <c r="J33" s="113"/>
      <c r="K33" s="112">
        <v>80000000</v>
      </c>
      <c r="L33" s="112">
        <f t="shared" si="3"/>
        <v>120000000</v>
      </c>
      <c r="M33" s="112"/>
      <c r="N33" s="113">
        <v>130000000</v>
      </c>
      <c r="O33" s="76">
        <f t="shared" si="4"/>
        <v>130000000</v>
      </c>
      <c r="P33" s="32">
        <f t="shared" si="6"/>
        <v>136500000</v>
      </c>
      <c r="Q33" s="33">
        <f t="shared" si="6"/>
        <v>143325000</v>
      </c>
      <c r="R33" s="34">
        <f t="shared" si="5"/>
        <v>409825000</v>
      </c>
    </row>
    <row r="34" spans="1:18" x14ac:dyDescent="0.3">
      <c r="A34" s="5">
        <v>25001001</v>
      </c>
      <c r="B34" s="52" t="s">
        <v>55</v>
      </c>
      <c r="C34" s="32">
        <v>473018259</v>
      </c>
      <c r="D34" s="32">
        <v>196487284</v>
      </c>
      <c r="E34" s="32">
        <v>905253364</v>
      </c>
      <c r="F34" s="278">
        <v>721035158</v>
      </c>
      <c r="G34" s="5"/>
      <c r="H34" s="112">
        <v>43757908.920000002</v>
      </c>
      <c r="I34" s="112">
        <f t="shared" si="2"/>
        <v>58343878.560000002</v>
      </c>
      <c r="J34" s="113">
        <f>560000000-100000000</f>
        <v>460000000</v>
      </c>
      <c r="K34" s="112">
        <v>11040738</v>
      </c>
      <c r="L34" s="112">
        <f t="shared" si="3"/>
        <v>16561107</v>
      </c>
      <c r="M34" s="112"/>
      <c r="N34" s="113">
        <f>12000000*1.2</f>
        <v>14400000</v>
      </c>
      <c r="O34" s="76">
        <f t="shared" si="4"/>
        <v>474400000</v>
      </c>
      <c r="P34" s="32">
        <f t="shared" si="6"/>
        <v>498120000</v>
      </c>
      <c r="Q34" s="33">
        <f t="shared" si="6"/>
        <v>523026000</v>
      </c>
      <c r="R34" s="34">
        <f t="shared" si="5"/>
        <v>1495546000</v>
      </c>
    </row>
    <row r="35" spans="1:18" x14ac:dyDescent="0.3">
      <c r="A35" s="5">
        <v>25005002</v>
      </c>
      <c r="B35" s="52" t="s">
        <v>2393</v>
      </c>
      <c r="C35" s="32">
        <v>22040760</v>
      </c>
      <c r="D35" s="32">
        <v>33976478</v>
      </c>
      <c r="E35" s="28">
        <v>0</v>
      </c>
      <c r="F35" s="279">
        <v>0</v>
      </c>
      <c r="G35" s="5"/>
      <c r="H35" s="5"/>
      <c r="I35" s="112">
        <f t="shared" si="2"/>
        <v>0</v>
      </c>
      <c r="J35" s="113"/>
      <c r="K35" s="112"/>
      <c r="L35" s="112">
        <f t="shared" si="3"/>
        <v>0</v>
      </c>
      <c r="M35" s="112"/>
      <c r="N35" s="27"/>
      <c r="O35" s="76">
        <f t="shared" si="4"/>
        <v>0</v>
      </c>
      <c r="P35" s="32">
        <f t="shared" si="6"/>
        <v>0</v>
      </c>
      <c r="Q35" s="33">
        <f t="shared" si="6"/>
        <v>0</v>
      </c>
      <c r="R35" s="34">
        <f t="shared" si="5"/>
        <v>0</v>
      </c>
    </row>
    <row r="36" spans="1:18" x14ac:dyDescent="0.3">
      <c r="A36" s="5">
        <v>40001001</v>
      </c>
      <c r="B36" s="52" t="s">
        <v>57</v>
      </c>
      <c r="C36" s="32">
        <v>109733248</v>
      </c>
      <c r="D36" s="32">
        <v>39579167</v>
      </c>
      <c r="E36" s="32">
        <v>146209430</v>
      </c>
      <c r="F36" s="278">
        <v>115835452</v>
      </c>
      <c r="G36" s="5"/>
      <c r="H36" s="5"/>
      <c r="I36" s="112">
        <f t="shared" si="2"/>
        <v>0</v>
      </c>
      <c r="J36" s="113">
        <v>110291452</v>
      </c>
      <c r="K36" s="112">
        <v>2400000</v>
      </c>
      <c r="L36" s="112">
        <f t="shared" si="3"/>
        <v>3600000</v>
      </c>
      <c r="M36" s="112"/>
      <c r="N36" s="113">
        <v>6000000</v>
      </c>
      <c r="O36" s="76">
        <f t="shared" si="4"/>
        <v>116291452</v>
      </c>
      <c r="P36" s="32">
        <f t="shared" si="6"/>
        <v>122106024.59999999</v>
      </c>
      <c r="Q36" s="33">
        <f t="shared" si="6"/>
        <v>128211325.83</v>
      </c>
      <c r="R36" s="34">
        <f t="shared" si="5"/>
        <v>366608802.43000001</v>
      </c>
    </row>
    <row r="37" spans="1:18" ht="37.5" x14ac:dyDescent="0.3">
      <c r="A37" s="5">
        <v>40001002</v>
      </c>
      <c r="B37" s="52" t="s">
        <v>59</v>
      </c>
      <c r="C37" s="32">
        <v>44068132</v>
      </c>
      <c r="D37" s="32">
        <v>17877035</v>
      </c>
      <c r="E37" s="32">
        <v>96229092</v>
      </c>
      <c r="F37" s="278">
        <v>76261556</v>
      </c>
      <c r="G37" s="5"/>
      <c r="H37" s="112">
        <v>33679255.219999999</v>
      </c>
      <c r="I37" s="112">
        <f t="shared" si="2"/>
        <v>44905673.626666665</v>
      </c>
      <c r="J37" s="113">
        <v>45000000</v>
      </c>
      <c r="K37" s="112">
        <v>2000000</v>
      </c>
      <c r="L37" s="112">
        <f t="shared" si="3"/>
        <v>3000000</v>
      </c>
      <c r="M37" s="112"/>
      <c r="N37" s="113">
        <v>4500000</v>
      </c>
      <c r="O37" s="76">
        <f t="shared" si="4"/>
        <v>49500000</v>
      </c>
      <c r="P37" s="32">
        <f t="shared" si="6"/>
        <v>51975000</v>
      </c>
      <c r="Q37" s="33">
        <f t="shared" si="6"/>
        <v>54573750</v>
      </c>
      <c r="R37" s="34">
        <f t="shared" si="5"/>
        <v>156048750</v>
      </c>
    </row>
    <row r="38" spans="1:18" x14ac:dyDescent="0.3">
      <c r="A38" s="5">
        <v>47001001</v>
      </c>
      <c r="B38" s="52" t="s">
        <v>58</v>
      </c>
      <c r="C38" s="32">
        <v>68315200</v>
      </c>
      <c r="D38" s="32">
        <v>33087522</v>
      </c>
      <c r="E38" s="32">
        <v>131177965</v>
      </c>
      <c r="F38" s="278">
        <v>104409282</v>
      </c>
      <c r="G38" s="5"/>
      <c r="H38" s="5"/>
      <c r="I38" s="112">
        <f t="shared" si="2"/>
        <v>0</v>
      </c>
      <c r="J38" s="113">
        <v>60453841</v>
      </c>
      <c r="K38" s="112">
        <v>8000000</v>
      </c>
      <c r="L38" s="112">
        <f t="shared" si="3"/>
        <v>12000000</v>
      </c>
      <c r="M38" s="112"/>
      <c r="N38" s="113">
        <v>13000000</v>
      </c>
      <c r="O38" s="76">
        <f t="shared" si="4"/>
        <v>73453841</v>
      </c>
      <c r="P38" s="32">
        <f t="shared" si="6"/>
        <v>77126533.049999997</v>
      </c>
      <c r="Q38" s="33">
        <f t="shared" si="6"/>
        <v>80982859.702500001</v>
      </c>
      <c r="R38" s="34">
        <f t="shared" si="5"/>
        <v>231563233.7525</v>
      </c>
    </row>
    <row r="39" spans="1:18" ht="37.5" x14ac:dyDescent="0.3">
      <c r="A39" s="5">
        <v>47001002</v>
      </c>
      <c r="B39" s="52" t="s">
        <v>2394</v>
      </c>
      <c r="C39" s="32">
        <v>23342504</v>
      </c>
      <c r="D39" s="32">
        <v>9726031</v>
      </c>
      <c r="E39" s="32">
        <v>32253487</v>
      </c>
      <c r="F39" s="278">
        <v>25480255</v>
      </c>
      <c r="G39" s="5"/>
      <c r="H39" s="5"/>
      <c r="I39" s="112">
        <f t="shared" si="2"/>
        <v>0</v>
      </c>
      <c r="J39" s="113">
        <v>25480255</v>
      </c>
      <c r="K39" s="112"/>
      <c r="L39" s="112">
        <f t="shared" si="3"/>
        <v>0</v>
      </c>
      <c r="M39" s="112"/>
      <c r="N39" s="113">
        <v>0</v>
      </c>
      <c r="O39" s="76">
        <f t="shared" si="4"/>
        <v>25480255</v>
      </c>
      <c r="P39" s="32">
        <f t="shared" si="6"/>
        <v>26754267.75</v>
      </c>
      <c r="Q39" s="33">
        <f t="shared" si="6"/>
        <v>28091981.137499999</v>
      </c>
      <c r="R39" s="34">
        <f t="shared" si="5"/>
        <v>80326503.887500003</v>
      </c>
    </row>
    <row r="40" spans="1:18" ht="37.5" x14ac:dyDescent="0.3">
      <c r="A40" s="5">
        <v>48001001</v>
      </c>
      <c r="B40" s="52" t="s">
        <v>609</v>
      </c>
      <c r="C40" s="32">
        <v>17437898</v>
      </c>
      <c r="D40" s="32">
        <v>5493214</v>
      </c>
      <c r="E40" s="32">
        <v>71155997</v>
      </c>
      <c r="F40" s="278">
        <v>57146037</v>
      </c>
      <c r="G40" s="5"/>
      <c r="H40" s="5"/>
      <c r="I40" s="112">
        <f t="shared" si="2"/>
        <v>0</v>
      </c>
      <c r="J40" s="113">
        <v>41475000</v>
      </c>
      <c r="K40" s="112">
        <v>10104000</v>
      </c>
      <c r="L40" s="112">
        <f t="shared" si="3"/>
        <v>15156000</v>
      </c>
      <c r="M40" s="112"/>
      <c r="N40" s="113">
        <v>15671037</v>
      </c>
      <c r="O40" s="76">
        <f t="shared" si="4"/>
        <v>57146037</v>
      </c>
      <c r="P40" s="32">
        <f t="shared" si="6"/>
        <v>60003338.850000001</v>
      </c>
      <c r="Q40" s="33">
        <f t="shared" si="6"/>
        <v>63003505.792500004</v>
      </c>
      <c r="R40" s="34">
        <f t="shared" si="5"/>
        <v>180152881.64249998</v>
      </c>
    </row>
    <row r="41" spans="1:18" x14ac:dyDescent="0.3">
      <c r="A41" s="2"/>
      <c r="B41" s="48"/>
      <c r="C41" s="5"/>
      <c r="D41" s="5"/>
      <c r="E41" s="5"/>
      <c r="F41" s="272"/>
      <c r="G41" s="2"/>
      <c r="H41" s="2"/>
      <c r="I41" s="112">
        <f t="shared" si="2"/>
        <v>0</v>
      </c>
      <c r="J41" s="113"/>
      <c r="K41" s="3"/>
      <c r="L41" s="112">
        <f t="shared" si="3"/>
        <v>0</v>
      </c>
      <c r="M41" s="112"/>
      <c r="N41" s="4"/>
      <c r="O41" s="76">
        <f t="shared" si="4"/>
        <v>0</v>
      </c>
      <c r="P41" s="32">
        <f t="shared" ref="P41:Q41" si="7">O41+5%*O41</f>
        <v>0</v>
      </c>
      <c r="Q41" s="33">
        <f t="shared" si="7"/>
        <v>0</v>
      </c>
      <c r="R41" s="34">
        <f t="shared" si="5"/>
        <v>0</v>
      </c>
    </row>
    <row r="42" spans="1:18" x14ac:dyDescent="0.3">
      <c r="A42" s="25">
        <v>2</v>
      </c>
      <c r="B42" s="304" t="s">
        <v>62</v>
      </c>
      <c r="C42" s="26">
        <f>SUM(C43:C74)</f>
        <v>19706153214</v>
      </c>
      <c r="D42" s="26">
        <f t="shared" ref="D42:R42" si="8">SUM(D43:D74)</f>
        <v>5370168960</v>
      </c>
      <c r="E42" s="26">
        <f t="shared" si="8"/>
        <v>21179214112</v>
      </c>
      <c r="F42" s="280">
        <f t="shared" si="8"/>
        <v>13575564517</v>
      </c>
      <c r="G42" s="26">
        <f t="shared" si="8"/>
        <v>0</v>
      </c>
      <c r="H42" s="26">
        <f t="shared" si="8"/>
        <v>1182517836.26</v>
      </c>
      <c r="I42" s="26">
        <f t="shared" si="8"/>
        <v>1576690448.3466666</v>
      </c>
      <c r="J42" s="26">
        <f t="shared" si="8"/>
        <v>6372455716</v>
      </c>
      <c r="K42" s="26">
        <f t="shared" si="8"/>
        <v>357248441.52999997</v>
      </c>
      <c r="L42" s="26">
        <f t="shared" si="8"/>
        <v>14109957508.295</v>
      </c>
      <c r="M42" s="26">
        <f t="shared" si="8"/>
        <v>16243150088.653999</v>
      </c>
      <c r="N42" s="27">
        <f>SUM(N43:N74)</f>
        <v>578881817</v>
      </c>
      <c r="O42" s="27">
        <f t="shared" si="8"/>
        <v>23194487621.653999</v>
      </c>
      <c r="P42" s="26">
        <f t="shared" si="8"/>
        <v>24354212002.736698</v>
      </c>
      <c r="Q42" s="26">
        <f t="shared" si="8"/>
        <v>25571922602.873535</v>
      </c>
      <c r="R42" s="26">
        <f t="shared" si="8"/>
        <v>73120622227.264252</v>
      </c>
    </row>
    <row r="43" spans="1:18" ht="37.5" x14ac:dyDescent="0.3">
      <c r="A43" s="5">
        <v>15001001</v>
      </c>
      <c r="B43" s="52" t="s">
        <v>63</v>
      </c>
      <c r="C43" s="32">
        <v>302943233</v>
      </c>
      <c r="D43" s="32">
        <v>131601731</v>
      </c>
      <c r="E43" s="32">
        <v>426409973</v>
      </c>
      <c r="F43" s="278">
        <v>337463879</v>
      </c>
      <c r="G43" s="5"/>
      <c r="H43" s="112">
        <v>316956171.61000001</v>
      </c>
      <c r="I43" s="112">
        <f t="shared" si="2"/>
        <v>422608228.81333333</v>
      </c>
      <c r="J43" s="113">
        <v>327383879</v>
      </c>
      <c r="K43" s="112">
        <v>5377268.75</v>
      </c>
      <c r="L43" s="112">
        <f t="shared" si="3"/>
        <v>8065903.125</v>
      </c>
      <c r="M43" s="112"/>
      <c r="N43" s="113">
        <v>13000000</v>
      </c>
      <c r="O43" s="76">
        <f t="shared" si="4"/>
        <v>340383879</v>
      </c>
      <c r="P43" s="32">
        <f t="shared" ref="P43:Q58" si="9">O43+5%*O43</f>
        <v>357403072.94999999</v>
      </c>
      <c r="Q43" s="33">
        <f t="shared" si="9"/>
        <v>375273226.59749997</v>
      </c>
      <c r="R43" s="34">
        <f t="shared" si="5"/>
        <v>1073060178.5475</v>
      </c>
    </row>
    <row r="44" spans="1:18" ht="37.5" x14ac:dyDescent="0.3">
      <c r="A44" s="5">
        <v>15017001</v>
      </c>
      <c r="B44" s="52" t="s">
        <v>724</v>
      </c>
      <c r="C44" s="32">
        <v>6002676</v>
      </c>
      <c r="D44" s="32">
        <v>4400048</v>
      </c>
      <c r="E44" s="32">
        <v>125340000</v>
      </c>
      <c r="F44" s="278">
        <v>105285600</v>
      </c>
      <c r="G44" s="5"/>
      <c r="H44" s="5"/>
      <c r="I44" s="112">
        <f t="shared" si="2"/>
        <v>0</v>
      </c>
      <c r="J44" s="113"/>
      <c r="K44" s="112">
        <v>3200000</v>
      </c>
      <c r="L44" s="112">
        <f t="shared" si="3"/>
        <v>4800000</v>
      </c>
      <c r="M44" s="112"/>
      <c r="N44" s="113">
        <f>105285600-80000000</f>
        <v>25285600</v>
      </c>
      <c r="O44" s="76">
        <f t="shared" si="4"/>
        <v>25285600</v>
      </c>
      <c r="P44" s="32">
        <f t="shared" si="9"/>
        <v>26549880</v>
      </c>
      <c r="Q44" s="33">
        <f t="shared" si="9"/>
        <v>27877374</v>
      </c>
      <c r="R44" s="34">
        <f t="shared" si="5"/>
        <v>79712854</v>
      </c>
    </row>
    <row r="45" spans="1:18" x14ac:dyDescent="0.3">
      <c r="A45" s="5">
        <v>15021001</v>
      </c>
      <c r="B45" s="52" t="s">
        <v>2395</v>
      </c>
      <c r="C45" s="32">
        <v>72000000</v>
      </c>
      <c r="D45" s="32">
        <v>48000000</v>
      </c>
      <c r="E45" s="28">
        <v>0</v>
      </c>
      <c r="F45" s="279">
        <v>0</v>
      </c>
      <c r="G45" s="5"/>
      <c r="H45" s="5"/>
      <c r="I45" s="112">
        <f t="shared" si="2"/>
        <v>0</v>
      </c>
      <c r="J45" s="113"/>
      <c r="K45" s="112"/>
      <c r="L45" s="112">
        <f t="shared" si="3"/>
        <v>0</v>
      </c>
      <c r="M45" s="112"/>
      <c r="N45" s="113"/>
      <c r="O45" s="76">
        <f t="shared" si="4"/>
        <v>0</v>
      </c>
      <c r="P45" s="32">
        <f t="shared" si="9"/>
        <v>0</v>
      </c>
      <c r="Q45" s="33">
        <f t="shared" si="9"/>
        <v>0</v>
      </c>
      <c r="R45" s="34">
        <f t="shared" si="5"/>
        <v>0</v>
      </c>
    </row>
    <row r="46" spans="1:18" x14ac:dyDescent="0.3">
      <c r="A46" s="5">
        <v>15102002</v>
      </c>
      <c r="B46" s="52" t="s">
        <v>753</v>
      </c>
      <c r="C46" s="32">
        <v>18000219</v>
      </c>
      <c r="D46" s="32">
        <v>3755036</v>
      </c>
      <c r="E46" s="32">
        <v>6098400</v>
      </c>
      <c r="F46" s="278">
        <v>5122656</v>
      </c>
      <c r="G46" s="5"/>
      <c r="H46" s="5"/>
      <c r="I46" s="112">
        <f t="shared" si="2"/>
        <v>0</v>
      </c>
      <c r="J46" s="113"/>
      <c r="K46" s="112">
        <v>3200000</v>
      </c>
      <c r="L46" s="112">
        <f t="shared" si="3"/>
        <v>4800000</v>
      </c>
      <c r="M46" s="112"/>
      <c r="N46" s="113">
        <v>6000000</v>
      </c>
      <c r="O46" s="76">
        <f t="shared" si="4"/>
        <v>6000000</v>
      </c>
      <c r="P46" s="32">
        <f t="shared" si="9"/>
        <v>6300000</v>
      </c>
      <c r="Q46" s="33">
        <f t="shared" si="9"/>
        <v>6615000</v>
      </c>
      <c r="R46" s="34">
        <f t="shared" si="5"/>
        <v>18915000</v>
      </c>
    </row>
    <row r="47" spans="1:18" x14ac:dyDescent="0.3">
      <c r="A47" s="5">
        <v>15110001</v>
      </c>
      <c r="B47" s="52" t="s">
        <v>2396</v>
      </c>
      <c r="C47" s="32">
        <v>1324800</v>
      </c>
      <c r="D47" s="32">
        <v>264960</v>
      </c>
      <c r="E47" s="32">
        <v>2910600</v>
      </c>
      <c r="F47" s="278">
        <v>2444904</v>
      </c>
      <c r="G47" s="5"/>
      <c r="H47" s="5"/>
      <c r="I47" s="112">
        <f t="shared" si="2"/>
        <v>0</v>
      </c>
      <c r="J47" s="113"/>
      <c r="K47" s="112"/>
      <c r="L47" s="112">
        <f t="shared" si="3"/>
        <v>0</v>
      </c>
      <c r="M47" s="112"/>
      <c r="N47" s="113"/>
      <c r="O47" s="76">
        <f t="shared" si="4"/>
        <v>0</v>
      </c>
      <c r="P47" s="32">
        <f t="shared" si="9"/>
        <v>0</v>
      </c>
      <c r="Q47" s="33">
        <f t="shared" si="9"/>
        <v>0</v>
      </c>
      <c r="R47" s="34">
        <f t="shared" si="5"/>
        <v>0</v>
      </c>
    </row>
    <row r="48" spans="1:18" x14ac:dyDescent="0.3">
      <c r="A48" s="5">
        <v>15115002</v>
      </c>
      <c r="B48" s="52" t="s">
        <v>2397</v>
      </c>
      <c r="C48" s="32">
        <v>950000</v>
      </c>
      <c r="D48" s="32">
        <v>600000</v>
      </c>
      <c r="E48" s="28">
        <v>0</v>
      </c>
      <c r="F48" s="279">
        <v>0</v>
      </c>
      <c r="G48" s="5"/>
      <c r="H48" s="5"/>
      <c r="I48" s="112">
        <f t="shared" si="2"/>
        <v>0</v>
      </c>
      <c r="J48" s="113"/>
      <c r="K48" s="112"/>
      <c r="L48" s="112">
        <f t="shared" si="3"/>
        <v>0</v>
      </c>
      <c r="M48" s="112"/>
      <c r="N48" s="113"/>
      <c r="O48" s="76">
        <f t="shared" si="4"/>
        <v>0</v>
      </c>
      <c r="P48" s="32">
        <f t="shared" si="9"/>
        <v>0</v>
      </c>
      <c r="Q48" s="33">
        <f t="shared" si="9"/>
        <v>0</v>
      </c>
      <c r="R48" s="34">
        <f t="shared" si="5"/>
        <v>0</v>
      </c>
    </row>
    <row r="49" spans="1:18" x14ac:dyDescent="0.3">
      <c r="A49" s="5">
        <v>20001001</v>
      </c>
      <c r="B49" s="52" t="s">
        <v>64</v>
      </c>
      <c r="C49" s="32">
        <v>175648284</v>
      </c>
      <c r="D49" s="32">
        <v>79370206</v>
      </c>
      <c r="E49" s="32">
        <v>272216073</v>
      </c>
      <c r="F49" s="278">
        <v>215822054</v>
      </c>
      <c r="G49" s="5"/>
      <c r="H49" s="112">
        <v>128062960.34</v>
      </c>
      <c r="I49" s="112">
        <f t="shared" si="2"/>
        <v>170750613.78666666</v>
      </c>
      <c r="J49" s="113">
        <v>202863262</v>
      </c>
      <c r="K49" s="112">
        <v>7306335</v>
      </c>
      <c r="L49" s="112">
        <f t="shared" si="3"/>
        <v>10959502.5</v>
      </c>
      <c r="M49" s="112"/>
      <c r="N49" s="113">
        <v>13000000</v>
      </c>
      <c r="O49" s="76">
        <f t="shared" si="4"/>
        <v>215863262</v>
      </c>
      <c r="P49" s="32">
        <f t="shared" si="9"/>
        <v>226656425.09999999</v>
      </c>
      <c r="Q49" s="33">
        <f t="shared" si="9"/>
        <v>237989246.35499999</v>
      </c>
      <c r="R49" s="34">
        <f t="shared" si="5"/>
        <v>680508933.45500004</v>
      </c>
    </row>
    <row r="50" spans="1:18" x14ac:dyDescent="0.3">
      <c r="A50" s="5">
        <v>20007001</v>
      </c>
      <c r="B50" s="52" t="s">
        <v>796</v>
      </c>
      <c r="C50" s="32">
        <v>17497889580</v>
      </c>
      <c r="D50" s="32">
        <v>4427464064</v>
      </c>
      <c r="E50" s="32">
        <v>18387089273</v>
      </c>
      <c r="F50" s="278">
        <v>11323080744</v>
      </c>
      <c r="G50" s="5"/>
      <c r="H50" s="5"/>
      <c r="I50" s="112">
        <f t="shared" si="2"/>
        <v>0</v>
      </c>
      <c r="J50" s="113">
        <v>4765000000</v>
      </c>
      <c r="K50" s="112">
        <v>10598081</v>
      </c>
      <c r="L50" s="112">
        <f t="shared" si="3"/>
        <v>15897121.5</v>
      </c>
      <c r="M50" s="112"/>
      <c r="N50" s="113">
        <v>17675123</v>
      </c>
      <c r="O50" s="76">
        <f t="shared" si="4"/>
        <v>4782675123</v>
      </c>
      <c r="P50" s="32">
        <f t="shared" si="9"/>
        <v>5021808879.1499996</v>
      </c>
      <c r="Q50" s="33">
        <f t="shared" si="9"/>
        <v>5272899323.1075001</v>
      </c>
      <c r="R50" s="34">
        <f t="shared" si="5"/>
        <v>15077383325.2575</v>
      </c>
    </row>
    <row r="51" spans="1:18" x14ac:dyDescent="0.3">
      <c r="A51" s="5">
        <v>20007001</v>
      </c>
      <c r="B51" s="52" t="s">
        <v>2398</v>
      </c>
      <c r="C51" s="32"/>
      <c r="D51" s="32"/>
      <c r="E51" s="32"/>
      <c r="F51" s="278"/>
      <c r="G51" s="5"/>
      <c r="H51" s="5"/>
      <c r="I51" s="112"/>
      <c r="J51" s="113"/>
      <c r="K51" s="112"/>
      <c r="L51" s="32">
        <v>13607419233</v>
      </c>
      <c r="M51" s="32">
        <f>'CRF Charges'!K26</f>
        <v>16243150088.653999</v>
      </c>
      <c r="N51" s="113"/>
      <c r="O51" s="76">
        <f>J51+N51+M51</f>
        <v>16243150088.653999</v>
      </c>
      <c r="P51" s="32">
        <f t="shared" si="9"/>
        <v>17055307593.086699</v>
      </c>
      <c r="Q51" s="33">
        <f t="shared" si="9"/>
        <v>17908072972.741035</v>
      </c>
      <c r="R51" s="34">
        <f>SUM(O51:Q51)</f>
        <v>51206530654.481735</v>
      </c>
    </row>
    <row r="52" spans="1:18" x14ac:dyDescent="0.3">
      <c r="A52" s="5">
        <v>20008001</v>
      </c>
      <c r="B52" s="52" t="s">
        <v>65</v>
      </c>
      <c r="C52" s="32">
        <v>294248237</v>
      </c>
      <c r="D52" s="32">
        <v>125042277</v>
      </c>
      <c r="E52" s="32">
        <v>365296995</v>
      </c>
      <c r="F52" s="278">
        <v>292811926</v>
      </c>
      <c r="G52" s="5"/>
      <c r="H52" s="114">
        <v>307477579.39999998</v>
      </c>
      <c r="I52" s="112">
        <f t="shared" si="2"/>
        <v>409970105.86666667</v>
      </c>
      <c r="J52" s="113">
        <f>221793286+60000000</f>
        <v>281793286</v>
      </c>
      <c r="K52" s="112">
        <v>42569005.119999997</v>
      </c>
      <c r="L52" s="112">
        <f t="shared" si="3"/>
        <v>63853507.679999992</v>
      </c>
      <c r="M52" s="112"/>
      <c r="N52" s="113">
        <v>71018640</v>
      </c>
      <c r="O52" s="76">
        <f t="shared" si="4"/>
        <v>352811926</v>
      </c>
      <c r="P52" s="32">
        <f t="shared" si="9"/>
        <v>370452522.30000001</v>
      </c>
      <c r="Q52" s="33">
        <f t="shared" si="9"/>
        <v>388975148.41500002</v>
      </c>
      <c r="R52" s="34">
        <f t="shared" si="5"/>
        <v>1112239596.7149999</v>
      </c>
    </row>
    <row r="53" spans="1:18" ht="37.5" x14ac:dyDescent="0.3">
      <c r="A53" s="5">
        <v>22001001</v>
      </c>
      <c r="B53" s="52" t="s">
        <v>52</v>
      </c>
      <c r="C53" s="32">
        <v>134006323</v>
      </c>
      <c r="D53" s="32">
        <v>63696758</v>
      </c>
      <c r="E53" s="32">
        <v>211149492</v>
      </c>
      <c r="F53" s="278">
        <v>167569559</v>
      </c>
      <c r="G53" s="5"/>
      <c r="H53" s="5"/>
      <c r="I53" s="112">
        <f t="shared" si="2"/>
        <v>0</v>
      </c>
      <c r="J53" s="113">
        <v>124776892</v>
      </c>
      <c r="K53" s="112">
        <v>8000000</v>
      </c>
      <c r="L53" s="112">
        <f t="shared" si="3"/>
        <v>12000000</v>
      </c>
      <c r="M53" s="112"/>
      <c r="N53" s="113">
        <v>12500000</v>
      </c>
      <c r="O53" s="76">
        <f t="shared" si="4"/>
        <v>137276892</v>
      </c>
      <c r="P53" s="32">
        <f t="shared" si="9"/>
        <v>144140736.59999999</v>
      </c>
      <c r="Q53" s="33">
        <f t="shared" si="9"/>
        <v>151347773.43000001</v>
      </c>
      <c r="R53" s="34">
        <f t="shared" si="5"/>
        <v>432765402.03000003</v>
      </c>
    </row>
    <row r="54" spans="1:18" ht="37.5" x14ac:dyDescent="0.3">
      <c r="A54" s="5">
        <v>22001002</v>
      </c>
      <c r="B54" s="52" t="s">
        <v>888</v>
      </c>
      <c r="C54" s="28">
        <v>0</v>
      </c>
      <c r="D54" s="28">
        <v>0</v>
      </c>
      <c r="E54" s="28">
        <v>0</v>
      </c>
      <c r="F54" s="278">
        <v>5040000</v>
      </c>
      <c r="G54" s="5"/>
      <c r="H54" s="5"/>
      <c r="I54" s="112">
        <f t="shared" si="2"/>
        <v>0</v>
      </c>
      <c r="J54" s="113"/>
      <c r="K54" s="112">
        <v>4000000</v>
      </c>
      <c r="L54" s="112">
        <f t="shared" si="3"/>
        <v>6000000</v>
      </c>
      <c r="M54" s="112"/>
      <c r="N54" s="113">
        <v>6000000</v>
      </c>
      <c r="O54" s="76">
        <f t="shared" si="4"/>
        <v>6000000</v>
      </c>
      <c r="P54" s="32">
        <f t="shared" si="9"/>
        <v>6300000</v>
      </c>
      <c r="Q54" s="33">
        <f t="shared" si="9"/>
        <v>6615000</v>
      </c>
      <c r="R54" s="34">
        <f t="shared" si="5"/>
        <v>18915000</v>
      </c>
    </row>
    <row r="55" spans="1:18" x14ac:dyDescent="0.3">
      <c r="A55" s="5">
        <v>22053001</v>
      </c>
      <c r="B55" s="52" t="s">
        <v>2399</v>
      </c>
      <c r="C55" s="28">
        <v>0</v>
      </c>
      <c r="D55" s="28">
        <v>0</v>
      </c>
      <c r="E55" s="28">
        <v>0</v>
      </c>
      <c r="F55" s="279">
        <v>0</v>
      </c>
      <c r="G55" s="5"/>
      <c r="H55" s="5"/>
      <c r="I55" s="112">
        <f t="shared" si="2"/>
        <v>0</v>
      </c>
      <c r="J55" s="113"/>
      <c r="K55" s="112"/>
      <c r="L55" s="112">
        <f t="shared" si="3"/>
        <v>0</v>
      </c>
      <c r="M55" s="112"/>
      <c r="N55" s="113"/>
      <c r="O55" s="76">
        <f t="shared" si="4"/>
        <v>0</v>
      </c>
      <c r="P55" s="32">
        <f t="shared" si="9"/>
        <v>0</v>
      </c>
      <c r="Q55" s="33">
        <f t="shared" si="9"/>
        <v>0</v>
      </c>
      <c r="R55" s="34">
        <f t="shared" si="5"/>
        <v>0</v>
      </c>
    </row>
    <row r="56" spans="1:18" ht="37.5" x14ac:dyDescent="0.3">
      <c r="A56" s="5">
        <v>28001001</v>
      </c>
      <c r="B56" s="52" t="s">
        <v>66</v>
      </c>
      <c r="C56" s="32">
        <v>46932207</v>
      </c>
      <c r="D56" s="32">
        <v>16790055</v>
      </c>
      <c r="E56" s="28">
        <v>0</v>
      </c>
      <c r="F56" s="279">
        <v>0</v>
      </c>
      <c r="G56" s="5"/>
      <c r="H56" s="5"/>
      <c r="I56" s="112">
        <f t="shared" si="2"/>
        <v>0</v>
      </c>
      <c r="J56" s="113"/>
      <c r="K56" s="112"/>
      <c r="L56" s="112">
        <f t="shared" si="3"/>
        <v>0</v>
      </c>
      <c r="M56" s="112"/>
      <c r="N56" s="113"/>
      <c r="O56" s="76">
        <f t="shared" si="4"/>
        <v>0</v>
      </c>
      <c r="P56" s="32">
        <f t="shared" si="9"/>
        <v>0</v>
      </c>
      <c r="Q56" s="33">
        <f t="shared" si="9"/>
        <v>0</v>
      </c>
      <c r="R56" s="34">
        <f t="shared" si="5"/>
        <v>0</v>
      </c>
    </row>
    <row r="57" spans="1:18" x14ac:dyDescent="0.3">
      <c r="A57" s="5">
        <v>29001001</v>
      </c>
      <c r="B57" s="52" t="s">
        <v>71</v>
      </c>
      <c r="C57" s="32">
        <v>31494812</v>
      </c>
      <c r="D57" s="32">
        <v>14480071</v>
      </c>
      <c r="E57" s="32">
        <v>40091821</v>
      </c>
      <c r="F57" s="278">
        <v>32056449</v>
      </c>
      <c r="G57" s="5"/>
      <c r="H57" s="112">
        <v>16854600.420000002</v>
      </c>
      <c r="I57" s="112">
        <f t="shared" si="2"/>
        <v>22472800.560000002</v>
      </c>
      <c r="J57" s="113">
        <v>25606744</v>
      </c>
      <c r="K57" s="112">
        <v>4033325</v>
      </c>
      <c r="L57" s="112">
        <f t="shared" si="3"/>
        <v>6049987.5</v>
      </c>
      <c r="M57" s="112"/>
      <c r="N57" s="113">
        <v>6543000</v>
      </c>
      <c r="O57" s="76">
        <f t="shared" si="4"/>
        <v>32149744</v>
      </c>
      <c r="P57" s="32">
        <f t="shared" si="9"/>
        <v>33757231.200000003</v>
      </c>
      <c r="Q57" s="33">
        <f t="shared" si="9"/>
        <v>35445092.760000005</v>
      </c>
      <c r="R57" s="34">
        <f t="shared" si="5"/>
        <v>101352067.96000001</v>
      </c>
    </row>
    <row r="58" spans="1:18" ht="37.5" x14ac:dyDescent="0.3">
      <c r="A58" s="5">
        <v>29055001</v>
      </c>
      <c r="B58" s="52" t="s">
        <v>952</v>
      </c>
      <c r="C58" s="32">
        <v>123565613</v>
      </c>
      <c r="D58" s="32">
        <v>3548500</v>
      </c>
      <c r="E58" s="32">
        <v>180180000</v>
      </c>
      <c r="F58" s="278">
        <v>151351200</v>
      </c>
      <c r="G58" s="5"/>
      <c r="H58" s="5"/>
      <c r="I58" s="112">
        <f t="shared" si="2"/>
        <v>0</v>
      </c>
      <c r="J58" s="113"/>
      <c r="K58" s="112">
        <v>104600000</v>
      </c>
      <c r="L58" s="112">
        <v>123565613</v>
      </c>
      <c r="M58" s="112"/>
      <c r="N58" s="113">
        <v>123565613</v>
      </c>
      <c r="O58" s="76">
        <f t="shared" si="4"/>
        <v>123565613</v>
      </c>
      <c r="P58" s="32">
        <f t="shared" si="9"/>
        <v>129743893.65000001</v>
      </c>
      <c r="Q58" s="33">
        <f t="shared" si="9"/>
        <v>136231088.33250001</v>
      </c>
      <c r="R58" s="34">
        <f t="shared" si="5"/>
        <v>389540594.98250002</v>
      </c>
    </row>
    <row r="59" spans="1:18" x14ac:dyDescent="0.3">
      <c r="A59" s="5">
        <v>34001001</v>
      </c>
      <c r="B59" s="52" t="s">
        <v>67</v>
      </c>
      <c r="C59" s="32">
        <v>101448269</v>
      </c>
      <c r="D59" s="32">
        <v>34330166</v>
      </c>
      <c r="E59" s="32">
        <v>146134372</v>
      </c>
      <c r="F59" s="278">
        <v>116048307</v>
      </c>
      <c r="G59" s="5"/>
      <c r="H59" s="5"/>
      <c r="I59" s="112">
        <f t="shared" si="2"/>
        <v>0</v>
      </c>
      <c r="J59" s="113">
        <v>105932100</v>
      </c>
      <c r="K59" s="112">
        <v>8000000</v>
      </c>
      <c r="L59" s="112">
        <f t="shared" si="3"/>
        <v>12000000</v>
      </c>
      <c r="M59" s="112"/>
      <c r="N59" s="113">
        <v>12850000</v>
      </c>
      <c r="O59" s="76">
        <f t="shared" si="4"/>
        <v>118782100</v>
      </c>
      <c r="P59" s="32">
        <f t="shared" ref="P59:Q74" si="10">O59+5%*O59</f>
        <v>124721205</v>
      </c>
      <c r="Q59" s="33">
        <f t="shared" si="10"/>
        <v>130957265.25</v>
      </c>
      <c r="R59" s="34">
        <f t="shared" si="5"/>
        <v>374460570.25</v>
      </c>
    </row>
    <row r="60" spans="1:18" x14ac:dyDescent="0.3">
      <c r="A60" s="5">
        <v>34054001</v>
      </c>
      <c r="B60" s="52" t="s">
        <v>976</v>
      </c>
      <c r="C60" s="32">
        <v>11500120</v>
      </c>
      <c r="D60" s="28">
        <v>0</v>
      </c>
      <c r="E60" s="28">
        <v>0</v>
      </c>
      <c r="F60" s="279">
        <v>0</v>
      </c>
      <c r="G60" s="5"/>
      <c r="H60" s="5"/>
      <c r="I60" s="112">
        <f t="shared" si="2"/>
        <v>0</v>
      </c>
      <c r="J60" s="113"/>
      <c r="K60" s="112"/>
      <c r="L60" s="112">
        <f t="shared" si="3"/>
        <v>0</v>
      </c>
      <c r="M60" s="112"/>
      <c r="N60" s="113"/>
      <c r="O60" s="76">
        <f t="shared" si="4"/>
        <v>0</v>
      </c>
      <c r="P60" s="32">
        <f t="shared" si="10"/>
        <v>0</v>
      </c>
      <c r="Q60" s="33">
        <f t="shared" si="10"/>
        <v>0</v>
      </c>
      <c r="R60" s="34">
        <f t="shared" si="5"/>
        <v>0</v>
      </c>
    </row>
    <row r="61" spans="1:18" x14ac:dyDescent="0.3">
      <c r="A61" s="5">
        <v>35001002</v>
      </c>
      <c r="B61" s="52" t="s">
        <v>104</v>
      </c>
      <c r="C61" s="32">
        <v>26656264</v>
      </c>
      <c r="D61" s="32">
        <v>5479838</v>
      </c>
      <c r="E61" s="32">
        <v>6000000</v>
      </c>
      <c r="F61" s="278">
        <v>5040000</v>
      </c>
      <c r="G61" s="5"/>
      <c r="H61" s="5"/>
      <c r="I61" s="112">
        <f t="shared" si="2"/>
        <v>0</v>
      </c>
      <c r="J61" s="113"/>
      <c r="K61" s="112">
        <v>3883647.5</v>
      </c>
      <c r="L61" s="112">
        <f t="shared" si="3"/>
        <v>5825471.25</v>
      </c>
      <c r="M61" s="112"/>
      <c r="N61" s="113">
        <v>6000000</v>
      </c>
      <c r="O61" s="76">
        <f t="shared" si="4"/>
        <v>6000000</v>
      </c>
      <c r="P61" s="32">
        <f t="shared" si="10"/>
        <v>6300000</v>
      </c>
      <c r="Q61" s="33">
        <f t="shared" si="10"/>
        <v>6615000</v>
      </c>
      <c r="R61" s="34">
        <f t="shared" si="5"/>
        <v>18915000</v>
      </c>
    </row>
    <row r="62" spans="1:18" ht="37.5" x14ac:dyDescent="0.3">
      <c r="A62" s="5">
        <v>36001001</v>
      </c>
      <c r="B62" s="52" t="s">
        <v>56</v>
      </c>
      <c r="C62" s="32">
        <v>65805967</v>
      </c>
      <c r="D62" s="32">
        <v>28649481</v>
      </c>
      <c r="E62" s="32">
        <v>6691301</v>
      </c>
      <c r="F62" s="278">
        <v>5620693</v>
      </c>
      <c r="G62" s="5"/>
      <c r="H62" s="5"/>
      <c r="I62" s="112">
        <f t="shared" si="2"/>
        <v>0</v>
      </c>
      <c r="J62" s="113">
        <v>49986871</v>
      </c>
      <c r="K62" s="112">
        <v>4000000</v>
      </c>
      <c r="L62" s="112">
        <f t="shared" si="3"/>
        <v>6000000</v>
      </c>
      <c r="M62" s="112"/>
      <c r="N62" s="113">
        <v>6000000</v>
      </c>
      <c r="O62" s="76">
        <f t="shared" si="4"/>
        <v>55986871</v>
      </c>
      <c r="P62" s="32">
        <f t="shared" si="10"/>
        <v>58786214.549999997</v>
      </c>
      <c r="Q62" s="33">
        <f t="shared" si="10"/>
        <v>61725525.277499996</v>
      </c>
      <c r="R62" s="34">
        <f t="shared" si="5"/>
        <v>176498610.82749999</v>
      </c>
    </row>
    <row r="63" spans="1:18" ht="37.5" x14ac:dyDescent="0.3">
      <c r="A63" s="5">
        <v>38001001</v>
      </c>
      <c r="B63" s="52" t="s">
        <v>68</v>
      </c>
      <c r="C63" s="32">
        <v>95060453</v>
      </c>
      <c r="D63" s="32">
        <v>45472222</v>
      </c>
      <c r="E63" s="32">
        <v>135939680</v>
      </c>
      <c r="F63" s="278">
        <v>108192570</v>
      </c>
      <c r="G63" s="5"/>
      <c r="H63" s="112">
        <v>131176614.59</v>
      </c>
      <c r="I63" s="112">
        <f t="shared" si="2"/>
        <v>174902152.78666669</v>
      </c>
      <c r="J63" s="113">
        <v>94748729</v>
      </c>
      <c r="K63" s="112">
        <v>4023890.5</v>
      </c>
      <c r="L63" s="112">
        <f t="shared" si="3"/>
        <v>6035835.75</v>
      </c>
      <c r="M63" s="112"/>
      <c r="N63" s="113">
        <v>13443841</v>
      </c>
      <c r="O63" s="76">
        <f t="shared" si="4"/>
        <v>108192570</v>
      </c>
      <c r="P63" s="32">
        <f t="shared" si="10"/>
        <v>113602198.5</v>
      </c>
      <c r="Q63" s="33">
        <f t="shared" si="10"/>
        <v>119282308.425</v>
      </c>
      <c r="R63" s="34">
        <f t="shared" si="5"/>
        <v>341077076.92500001</v>
      </c>
    </row>
    <row r="64" spans="1:18" x14ac:dyDescent="0.3">
      <c r="A64" s="5">
        <v>38001002</v>
      </c>
      <c r="B64" s="52" t="s">
        <v>2400</v>
      </c>
      <c r="C64" s="28">
        <v>0</v>
      </c>
      <c r="D64" s="28">
        <v>0</v>
      </c>
      <c r="E64" s="32">
        <v>19500000</v>
      </c>
      <c r="F64" s="278">
        <v>16380000</v>
      </c>
      <c r="G64" s="5"/>
      <c r="H64" s="5"/>
      <c r="I64" s="112">
        <f t="shared" si="2"/>
        <v>0</v>
      </c>
      <c r="J64" s="113"/>
      <c r="K64" s="112"/>
      <c r="L64" s="112">
        <f t="shared" si="3"/>
        <v>0</v>
      </c>
      <c r="M64" s="112"/>
      <c r="N64" s="113"/>
      <c r="O64" s="76">
        <f t="shared" si="4"/>
        <v>0</v>
      </c>
      <c r="P64" s="32">
        <f t="shared" si="10"/>
        <v>0</v>
      </c>
      <c r="Q64" s="33">
        <f t="shared" si="10"/>
        <v>0</v>
      </c>
      <c r="R64" s="34">
        <f t="shared" si="5"/>
        <v>0</v>
      </c>
    </row>
    <row r="65" spans="1:18" x14ac:dyDescent="0.3">
      <c r="A65" s="5">
        <v>38004001</v>
      </c>
      <c r="B65" s="52" t="s">
        <v>72</v>
      </c>
      <c r="C65" s="32">
        <v>30877984</v>
      </c>
      <c r="D65" s="32">
        <v>10842191</v>
      </c>
      <c r="E65" s="32">
        <v>45197852</v>
      </c>
      <c r="F65" s="278">
        <v>35926303</v>
      </c>
      <c r="G65" s="5"/>
      <c r="H65" s="5"/>
      <c r="I65" s="112">
        <f t="shared" si="2"/>
        <v>0</v>
      </c>
      <c r="J65" s="113">
        <v>32230303</v>
      </c>
      <c r="K65" s="112">
        <v>2400000</v>
      </c>
      <c r="L65" s="112">
        <f t="shared" si="3"/>
        <v>3600000</v>
      </c>
      <c r="M65" s="112"/>
      <c r="N65" s="113">
        <v>4000000</v>
      </c>
      <c r="O65" s="76">
        <f t="shared" si="4"/>
        <v>36230303</v>
      </c>
      <c r="P65" s="32">
        <f t="shared" si="10"/>
        <v>38041818.149999999</v>
      </c>
      <c r="Q65" s="33">
        <f t="shared" si="10"/>
        <v>39943909.057499997</v>
      </c>
      <c r="R65" s="34">
        <f t="shared" si="5"/>
        <v>114216030.20750001</v>
      </c>
    </row>
    <row r="66" spans="1:18" ht="37.5" x14ac:dyDescent="0.3">
      <c r="A66" s="5">
        <v>53001001</v>
      </c>
      <c r="B66" s="52" t="s">
        <v>73</v>
      </c>
      <c r="C66" s="32">
        <v>51581757</v>
      </c>
      <c r="D66" s="32">
        <v>26482732</v>
      </c>
      <c r="E66" s="32">
        <v>84046610</v>
      </c>
      <c r="F66" s="278">
        <v>66696822</v>
      </c>
      <c r="G66" s="5"/>
      <c r="H66" s="112">
        <v>41712774.550000004</v>
      </c>
      <c r="I66" s="112">
        <f t="shared" si="2"/>
        <v>55617032.733333334</v>
      </c>
      <c r="J66" s="113">
        <v>61656822</v>
      </c>
      <c r="K66" s="112">
        <v>3360000</v>
      </c>
      <c r="L66" s="112">
        <f t="shared" si="3"/>
        <v>5040000</v>
      </c>
      <c r="M66" s="112"/>
      <c r="N66" s="113">
        <v>6000000</v>
      </c>
      <c r="O66" s="76">
        <f t="shared" si="4"/>
        <v>67656822</v>
      </c>
      <c r="P66" s="32">
        <f t="shared" si="10"/>
        <v>71039663.099999994</v>
      </c>
      <c r="Q66" s="33">
        <f t="shared" si="10"/>
        <v>74591646.254999995</v>
      </c>
      <c r="R66" s="34">
        <f t="shared" si="5"/>
        <v>213288131.35499999</v>
      </c>
    </row>
    <row r="67" spans="1:18" x14ac:dyDescent="0.3">
      <c r="A67" s="5">
        <v>53001002</v>
      </c>
      <c r="B67" s="52" t="s">
        <v>2401</v>
      </c>
      <c r="C67" s="32">
        <v>10601344</v>
      </c>
      <c r="D67" s="32">
        <v>5531292</v>
      </c>
      <c r="E67" s="32">
        <v>6000000</v>
      </c>
      <c r="F67" s="278">
        <v>5040000</v>
      </c>
      <c r="G67" s="5"/>
      <c r="H67" s="5"/>
      <c r="I67" s="112">
        <f t="shared" si="2"/>
        <v>0</v>
      </c>
      <c r="J67" s="113"/>
      <c r="K67" s="112">
        <v>3516572</v>
      </c>
      <c r="L67" s="112">
        <f t="shared" si="3"/>
        <v>5274858</v>
      </c>
      <c r="M67" s="112"/>
      <c r="N67" s="113">
        <v>10000000</v>
      </c>
      <c r="O67" s="76">
        <f t="shared" si="4"/>
        <v>10000000</v>
      </c>
      <c r="P67" s="32">
        <f t="shared" si="10"/>
        <v>10500000</v>
      </c>
      <c r="Q67" s="33">
        <f t="shared" si="10"/>
        <v>11025000</v>
      </c>
      <c r="R67" s="34">
        <f t="shared" si="5"/>
        <v>31525000</v>
      </c>
    </row>
    <row r="68" spans="1:18" x14ac:dyDescent="0.3">
      <c r="A68" s="5">
        <v>53010001</v>
      </c>
      <c r="B68" s="52" t="s">
        <v>74</v>
      </c>
      <c r="C68" s="28">
        <v>0</v>
      </c>
      <c r="D68" s="28">
        <v>0</v>
      </c>
      <c r="E68" s="32">
        <v>72888174</v>
      </c>
      <c r="F68" s="278">
        <v>61226066</v>
      </c>
      <c r="G68" s="5"/>
      <c r="H68" s="5"/>
      <c r="I68" s="112">
        <f t="shared" si="2"/>
        <v>0</v>
      </c>
      <c r="J68" s="113"/>
      <c r="K68" s="112"/>
      <c r="L68" s="112">
        <f t="shared" si="3"/>
        <v>0</v>
      </c>
      <c r="M68" s="112"/>
      <c r="N68" s="113"/>
      <c r="O68" s="76">
        <f t="shared" si="4"/>
        <v>0</v>
      </c>
      <c r="P68" s="32">
        <f t="shared" si="10"/>
        <v>0</v>
      </c>
      <c r="Q68" s="33">
        <f t="shared" si="10"/>
        <v>0</v>
      </c>
      <c r="R68" s="34">
        <f t="shared" si="5"/>
        <v>0</v>
      </c>
    </row>
    <row r="69" spans="1:18" ht="37.5" x14ac:dyDescent="0.3">
      <c r="A69" s="5">
        <v>60001001</v>
      </c>
      <c r="B69" s="52" t="s">
        <v>69</v>
      </c>
      <c r="C69" s="32">
        <v>121421731</v>
      </c>
      <c r="D69" s="32">
        <v>61965317</v>
      </c>
      <c r="E69" s="32">
        <v>224871158</v>
      </c>
      <c r="F69" s="278">
        <v>178289215</v>
      </c>
      <c r="G69" s="5"/>
      <c r="H69" s="112">
        <v>116661129.71000001</v>
      </c>
      <c r="I69" s="112">
        <f t="shared" si="2"/>
        <v>155548172.94666669</v>
      </c>
      <c r="J69" s="113">
        <v>167520415</v>
      </c>
      <c r="K69" s="112">
        <v>8000000</v>
      </c>
      <c r="L69" s="112">
        <f t="shared" si="3"/>
        <v>12000000</v>
      </c>
      <c r="M69" s="112"/>
      <c r="N69" s="113">
        <v>12000000</v>
      </c>
      <c r="O69" s="76">
        <f t="shared" si="4"/>
        <v>179520415</v>
      </c>
      <c r="P69" s="32">
        <f t="shared" si="10"/>
        <v>188496435.75</v>
      </c>
      <c r="Q69" s="33">
        <f t="shared" si="10"/>
        <v>197921257.53749999</v>
      </c>
      <c r="R69" s="34">
        <f t="shared" si="5"/>
        <v>565938108.28750002</v>
      </c>
    </row>
    <row r="70" spans="1:18" x14ac:dyDescent="0.3">
      <c r="A70" s="5">
        <v>60055001</v>
      </c>
      <c r="B70" s="52" t="s">
        <v>75</v>
      </c>
      <c r="C70" s="32">
        <v>337668631</v>
      </c>
      <c r="D70" s="32">
        <v>171070927</v>
      </c>
      <c r="E70" s="32">
        <v>200000000</v>
      </c>
      <c r="F70" s="278">
        <v>168000000</v>
      </c>
      <c r="G70" s="5"/>
      <c r="H70" s="5"/>
      <c r="I70" s="112">
        <f t="shared" si="2"/>
        <v>0</v>
      </c>
      <c r="J70" s="113"/>
      <c r="K70" s="112">
        <v>121820316.66</v>
      </c>
      <c r="L70" s="112">
        <f t="shared" si="3"/>
        <v>182730474.99000001</v>
      </c>
      <c r="M70" s="112"/>
      <c r="N70" s="113">
        <v>204000000</v>
      </c>
      <c r="O70" s="76">
        <f t="shared" si="4"/>
        <v>204000000</v>
      </c>
      <c r="P70" s="32">
        <f t="shared" si="10"/>
        <v>214200000</v>
      </c>
      <c r="Q70" s="33">
        <f t="shared" si="10"/>
        <v>224910000</v>
      </c>
      <c r="R70" s="34">
        <f t="shared" si="5"/>
        <v>643110000</v>
      </c>
    </row>
    <row r="71" spans="1:18" ht="37.5" x14ac:dyDescent="0.3">
      <c r="A71" s="5">
        <v>61001001</v>
      </c>
      <c r="B71" s="52" t="s">
        <v>70</v>
      </c>
      <c r="C71" s="32">
        <v>132693912</v>
      </c>
      <c r="D71" s="32">
        <v>53210615</v>
      </c>
      <c r="E71" s="32">
        <v>200215713</v>
      </c>
      <c r="F71" s="278">
        <v>158500405</v>
      </c>
      <c r="G71" s="5"/>
      <c r="H71" s="112">
        <v>123616005.64</v>
      </c>
      <c r="I71" s="112">
        <f t="shared" si="2"/>
        <v>164821340.85333332</v>
      </c>
      <c r="J71" s="113">
        <v>132956413</v>
      </c>
      <c r="K71" s="112">
        <v>2400000</v>
      </c>
      <c r="L71" s="112">
        <f t="shared" si="3"/>
        <v>3600000</v>
      </c>
      <c r="M71" s="112"/>
      <c r="N71" s="113">
        <v>6000000</v>
      </c>
      <c r="O71" s="76">
        <f t="shared" si="4"/>
        <v>138956413</v>
      </c>
      <c r="P71" s="32">
        <f t="shared" si="10"/>
        <v>145904233.65000001</v>
      </c>
      <c r="Q71" s="33">
        <f t="shared" si="10"/>
        <v>153199445.33250001</v>
      </c>
      <c r="R71" s="34">
        <f t="shared" si="5"/>
        <v>438060091.98249996</v>
      </c>
    </row>
    <row r="72" spans="1:18" x14ac:dyDescent="0.3">
      <c r="A72" s="5">
        <v>61008001</v>
      </c>
      <c r="B72" s="52" t="s">
        <v>2402</v>
      </c>
      <c r="C72" s="32">
        <v>4925014</v>
      </c>
      <c r="D72" s="32">
        <v>1800000</v>
      </c>
      <c r="E72" s="32">
        <v>3638250</v>
      </c>
      <c r="F72" s="278">
        <v>3056130</v>
      </c>
      <c r="G72" s="5"/>
      <c r="H72" s="5"/>
      <c r="I72" s="112">
        <f t="shared" si="2"/>
        <v>0</v>
      </c>
      <c r="J72" s="113"/>
      <c r="K72" s="112">
        <v>2960000</v>
      </c>
      <c r="L72" s="112">
        <f t="shared" si="3"/>
        <v>4440000</v>
      </c>
      <c r="M72" s="112"/>
      <c r="N72" s="113">
        <v>4000000</v>
      </c>
      <c r="O72" s="76">
        <f t="shared" si="4"/>
        <v>4000000</v>
      </c>
      <c r="P72" s="32">
        <f t="shared" si="10"/>
        <v>4200000</v>
      </c>
      <c r="Q72" s="33">
        <f t="shared" si="10"/>
        <v>4410000</v>
      </c>
      <c r="R72" s="34">
        <f t="shared" si="5"/>
        <v>12610000</v>
      </c>
    </row>
    <row r="73" spans="1:18" x14ac:dyDescent="0.3">
      <c r="A73" s="5">
        <v>61102001</v>
      </c>
      <c r="B73" s="52" t="s">
        <v>2403</v>
      </c>
      <c r="C73" s="32">
        <v>166800</v>
      </c>
      <c r="D73" s="28">
        <v>0</v>
      </c>
      <c r="E73" s="28">
        <v>0</v>
      </c>
      <c r="F73" s="279">
        <v>0</v>
      </c>
      <c r="G73" s="5"/>
      <c r="H73" s="5"/>
      <c r="I73" s="112">
        <f t="shared" si="2"/>
        <v>0</v>
      </c>
      <c r="J73" s="113"/>
      <c r="K73" s="112"/>
      <c r="L73" s="112">
        <f t="shared" si="3"/>
        <v>0</v>
      </c>
      <c r="M73" s="112"/>
      <c r="N73" s="113"/>
      <c r="O73" s="76">
        <f t="shared" si="4"/>
        <v>0</v>
      </c>
      <c r="P73" s="32">
        <f t="shared" si="10"/>
        <v>0</v>
      </c>
      <c r="Q73" s="33">
        <f t="shared" si="10"/>
        <v>0</v>
      </c>
      <c r="R73" s="34">
        <f t="shared" si="5"/>
        <v>0</v>
      </c>
    </row>
    <row r="74" spans="1:18" ht="37.5" x14ac:dyDescent="0.3">
      <c r="A74" s="5">
        <v>61103001</v>
      </c>
      <c r="B74" s="52" t="s">
        <v>2404</v>
      </c>
      <c r="C74" s="32">
        <v>10738984</v>
      </c>
      <c r="D74" s="32">
        <v>6320473</v>
      </c>
      <c r="E74" s="32">
        <v>11308375</v>
      </c>
      <c r="F74" s="278">
        <v>9499035</v>
      </c>
      <c r="G74" s="5"/>
      <c r="H74" s="5"/>
      <c r="I74" s="112">
        <f t="shared" si="2"/>
        <v>0</v>
      </c>
      <c r="J74" s="113"/>
      <c r="K74" s="112"/>
      <c r="L74" s="112"/>
      <c r="M74" s="112"/>
      <c r="N74" s="113"/>
      <c r="O74" s="76">
        <f t="shared" si="4"/>
        <v>0</v>
      </c>
      <c r="P74" s="32">
        <f t="shared" si="10"/>
        <v>0</v>
      </c>
      <c r="Q74" s="33">
        <f t="shared" si="10"/>
        <v>0</v>
      </c>
      <c r="R74" s="34">
        <f t="shared" si="5"/>
        <v>0</v>
      </c>
    </row>
    <row r="75" spans="1:18" x14ac:dyDescent="0.3">
      <c r="A75" s="2"/>
      <c r="B75" s="48"/>
      <c r="C75" s="5"/>
      <c r="D75" s="5"/>
      <c r="E75" s="5"/>
      <c r="F75" s="272"/>
      <c r="G75" s="2"/>
      <c r="H75" s="2"/>
      <c r="I75" s="112">
        <f t="shared" si="2"/>
        <v>0</v>
      </c>
      <c r="J75" s="113"/>
      <c r="K75" s="3"/>
      <c r="L75" s="112">
        <f t="shared" si="3"/>
        <v>0</v>
      </c>
      <c r="M75" s="112"/>
      <c r="N75" s="4"/>
      <c r="O75" s="76">
        <f t="shared" ref="O75:O139" si="11">J75+N75</f>
        <v>0</v>
      </c>
      <c r="P75" s="32">
        <f t="shared" ref="P75:Q75" si="12">O75+5%*O75</f>
        <v>0</v>
      </c>
      <c r="Q75" s="33">
        <f t="shared" si="12"/>
        <v>0</v>
      </c>
      <c r="R75" s="34">
        <f t="shared" ref="R75:R139" si="13">SUM(O75:Q75)</f>
        <v>0</v>
      </c>
    </row>
    <row r="76" spans="1:18" x14ac:dyDescent="0.3">
      <c r="A76" s="25">
        <v>3</v>
      </c>
      <c r="B76" s="304" t="s">
        <v>1324</v>
      </c>
      <c r="C76" s="26">
        <f>SUM(C77:C82)</f>
        <v>2347847760</v>
      </c>
      <c r="D76" s="26">
        <f t="shared" ref="D76:R76" si="14">SUM(D77:D82)</f>
        <v>953426178</v>
      </c>
      <c r="E76" s="26">
        <f t="shared" si="14"/>
        <v>2398013767</v>
      </c>
      <c r="F76" s="280">
        <f t="shared" si="14"/>
        <v>1903877222</v>
      </c>
      <c r="G76" s="26">
        <f t="shared" si="14"/>
        <v>0</v>
      </c>
      <c r="H76" s="26">
        <f t="shared" si="14"/>
        <v>1521878143.575</v>
      </c>
      <c r="I76" s="26">
        <f t="shared" si="14"/>
        <v>2029170858.0999999</v>
      </c>
      <c r="J76" s="26">
        <f t="shared" si="14"/>
        <v>1745178598</v>
      </c>
      <c r="K76" s="26">
        <f t="shared" si="14"/>
        <v>7157125</v>
      </c>
      <c r="L76" s="26">
        <f t="shared" si="14"/>
        <v>10735687.5</v>
      </c>
      <c r="M76" s="26"/>
      <c r="N76" s="27">
        <f>SUM(N77:N82)</f>
        <v>203050000</v>
      </c>
      <c r="O76" s="27">
        <f t="shared" si="14"/>
        <v>1948228598</v>
      </c>
      <c r="P76" s="26">
        <f t="shared" si="14"/>
        <v>2045640027.9000001</v>
      </c>
      <c r="Q76" s="26">
        <f t="shared" si="14"/>
        <v>2147922029.2950001</v>
      </c>
      <c r="R76" s="26">
        <f t="shared" si="14"/>
        <v>6141790655.1949997</v>
      </c>
    </row>
    <row r="77" spans="1:18" x14ac:dyDescent="0.3">
      <c r="A77" s="5">
        <v>18011001</v>
      </c>
      <c r="B77" s="52" t="s">
        <v>79</v>
      </c>
      <c r="C77" s="32">
        <v>50680072</v>
      </c>
      <c r="D77" s="32">
        <v>21385309</v>
      </c>
      <c r="E77" s="32">
        <v>73732607</v>
      </c>
      <c r="F77" s="278">
        <v>58413760</v>
      </c>
      <c r="G77" s="5"/>
      <c r="H77" s="5"/>
      <c r="I77" s="112">
        <f t="shared" ref="I77:I141" si="15">H77/9*12</f>
        <v>0</v>
      </c>
      <c r="J77" s="113">
        <v>55641760</v>
      </c>
      <c r="K77" s="112">
        <v>2000000</v>
      </c>
      <c r="L77" s="112">
        <f t="shared" ref="L77:L141" si="16">K77/8*12</f>
        <v>3000000</v>
      </c>
      <c r="M77" s="112"/>
      <c r="N77" s="113">
        <v>4200000</v>
      </c>
      <c r="O77" s="76">
        <f t="shared" si="11"/>
        <v>59841760</v>
      </c>
      <c r="P77" s="32">
        <f t="shared" ref="P77:Q83" si="17">O77+5%*O77</f>
        <v>62833848</v>
      </c>
      <c r="Q77" s="33">
        <f t="shared" si="17"/>
        <v>65975540.399999999</v>
      </c>
      <c r="R77" s="34">
        <f t="shared" si="13"/>
        <v>188651148.40000001</v>
      </c>
    </row>
    <row r="78" spans="1:18" x14ac:dyDescent="0.3">
      <c r="A78" s="5">
        <v>26001001</v>
      </c>
      <c r="B78" s="52" t="s">
        <v>80</v>
      </c>
      <c r="C78" s="32">
        <v>201137185</v>
      </c>
      <c r="D78" s="32">
        <v>87312768</v>
      </c>
      <c r="E78" s="32">
        <v>238012483</v>
      </c>
      <c r="F78" s="278">
        <v>188427952</v>
      </c>
      <c r="G78" s="5"/>
      <c r="H78" s="112">
        <v>155920037.46999997</v>
      </c>
      <c r="I78" s="112">
        <f t="shared" si="15"/>
        <v>207893383.29333329</v>
      </c>
      <c r="J78" s="113">
        <v>181740040</v>
      </c>
      <c r="K78" s="112">
        <v>3906125</v>
      </c>
      <c r="L78" s="112">
        <f t="shared" si="16"/>
        <v>5859187.5</v>
      </c>
      <c r="M78" s="112"/>
      <c r="N78" s="113">
        <v>17650000</v>
      </c>
      <c r="O78" s="76">
        <f t="shared" si="11"/>
        <v>199390040</v>
      </c>
      <c r="P78" s="32">
        <f t="shared" si="17"/>
        <v>209359542</v>
      </c>
      <c r="Q78" s="33">
        <f t="shared" si="17"/>
        <v>219827519.09999999</v>
      </c>
      <c r="R78" s="34">
        <f t="shared" si="13"/>
        <v>628577101.10000002</v>
      </c>
    </row>
    <row r="79" spans="1:18" x14ac:dyDescent="0.3">
      <c r="A79" s="5">
        <v>26003001</v>
      </c>
      <c r="B79" s="52" t="s">
        <v>2405</v>
      </c>
      <c r="C79" s="32">
        <v>1200000</v>
      </c>
      <c r="D79" s="32">
        <v>800000</v>
      </c>
      <c r="E79" s="32">
        <v>1819125</v>
      </c>
      <c r="F79" s="278">
        <v>1528065</v>
      </c>
      <c r="G79" s="5"/>
      <c r="H79" s="5"/>
      <c r="I79" s="112">
        <f t="shared" si="15"/>
        <v>0</v>
      </c>
      <c r="J79" s="113"/>
      <c r="K79" s="112">
        <v>800000</v>
      </c>
      <c r="L79" s="112">
        <f t="shared" si="16"/>
        <v>1200000</v>
      </c>
      <c r="M79" s="112"/>
      <c r="N79" s="113">
        <v>1200000</v>
      </c>
      <c r="O79" s="76">
        <f t="shared" si="11"/>
        <v>1200000</v>
      </c>
      <c r="P79" s="32">
        <f t="shared" si="17"/>
        <v>1260000</v>
      </c>
      <c r="Q79" s="33">
        <f t="shared" si="17"/>
        <v>1323000</v>
      </c>
      <c r="R79" s="34">
        <f t="shared" si="13"/>
        <v>3783000</v>
      </c>
    </row>
    <row r="80" spans="1:18" x14ac:dyDescent="0.3">
      <c r="A80" s="5">
        <v>26051001</v>
      </c>
      <c r="B80" s="52" t="s">
        <v>81</v>
      </c>
      <c r="C80" s="32">
        <v>1420260025</v>
      </c>
      <c r="D80" s="32">
        <v>639186938</v>
      </c>
      <c r="E80" s="32">
        <v>2084449552</v>
      </c>
      <c r="F80" s="278">
        <v>1655507445</v>
      </c>
      <c r="G80" s="5"/>
      <c r="H80" s="112">
        <v>1365958106.105</v>
      </c>
      <c r="I80" s="112">
        <f t="shared" si="15"/>
        <v>1821277474.8066666</v>
      </c>
      <c r="J80" s="113">
        <f>1507796798</f>
        <v>1507796798</v>
      </c>
      <c r="K80" s="112">
        <v>451000</v>
      </c>
      <c r="L80" s="112">
        <f t="shared" si="16"/>
        <v>676500</v>
      </c>
      <c r="M80" s="112"/>
      <c r="N80" s="113">
        <v>180000000</v>
      </c>
      <c r="O80" s="76">
        <f t="shared" si="11"/>
        <v>1687796798</v>
      </c>
      <c r="P80" s="32">
        <f t="shared" si="17"/>
        <v>1772186637.9000001</v>
      </c>
      <c r="Q80" s="33">
        <f t="shared" si="17"/>
        <v>1860795969.7950001</v>
      </c>
      <c r="R80" s="34">
        <f t="shared" si="13"/>
        <v>5320779405.6949997</v>
      </c>
    </row>
    <row r="81" spans="1:18" x14ac:dyDescent="0.3">
      <c r="A81" s="5">
        <v>26052001</v>
      </c>
      <c r="B81" s="52" t="s">
        <v>82</v>
      </c>
      <c r="C81" s="32">
        <v>674570478</v>
      </c>
      <c r="D81" s="32">
        <v>204741163</v>
      </c>
      <c r="E81" s="28">
        <v>0</v>
      </c>
      <c r="F81" s="279">
        <v>0</v>
      </c>
      <c r="G81" s="5"/>
      <c r="H81" s="5"/>
      <c r="I81" s="112">
        <f t="shared" si="15"/>
        <v>0</v>
      </c>
      <c r="J81" s="113"/>
      <c r="K81" s="112"/>
      <c r="L81" s="112">
        <f t="shared" si="16"/>
        <v>0</v>
      </c>
      <c r="M81" s="112"/>
      <c r="N81" s="113"/>
      <c r="O81" s="76">
        <f t="shared" si="11"/>
        <v>0</v>
      </c>
      <c r="P81" s="32">
        <f t="shared" si="17"/>
        <v>0</v>
      </c>
      <c r="Q81" s="33">
        <f t="shared" si="17"/>
        <v>0</v>
      </c>
      <c r="R81" s="34">
        <f t="shared" si="13"/>
        <v>0</v>
      </c>
    </row>
    <row r="82" spans="1:18" x14ac:dyDescent="0.3">
      <c r="A82" s="5">
        <v>26054002</v>
      </c>
      <c r="B82" s="52" t="s">
        <v>2406</v>
      </c>
      <c r="C82" s="28">
        <v>0</v>
      </c>
      <c r="D82" s="28">
        <v>0</v>
      </c>
      <c r="E82" s="28">
        <v>0</v>
      </c>
      <c r="F82" s="279">
        <v>0</v>
      </c>
      <c r="G82" s="5"/>
      <c r="H82" s="5"/>
      <c r="I82" s="112">
        <f t="shared" si="15"/>
        <v>0</v>
      </c>
      <c r="J82" s="113"/>
      <c r="K82" s="112"/>
      <c r="L82" s="112">
        <f t="shared" si="16"/>
        <v>0</v>
      </c>
      <c r="M82" s="112"/>
      <c r="N82" s="113"/>
      <c r="O82" s="76">
        <f t="shared" si="11"/>
        <v>0</v>
      </c>
      <c r="P82" s="32">
        <f t="shared" si="17"/>
        <v>0</v>
      </c>
      <c r="Q82" s="33">
        <f t="shared" si="17"/>
        <v>0</v>
      </c>
      <c r="R82" s="34">
        <f t="shared" si="13"/>
        <v>0</v>
      </c>
    </row>
    <row r="83" spans="1:18" x14ac:dyDescent="0.3">
      <c r="A83" s="2"/>
      <c r="B83" s="48"/>
      <c r="C83" s="5"/>
      <c r="D83" s="5"/>
      <c r="E83" s="5"/>
      <c r="F83" s="272"/>
      <c r="G83" s="2"/>
      <c r="H83" s="2"/>
      <c r="I83" s="112">
        <f t="shared" si="15"/>
        <v>0</v>
      </c>
      <c r="J83" s="113"/>
      <c r="K83" s="3"/>
      <c r="L83" s="112">
        <f t="shared" si="16"/>
        <v>0</v>
      </c>
      <c r="M83" s="112"/>
      <c r="N83" s="4"/>
      <c r="O83" s="76">
        <f t="shared" si="11"/>
        <v>0</v>
      </c>
      <c r="P83" s="32">
        <f t="shared" si="17"/>
        <v>0</v>
      </c>
      <c r="Q83" s="33">
        <f t="shared" si="17"/>
        <v>0</v>
      </c>
      <c r="R83" s="34">
        <f t="shared" si="13"/>
        <v>0</v>
      </c>
    </row>
    <row r="84" spans="1:18" x14ac:dyDescent="0.3">
      <c r="A84" s="25">
        <v>4</v>
      </c>
      <c r="B84" s="304" t="s">
        <v>83</v>
      </c>
      <c r="C84" s="26">
        <f>SUM(C85)</f>
        <v>21000000</v>
      </c>
      <c r="D84" s="26">
        <f t="shared" ref="D84:R84" si="18">SUM(D85)</f>
        <v>0</v>
      </c>
      <c r="E84" s="26">
        <f t="shared" si="18"/>
        <v>71610000</v>
      </c>
      <c r="F84" s="280">
        <f t="shared" si="18"/>
        <v>60152400</v>
      </c>
      <c r="G84" s="26">
        <f t="shared" si="18"/>
        <v>0</v>
      </c>
      <c r="H84" s="26">
        <f t="shared" si="18"/>
        <v>0</v>
      </c>
      <c r="I84" s="26">
        <f t="shared" si="18"/>
        <v>0</v>
      </c>
      <c r="J84" s="26">
        <f t="shared" si="18"/>
        <v>0</v>
      </c>
      <c r="K84" s="26">
        <f t="shared" si="18"/>
        <v>0</v>
      </c>
      <c r="L84" s="26">
        <f t="shared" si="18"/>
        <v>0</v>
      </c>
      <c r="M84" s="26"/>
      <c r="N84" s="27">
        <f t="shared" si="18"/>
        <v>60200000</v>
      </c>
      <c r="O84" s="27">
        <f t="shared" si="18"/>
        <v>60200000</v>
      </c>
      <c r="P84" s="26">
        <f t="shared" si="18"/>
        <v>63210000</v>
      </c>
      <c r="Q84" s="26">
        <f t="shared" si="18"/>
        <v>66370500</v>
      </c>
      <c r="R84" s="26">
        <f t="shared" si="18"/>
        <v>189780500</v>
      </c>
    </row>
    <row r="85" spans="1:18" ht="37.5" x14ac:dyDescent="0.3">
      <c r="A85" s="5">
        <v>11184003</v>
      </c>
      <c r="B85" s="52" t="s">
        <v>84</v>
      </c>
      <c r="C85" s="32">
        <v>21000000</v>
      </c>
      <c r="D85" s="28">
        <v>0</v>
      </c>
      <c r="E85" s="32">
        <v>71610000</v>
      </c>
      <c r="F85" s="278">
        <v>60152400</v>
      </c>
      <c r="G85" s="5"/>
      <c r="H85" s="5"/>
      <c r="I85" s="112">
        <f t="shared" si="15"/>
        <v>0</v>
      </c>
      <c r="J85" s="113"/>
      <c r="K85" s="112"/>
      <c r="L85" s="112">
        <f t="shared" si="16"/>
        <v>0</v>
      </c>
      <c r="M85" s="112"/>
      <c r="N85" s="113">
        <v>60200000</v>
      </c>
      <c r="O85" s="76">
        <f t="shared" si="11"/>
        <v>60200000</v>
      </c>
      <c r="P85" s="32">
        <f>O85+5%*O85</f>
        <v>63210000</v>
      </c>
      <c r="Q85" s="33">
        <f>P85+5%*P85</f>
        <v>66370500</v>
      </c>
      <c r="R85" s="34">
        <f t="shared" si="13"/>
        <v>189780500</v>
      </c>
    </row>
    <row r="86" spans="1:18" x14ac:dyDescent="0.3">
      <c r="A86" s="2"/>
      <c r="B86" s="48"/>
      <c r="C86" s="5"/>
      <c r="D86" s="5"/>
      <c r="E86" s="5"/>
      <c r="F86" s="272"/>
      <c r="G86" s="2"/>
      <c r="H86" s="2"/>
      <c r="I86" s="112">
        <f t="shared" si="15"/>
        <v>0</v>
      </c>
      <c r="J86" s="113"/>
      <c r="K86" s="3"/>
      <c r="L86" s="112">
        <f t="shared" si="16"/>
        <v>0</v>
      </c>
      <c r="M86" s="112"/>
      <c r="N86" s="4"/>
      <c r="O86" s="76">
        <f t="shared" si="11"/>
        <v>0</v>
      </c>
      <c r="P86" s="32">
        <f>O86+5%*O86</f>
        <v>0</v>
      </c>
      <c r="Q86" s="33">
        <f>P86+5%*P86</f>
        <v>0</v>
      </c>
      <c r="R86" s="34">
        <f t="shared" si="13"/>
        <v>0</v>
      </c>
    </row>
    <row r="87" spans="1:18" x14ac:dyDescent="0.3">
      <c r="A87" s="25">
        <v>5</v>
      </c>
      <c r="B87" s="304" t="s">
        <v>85</v>
      </c>
      <c r="C87" s="110">
        <f t="shared" ref="C87:R87" si="19">SUM(C88:C444)</f>
        <v>10410769413</v>
      </c>
      <c r="D87" s="110">
        <f t="shared" si="19"/>
        <v>4465869456</v>
      </c>
      <c r="E87" s="110">
        <f t="shared" si="19"/>
        <v>14012806024</v>
      </c>
      <c r="F87" s="285">
        <f t="shared" si="19"/>
        <v>11950122224</v>
      </c>
      <c r="G87" s="110">
        <f t="shared" si="19"/>
        <v>7190238275</v>
      </c>
      <c r="H87" s="110">
        <f t="shared" si="19"/>
        <v>973891754.35999978</v>
      </c>
      <c r="I87" s="110">
        <f t="shared" si="19"/>
        <v>1298522339.1466665</v>
      </c>
      <c r="J87" s="110">
        <f t="shared" si="19"/>
        <v>1958168256</v>
      </c>
      <c r="K87" s="110">
        <f t="shared" si="19"/>
        <v>2045401734.3299999</v>
      </c>
      <c r="L87" s="110">
        <f t="shared" si="19"/>
        <v>2780919693.4949999</v>
      </c>
      <c r="M87" s="110"/>
      <c r="N87" s="111">
        <f t="shared" si="19"/>
        <v>2851786359.9949999</v>
      </c>
      <c r="O87" s="111">
        <f t="shared" si="19"/>
        <v>4809954615.9949999</v>
      </c>
      <c r="P87" s="110">
        <f t="shared" si="19"/>
        <v>5044152346.7947502</v>
      </c>
      <c r="Q87" s="110">
        <f t="shared" si="19"/>
        <v>5296359964.1344872</v>
      </c>
      <c r="R87" s="110">
        <f t="shared" si="19"/>
        <v>15144466926.924238</v>
      </c>
    </row>
    <row r="88" spans="1:18" ht="37.5" x14ac:dyDescent="0.3">
      <c r="A88" s="5">
        <v>13001001</v>
      </c>
      <c r="B88" s="52" t="s">
        <v>86</v>
      </c>
      <c r="C88" s="32">
        <v>81786555</v>
      </c>
      <c r="D88" s="32">
        <v>29494624</v>
      </c>
      <c r="E88" s="32">
        <v>120912048</v>
      </c>
      <c r="F88" s="278">
        <v>95820518</v>
      </c>
      <c r="G88" s="5"/>
      <c r="H88" s="112">
        <v>67184063.599999994</v>
      </c>
      <c r="I88" s="112">
        <f t="shared" si="15"/>
        <v>89578751.466666654</v>
      </c>
      <c r="J88" s="113">
        <v>90780518</v>
      </c>
      <c r="K88" s="112">
        <v>6217400</v>
      </c>
      <c r="L88" s="112">
        <f t="shared" si="16"/>
        <v>9326100</v>
      </c>
      <c r="M88" s="112"/>
      <c r="N88" s="113">
        <v>9326100</v>
      </c>
      <c r="O88" s="76">
        <f t="shared" si="11"/>
        <v>100106618</v>
      </c>
      <c r="P88" s="32">
        <f t="shared" ref="P88:Q104" si="20">O88+5%*O88</f>
        <v>105111948.90000001</v>
      </c>
      <c r="Q88" s="33">
        <f t="shared" si="20"/>
        <v>110367546.345</v>
      </c>
      <c r="R88" s="34">
        <f t="shared" si="13"/>
        <v>315586113.245</v>
      </c>
    </row>
    <row r="89" spans="1:18" x14ac:dyDescent="0.3">
      <c r="A89" s="5">
        <v>13001002</v>
      </c>
      <c r="B89" s="52" t="s">
        <v>2407</v>
      </c>
      <c r="C89" s="32">
        <v>35827890</v>
      </c>
      <c r="D89" s="32">
        <v>38730265</v>
      </c>
      <c r="E89" s="32">
        <v>6000000</v>
      </c>
      <c r="F89" s="278">
        <v>5040000</v>
      </c>
      <c r="G89" s="5"/>
      <c r="H89" s="5"/>
      <c r="I89" s="112">
        <f t="shared" si="15"/>
        <v>0</v>
      </c>
      <c r="J89" s="113"/>
      <c r="K89" s="112">
        <v>400000</v>
      </c>
      <c r="L89" s="112">
        <f t="shared" si="16"/>
        <v>600000</v>
      </c>
      <c r="M89" s="112"/>
      <c r="N89" s="113">
        <v>30000000</v>
      </c>
      <c r="O89" s="76">
        <f t="shared" si="11"/>
        <v>30000000</v>
      </c>
      <c r="P89" s="32">
        <f t="shared" si="20"/>
        <v>31500000</v>
      </c>
      <c r="Q89" s="33">
        <f t="shared" si="20"/>
        <v>33075000</v>
      </c>
      <c r="R89" s="34">
        <f t="shared" si="13"/>
        <v>94575000</v>
      </c>
    </row>
    <row r="90" spans="1:18" x14ac:dyDescent="0.3">
      <c r="A90" s="5">
        <v>13003001</v>
      </c>
      <c r="B90" s="52" t="s">
        <v>2408</v>
      </c>
      <c r="C90" s="32">
        <v>52061890</v>
      </c>
      <c r="D90" s="28">
        <v>0</v>
      </c>
      <c r="E90" s="32">
        <v>1576575</v>
      </c>
      <c r="F90" s="278">
        <v>1324323</v>
      </c>
      <c r="G90" s="5"/>
      <c r="H90" s="5"/>
      <c r="I90" s="112">
        <f t="shared" si="15"/>
        <v>0</v>
      </c>
      <c r="J90" s="113"/>
      <c r="K90" s="112"/>
      <c r="L90" s="112">
        <f t="shared" si="16"/>
        <v>0</v>
      </c>
      <c r="M90" s="112"/>
      <c r="N90" s="113"/>
      <c r="O90" s="76">
        <f t="shared" si="11"/>
        <v>0</v>
      </c>
      <c r="P90" s="32">
        <f t="shared" si="20"/>
        <v>0</v>
      </c>
      <c r="Q90" s="33">
        <f t="shared" si="20"/>
        <v>0</v>
      </c>
      <c r="R90" s="34">
        <f t="shared" si="13"/>
        <v>0</v>
      </c>
    </row>
    <row r="91" spans="1:18" ht="37.5" x14ac:dyDescent="0.3">
      <c r="A91" s="5">
        <v>14001001</v>
      </c>
      <c r="B91" s="52" t="s">
        <v>88</v>
      </c>
      <c r="C91" s="32">
        <v>57294224</v>
      </c>
      <c r="D91" s="32">
        <v>21543675</v>
      </c>
      <c r="E91" s="32">
        <v>91438863</v>
      </c>
      <c r="F91" s="278">
        <v>72465392</v>
      </c>
      <c r="G91" s="5"/>
      <c r="H91" s="112">
        <v>44139109.780000001</v>
      </c>
      <c r="I91" s="112">
        <f t="shared" si="15"/>
        <v>58852146.373333335</v>
      </c>
      <c r="J91" s="113">
        <v>68623400</v>
      </c>
      <c r="K91" s="112">
        <v>2361199</v>
      </c>
      <c r="L91" s="112">
        <f t="shared" si="16"/>
        <v>3541798.5</v>
      </c>
      <c r="M91" s="112"/>
      <c r="N91" s="113">
        <v>6000000</v>
      </c>
      <c r="O91" s="76">
        <f t="shared" si="11"/>
        <v>74623400</v>
      </c>
      <c r="P91" s="32">
        <f t="shared" si="20"/>
        <v>78354570</v>
      </c>
      <c r="Q91" s="33">
        <f t="shared" si="20"/>
        <v>82272298.5</v>
      </c>
      <c r="R91" s="34">
        <f t="shared" si="13"/>
        <v>235250268.5</v>
      </c>
    </row>
    <row r="92" spans="1:18" x14ac:dyDescent="0.3">
      <c r="A92" s="5">
        <v>14002001</v>
      </c>
      <c r="B92" s="52" t="s">
        <v>2409</v>
      </c>
      <c r="C92" s="28">
        <v>0</v>
      </c>
      <c r="D92" s="28">
        <v>0</v>
      </c>
      <c r="E92" s="28">
        <v>0</v>
      </c>
      <c r="F92" s="279">
        <v>0</v>
      </c>
      <c r="G92" s="5"/>
      <c r="H92" s="5"/>
      <c r="I92" s="112">
        <f t="shared" si="15"/>
        <v>0</v>
      </c>
      <c r="J92" s="113"/>
      <c r="K92" s="112"/>
      <c r="L92" s="112">
        <f t="shared" si="16"/>
        <v>0</v>
      </c>
      <c r="M92" s="112"/>
      <c r="N92" s="113"/>
      <c r="O92" s="76">
        <f t="shared" si="11"/>
        <v>0</v>
      </c>
      <c r="P92" s="32">
        <f t="shared" si="20"/>
        <v>0</v>
      </c>
      <c r="Q92" s="33">
        <f t="shared" si="20"/>
        <v>0</v>
      </c>
      <c r="R92" s="34">
        <f t="shared" si="13"/>
        <v>0</v>
      </c>
    </row>
    <row r="93" spans="1:18" s="122" customFormat="1" x14ac:dyDescent="0.3">
      <c r="A93" s="5">
        <v>14003001</v>
      </c>
      <c r="B93" s="65" t="s">
        <v>2779</v>
      </c>
      <c r="C93" s="118"/>
      <c r="D93" s="118"/>
      <c r="E93" s="118"/>
      <c r="F93" s="278"/>
      <c r="G93" s="37"/>
      <c r="H93" s="119"/>
      <c r="I93" s="119"/>
      <c r="J93" s="119"/>
      <c r="K93" s="119"/>
      <c r="L93" s="119"/>
      <c r="M93" s="119"/>
      <c r="N93" s="113">
        <v>6000000</v>
      </c>
      <c r="O93" s="76">
        <f>J93+N93</f>
        <v>6000000</v>
      </c>
      <c r="P93" s="118"/>
      <c r="Q93" s="120"/>
      <c r="R93" s="121"/>
    </row>
    <row r="94" spans="1:18" x14ac:dyDescent="0.3">
      <c r="A94" s="5">
        <v>14054001</v>
      </c>
      <c r="B94" s="52" t="s">
        <v>2410</v>
      </c>
      <c r="C94" s="32">
        <v>42100000</v>
      </c>
      <c r="D94" s="32">
        <v>60000000</v>
      </c>
      <c r="E94" s="32">
        <v>7276500</v>
      </c>
      <c r="F94" s="278">
        <v>6112260</v>
      </c>
      <c r="G94" s="5"/>
      <c r="H94" s="5"/>
      <c r="I94" s="112">
        <f t="shared" si="15"/>
        <v>0</v>
      </c>
      <c r="J94" s="113"/>
      <c r="K94" s="112">
        <v>2400000</v>
      </c>
      <c r="L94" s="112">
        <f t="shared" si="16"/>
        <v>3600000</v>
      </c>
      <c r="M94" s="112"/>
      <c r="N94" s="113">
        <v>7300000</v>
      </c>
      <c r="O94" s="76">
        <f t="shared" si="11"/>
        <v>7300000</v>
      </c>
      <c r="P94" s="32">
        <f t="shared" si="20"/>
        <v>7665000</v>
      </c>
      <c r="Q94" s="33">
        <f t="shared" si="20"/>
        <v>8048250</v>
      </c>
      <c r="R94" s="34">
        <f t="shared" si="13"/>
        <v>23013250</v>
      </c>
    </row>
    <row r="95" spans="1:18" x14ac:dyDescent="0.3">
      <c r="A95" s="5">
        <v>17001001</v>
      </c>
      <c r="B95" s="52" t="s">
        <v>89</v>
      </c>
      <c r="C95" s="32">
        <v>163352587</v>
      </c>
      <c r="D95" s="32">
        <v>71956511</v>
      </c>
      <c r="E95" s="32">
        <v>193659320</v>
      </c>
      <c r="F95" s="278">
        <v>153469079</v>
      </c>
      <c r="G95" s="5"/>
      <c r="H95" s="114">
        <v>37877591.150000006</v>
      </c>
      <c r="I95" s="112">
        <f t="shared" si="15"/>
        <v>50503454.866666675</v>
      </c>
      <c r="J95" s="113">
        <v>145435047</v>
      </c>
      <c r="K95" s="112">
        <v>4000000</v>
      </c>
      <c r="L95" s="112">
        <f t="shared" si="16"/>
        <v>6000000</v>
      </c>
      <c r="M95" s="112"/>
      <c r="N95" s="113">
        <v>6000000</v>
      </c>
      <c r="O95" s="76">
        <f t="shared" si="11"/>
        <v>151435047</v>
      </c>
      <c r="P95" s="32">
        <f t="shared" si="20"/>
        <v>159006799.34999999</v>
      </c>
      <c r="Q95" s="33">
        <f t="shared" si="20"/>
        <v>166957139.3175</v>
      </c>
      <c r="R95" s="34">
        <f t="shared" si="13"/>
        <v>477398985.66750002</v>
      </c>
    </row>
    <row r="96" spans="1:18" ht="37.5" x14ac:dyDescent="0.3">
      <c r="A96" s="5">
        <v>17003001</v>
      </c>
      <c r="B96" s="52" t="s">
        <v>90</v>
      </c>
      <c r="C96" s="32">
        <v>255184963</v>
      </c>
      <c r="D96" s="32">
        <v>73830000</v>
      </c>
      <c r="E96" s="32">
        <v>118849500</v>
      </c>
      <c r="F96" s="278">
        <v>99833580</v>
      </c>
      <c r="G96" s="5"/>
      <c r="H96" s="5"/>
      <c r="I96" s="112">
        <f t="shared" si="15"/>
        <v>0</v>
      </c>
      <c r="J96" s="113"/>
      <c r="K96" s="112">
        <v>80000</v>
      </c>
      <c r="L96" s="112">
        <f t="shared" si="16"/>
        <v>120000</v>
      </c>
      <c r="M96" s="112"/>
      <c r="N96" s="113">
        <f>E96</f>
        <v>118849500</v>
      </c>
      <c r="O96" s="76">
        <f t="shared" si="11"/>
        <v>118849500</v>
      </c>
      <c r="P96" s="32">
        <f t="shared" si="20"/>
        <v>124791975</v>
      </c>
      <c r="Q96" s="33">
        <f t="shared" si="20"/>
        <v>131031573.75</v>
      </c>
      <c r="R96" s="34">
        <f t="shared" si="13"/>
        <v>374673048.75</v>
      </c>
    </row>
    <row r="97" spans="1:18" x14ac:dyDescent="0.3">
      <c r="A97" s="5">
        <v>17008001</v>
      </c>
      <c r="B97" s="52" t="s">
        <v>2411</v>
      </c>
      <c r="C97" s="32">
        <v>88401786</v>
      </c>
      <c r="D97" s="32">
        <v>100444708</v>
      </c>
      <c r="E97" s="32">
        <v>132000000</v>
      </c>
      <c r="F97" s="278">
        <v>110880000</v>
      </c>
      <c r="G97" s="5"/>
      <c r="H97" s="5"/>
      <c r="I97" s="112">
        <f t="shared" si="15"/>
        <v>0</v>
      </c>
      <c r="J97" s="113"/>
      <c r="K97" s="112">
        <v>80000</v>
      </c>
      <c r="L97" s="112">
        <f t="shared" si="16"/>
        <v>120000</v>
      </c>
      <c r="M97" s="112"/>
      <c r="N97" s="113">
        <f t="shared" ref="N97:N102" si="21">E97</f>
        <v>132000000</v>
      </c>
      <c r="O97" s="76">
        <f t="shared" si="11"/>
        <v>132000000</v>
      </c>
      <c r="P97" s="32">
        <f t="shared" si="20"/>
        <v>138600000</v>
      </c>
      <c r="Q97" s="33">
        <f t="shared" si="20"/>
        <v>145530000</v>
      </c>
      <c r="R97" s="34">
        <f t="shared" si="13"/>
        <v>416130000</v>
      </c>
    </row>
    <row r="98" spans="1:18" x14ac:dyDescent="0.3">
      <c r="A98" s="5">
        <v>17009001</v>
      </c>
      <c r="B98" s="52" t="s">
        <v>93</v>
      </c>
      <c r="C98" s="32">
        <v>56930368</v>
      </c>
      <c r="D98" s="32">
        <v>10119390</v>
      </c>
      <c r="E98" s="32">
        <v>28229454</v>
      </c>
      <c r="F98" s="278">
        <v>22474519</v>
      </c>
      <c r="G98" s="5"/>
      <c r="H98" s="112">
        <v>13987326.510000002</v>
      </c>
      <c r="I98" s="112">
        <f t="shared" si="15"/>
        <v>18649768.68</v>
      </c>
      <c r="J98" s="113">
        <v>19563919</v>
      </c>
      <c r="K98" s="112">
        <v>80000</v>
      </c>
      <c r="L98" s="112">
        <f t="shared" si="16"/>
        <v>120000</v>
      </c>
      <c r="M98" s="112"/>
      <c r="N98" s="113">
        <f t="shared" si="21"/>
        <v>28229454</v>
      </c>
      <c r="O98" s="76">
        <f t="shared" si="11"/>
        <v>47793373</v>
      </c>
      <c r="P98" s="32">
        <f t="shared" si="20"/>
        <v>50183041.649999999</v>
      </c>
      <c r="Q98" s="33">
        <f t="shared" si="20"/>
        <v>52692193.732500002</v>
      </c>
      <c r="R98" s="34">
        <f t="shared" si="13"/>
        <v>150668608.38249999</v>
      </c>
    </row>
    <row r="99" spans="1:18" x14ac:dyDescent="0.3">
      <c r="A99" s="5">
        <v>17023001</v>
      </c>
      <c r="B99" s="52" t="s">
        <v>2412</v>
      </c>
      <c r="C99" s="32">
        <v>18776540</v>
      </c>
      <c r="D99" s="32">
        <v>8537149</v>
      </c>
      <c r="E99" s="32">
        <v>10560000</v>
      </c>
      <c r="F99" s="278">
        <v>8870400</v>
      </c>
      <c r="G99" s="5"/>
      <c r="H99" s="5"/>
      <c r="I99" s="112">
        <f t="shared" si="15"/>
        <v>0</v>
      </c>
      <c r="J99" s="113"/>
      <c r="K99" s="112">
        <v>80000</v>
      </c>
      <c r="L99" s="112">
        <f t="shared" si="16"/>
        <v>120000</v>
      </c>
      <c r="M99" s="112"/>
      <c r="N99" s="113">
        <f t="shared" si="21"/>
        <v>10560000</v>
      </c>
      <c r="O99" s="76">
        <f t="shared" si="11"/>
        <v>10560000</v>
      </c>
      <c r="P99" s="32">
        <f t="shared" si="20"/>
        <v>11088000</v>
      </c>
      <c r="Q99" s="33">
        <f t="shared" si="20"/>
        <v>11642400</v>
      </c>
      <c r="R99" s="34">
        <f t="shared" si="13"/>
        <v>33290400</v>
      </c>
    </row>
    <row r="100" spans="1:18" x14ac:dyDescent="0.3">
      <c r="A100" s="5">
        <v>17024001</v>
      </c>
      <c r="B100" s="52" t="s">
        <v>2413</v>
      </c>
      <c r="C100" s="32">
        <v>11505757</v>
      </c>
      <c r="D100" s="32">
        <v>3800000</v>
      </c>
      <c r="E100" s="32">
        <v>6600000</v>
      </c>
      <c r="F100" s="278">
        <v>5544000</v>
      </c>
      <c r="G100" s="5"/>
      <c r="H100" s="5"/>
      <c r="I100" s="112">
        <f t="shared" si="15"/>
        <v>0</v>
      </c>
      <c r="J100" s="113"/>
      <c r="K100" s="112">
        <v>80000</v>
      </c>
      <c r="L100" s="112">
        <f t="shared" si="16"/>
        <v>120000</v>
      </c>
      <c r="M100" s="112"/>
      <c r="N100" s="113">
        <f t="shared" si="21"/>
        <v>6600000</v>
      </c>
      <c r="O100" s="76">
        <f t="shared" si="11"/>
        <v>6600000</v>
      </c>
      <c r="P100" s="32">
        <f t="shared" si="20"/>
        <v>6930000</v>
      </c>
      <c r="Q100" s="33">
        <f t="shared" si="20"/>
        <v>7276500</v>
      </c>
      <c r="R100" s="34">
        <f t="shared" si="13"/>
        <v>20806500</v>
      </c>
    </row>
    <row r="101" spans="1:18" x14ac:dyDescent="0.3">
      <c r="A101" s="5">
        <v>17024002</v>
      </c>
      <c r="B101" s="52" t="s">
        <v>2414</v>
      </c>
      <c r="C101" s="32">
        <v>2400000</v>
      </c>
      <c r="D101" s="32">
        <v>2700000</v>
      </c>
      <c r="E101" s="32">
        <v>2640000</v>
      </c>
      <c r="F101" s="278">
        <v>2217600</v>
      </c>
      <c r="G101" s="5"/>
      <c r="H101" s="5"/>
      <c r="I101" s="112">
        <f t="shared" si="15"/>
        <v>0</v>
      </c>
      <c r="J101" s="113"/>
      <c r="K101" s="112">
        <v>80000</v>
      </c>
      <c r="L101" s="112">
        <f t="shared" si="16"/>
        <v>120000</v>
      </c>
      <c r="M101" s="112"/>
      <c r="N101" s="113">
        <f t="shared" si="21"/>
        <v>2640000</v>
      </c>
      <c r="O101" s="76">
        <f t="shared" si="11"/>
        <v>2640000</v>
      </c>
      <c r="P101" s="32">
        <f t="shared" si="20"/>
        <v>2772000</v>
      </c>
      <c r="Q101" s="33">
        <f t="shared" si="20"/>
        <v>2910600</v>
      </c>
      <c r="R101" s="34">
        <f t="shared" si="13"/>
        <v>8322600</v>
      </c>
    </row>
    <row r="102" spans="1:18" x14ac:dyDescent="0.3">
      <c r="A102" s="5">
        <v>17025001</v>
      </c>
      <c r="B102" s="52" t="s">
        <v>2415</v>
      </c>
      <c r="C102" s="32">
        <v>1259268</v>
      </c>
      <c r="D102" s="32">
        <v>629634</v>
      </c>
      <c r="E102" s="32">
        <v>4851000</v>
      </c>
      <c r="F102" s="278">
        <v>4074840</v>
      </c>
      <c r="G102" s="5"/>
      <c r="H102" s="5"/>
      <c r="I102" s="112">
        <f t="shared" si="15"/>
        <v>0</v>
      </c>
      <c r="J102" s="113"/>
      <c r="K102" s="112">
        <v>80000</v>
      </c>
      <c r="L102" s="112">
        <f t="shared" si="16"/>
        <v>120000</v>
      </c>
      <c r="M102" s="112"/>
      <c r="N102" s="113">
        <f t="shared" si="21"/>
        <v>4851000</v>
      </c>
      <c r="O102" s="76">
        <f t="shared" si="11"/>
        <v>4851000</v>
      </c>
      <c r="P102" s="32">
        <f t="shared" si="20"/>
        <v>5093550</v>
      </c>
      <c r="Q102" s="33">
        <f t="shared" si="20"/>
        <v>5348227.5</v>
      </c>
      <c r="R102" s="34">
        <f t="shared" si="13"/>
        <v>15292777.5</v>
      </c>
    </row>
    <row r="103" spans="1:18" x14ac:dyDescent="0.3">
      <c r="A103" s="5">
        <v>17026001</v>
      </c>
      <c r="B103" s="52" t="s">
        <v>2416</v>
      </c>
      <c r="C103" s="28">
        <v>0</v>
      </c>
      <c r="D103" s="28">
        <v>0</v>
      </c>
      <c r="E103" s="32">
        <v>720000</v>
      </c>
      <c r="F103" s="278">
        <v>604800</v>
      </c>
      <c r="G103" s="5"/>
      <c r="H103" s="5"/>
      <c r="I103" s="112">
        <f t="shared" si="15"/>
        <v>0</v>
      </c>
      <c r="J103" s="113"/>
      <c r="K103" s="112">
        <v>80000</v>
      </c>
      <c r="L103" s="112">
        <f t="shared" si="16"/>
        <v>120000</v>
      </c>
      <c r="M103" s="112"/>
      <c r="N103" s="113">
        <v>150000</v>
      </c>
      <c r="O103" s="76">
        <f t="shared" si="11"/>
        <v>150000</v>
      </c>
      <c r="P103" s="32">
        <f t="shared" si="20"/>
        <v>157500</v>
      </c>
      <c r="Q103" s="33">
        <f t="shared" si="20"/>
        <v>165375</v>
      </c>
      <c r="R103" s="34">
        <f t="shared" si="13"/>
        <v>472875</v>
      </c>
    </row>
    <row r="104" spans="1:18" x14ac:dyDescent="0.3">
      <c r="A104" s="5">
        <v>17026002</v>
      </c>
      <c r="B104" s="52" t="s">
        <v>2417</v>
      </c>
      <c r="C104" s="28">
        <v>0</v>
      </c>
      <c r="D104" s="28">
        <v>0</v>
      </c>
      <c r="E104" s="32">
        <v>720000</v>
      </c>
      <c r="F104" s="278">
        <v>604800</v>
      </c>
      <c r="G104" s="5"/>
      <c r="H104" s="5"/>
      <c r="I104" s="112">
        <f t="shared" si="15"/>
        <v>0</v>
      </c>
      <c r="J104" s="113"/>
      <c r="K104" s="112">
        <v>80000</v>
      </c>
      <c r="L104" s="112">
        <f t="shared" si="16"/>
        <v>120000</v>
      </c>
      <c r="M104" s="112"/>
      <c r="N104" s="113">
        <v>150000</v>
      </c>
      <c r="O104" s="76">
        <f t="shared" si="11"/>
        <v>150000</v>
      </c>
      <c r="P104" s="32">
        <f t="shared" si="20"/>
        <v>157500</v>
      </c>
      <c r="Q104" s="33">
        <f t="shared" si="20"/>
        <v>165375</v>
      </c>
      <c r="R104" s="34">
        <f t="shared" si="13"/>
        <v>472875</v>
      </c>
    </row>
    <row r="105" spans="1:18" x14ac:dyDescent="0.3">
      <c r="A105" s="5">
        <v>17026003</v>
      </c>
      <c r="B105" s="52" t="s">
        <v>2418</v>
      </c>
      <c r="C105" s="28">
        <v>0</v>
      </c>
      <c r="D105" s="28">
        <v>0</v>
      </c>
      <c r="E105" s="32">
        <v>840000</v>
      </c>
      <c r="F105" s="278">
        <v>705600</v>
      </c>
      <c r="G105" s="5"/>
      <c r="H105" s="5"/>
      <c r="I105" s="112">
        <f t="shared" si="15"/>
        <v>0</v>
      </c>
      <c r="J105" s="113"/>
      <c r="K105" s="112">
        <v>80000</v>
      </c>
      <c r="L105" s="112">
        <f t="shared" si="16"/>
        <v>120000</v>
      </c>
      <c r="M105" s="112"/>
      <c r="N105" s="113">
        <v>150000</v>
      </c>
      <c r="O105" s="76">
        <f t="shared" si="11"/>
        <v>150000</v>
      </c>
      <c r="P105" s="32">
        <f t="shared" ref="P105:Q120" si="22">O105+5%*O105</f>
        <v>157500</v>
      </c>
      <c r="Q105" s="33">
        <f t="shared" si="22"/>
        <v>165375</v>
      </c>
      <c r="R105" s="34">
        <f t="shared" si="13"/>
        <v>472875</v>
      </c>
    </row>
    <row r="106" spans="1:18" x14ac:dyDescent="0.3">
      <c r="A106" s="5">
        <v>17026004</v>
      </c>
      <c r="B106" s="52" t="s">
        <v>2419</v>
      </c>
      <c r="C106" s="28">
        <v>0</v>
      </c>
      <c r="D106" s="28">
        <v>0</v>
      </c>
      <c r="E106" s="32">
        <v>600000</v>
      </c>
      <c r="F106" s="278">
        <v>504000</v>
      </c>
      <c r="G106" s="5"/>
      <c r="H106" s="5"/>
      <c r="I106" s="112">
        <f t="shared" si="15"/>
        <v>0</v>
      </c>
      <c r="J106" s="113"/>
      <c r="K106" s="112">
        <v>80000</v>
      </c>
      <c r="L106" s="112">
        <f t="shared" si="16"/>
        <v>120000</v>
      </c>
      <c r="M106" s="112"/>
      <c r="N106" s="113">
        <v>150000</v>
      </c>
      <c r="O106" s="76">
        <f t="shared" si="11"/>
        <v>150000</v>
      </c>
      <c r="P106" s="32">
        <f t="shared" si="22"/>
        <v>157500</v>
      </c>
      <c r="Q106" s="33">
        <f t="shared" si="22"/>
        <v>165375</v>
      </c>
      <c r="R106" s="34">
        <f t="shared" si="13"/>
        <v>472875</v>
      </c>
    </row>
    <row r="107" spans="1:18" x14ac:dyDescent="0.3">
      <c r="A107" s="5">
        <v>17026005</v>
      </c>
      <c r="B107" s="52" t="s">
        <v>2420</v>
      </c>
      <c r="C107" s="28">
        <v>0</v>
      </c>
      <c r="D107" s="28">
        <v>0</v>
      </c>
      <c r="E107" s="32">
        <v>600000</v>
      </c>
      <c r="F107" s="278">
        <v>504000</v>
      </c>
      <c r="G107" s="5"/>
      <c r="H107" s="5"/>
      <c r="I107" s="112">
        <f t="shared" si="15"/>
        <v>0</v>
      </c>
      <c r="J107" s="113"/>
      <c r="K107" s="112">
        <v>80000</v>
      </c>
      <c r="L107" s="112">
        <f t="shared" si="16"/>
        <v>120000</v>
      </c>
      <c r="M107" s="112"/>
      <c r="N107" s="113">
        <v>150000</v>
      </c>
      <c r="O107" s="76">
        <f t="shared" si="11"/>
        <v>150000</v>
      </c>
      <c r="P107" s="32">
        <f t="shared" si="22"/>
        <v>157500</v>
      </c>
      <c r="Q107" s="33">
        <f t="shared" si="22"/>
        <v>165375</v>
      </c>
      <c r="R107" s="34">
        <f t="shared" si="13"/>
        <v>472875</v>
      </c>
    </row>
    <row r="108" spans="1:18" x14ac:dyDescent="0.3">
      <c r="A108" s="5">
        <v>17026006</v>
      </c>
      <c r="B108" s="52" t="s">
        <v>2421</v>
      </c>
      <c r="C108" s="28">
        <v>0</v>
      </c>
      <c r="D108" s="28">
        <v>0</v>
      </c>
      <c r="E108" s="32">
        <v>600000</v>
      </c>
      <c r="F108" s="278">
        <v>504000</v>
      </c>
      <c r="G108" s="5"/>
      <c r="H108" s="5"/>
      <c r="I108" s="112">
        <f t="shared" si="15"/>
        <v>0</v>
      </c>
      <c r="J108" s="113"/>
      <c r="K108" s="112">
        <v>80000</v>
      </c>
      <c r="L108" s="112">
        <f t="shared" si="16"/>
        <v>120000</v>
      </c>
      <c r="M108" s="112"/>
      <c r="N108" s="113">
        <v>150000</v>
      </c>
      <c r="O108" s="76">
        <f t="shared" si="11"/>
        <v>150000</v>
      </c>
      <c r="P108" s="32">
        <f t="shared" si="22"/>
        <v>157500</v>
      </c>
      <c r="Q108" s="33">
        <f t="shared" si="22"/>
        <v>165375</v>
      </c>
      <c r="R108" s="34">
        <f t="shared" si="13"/>
        <v>472875</v>
      </c>
    </row>
    <row r="109" spans="1:18" x14ac:dyDescent="0.3">
      <c r="A109" s="5">
        <v>17026007</v>
      </c>
      <c r="B109" s="52" t="s">
        <v>2422</v>
      </c>
      <c r="C109" s="28">
        <v>0</v>
      </c>
      <c r="D109" s="28">
        <v>0</v>
      </c>
      <c r="E109" s="32">
        <v>600000</v>
      </c>
      <c r="F109" s="278">
        <v>504000</v>
      </c>
      <c r="G109" s="5"/>
      <c r="H109" s="5"/>
      <c r="I109" s="112">
        <f t="shared" si="15"/>
        <v>0</v>
      </c>
      <c r="J109" s="113"/>
      <c r="K109" s="112">
        <v>80000</v>
      </c>
      <c r="L109" s="112">
        <f t="shared" si="16"/>
        <v>120000</v>
      </c>
      <c r="M109" s="112"/>
      <c r="N109" s="113">
        <v>150000</v>
      </c>
      <c r="O109" s="76">
        <f t="shared" si="11"/>
        <v>150000</v>
      </c>
      <c r="P109" s="32">
        <f t="shared" si="22"/>
        <v>157500</v>
      </c>
      <c r="Q109" s="33">
        <f t="shared" si="22"/>
        <v>165375</v>
      </c>
      <c r="R109" s="34">
        <f t="shared" si="13"/>
        <v>472875</v>
      </c>
    </row>
    <row r="110" spans="1:18" x14ac:dyDescent="0.3">
      <c r="A110" s="5">
        <v>17026008</v>
      </c>
      <c r="B110" s="52" t="s">
        <v>2423</v>
      </c>
      <c r="C110" s="28">
        <v>0</v>
      </c>
      <c r="D110" s="28">
        <v>0</v>
      </c>
      <c r="E110" s="32">
        <v>600000</v>
      </c>
      <c r="F110" s="278">
        <v>504000</v>
      </c>
      <c r="G110" s="5"/>
      <c r="H110" s="5"/>
      <c r="I110" s="112">
        <f t="shared" si="15"/>
        <v>0</v>
      </c>
      <c r="J110" s="113"/>
      <c r="K110" s="112">
        <v>80000</v>
      </c>
      <c r="L110" s="112">
        <f t="shared" si="16"/>
        <v>120000</v>
      </c>
      <c r="M110" s="112"/>
      <c r="N110" s="113">
        <v>150000</v>
      </c>
      <c r="O110" s="76">
        <f t="shared" si="11"/>
        <v>150000</v>
      </c>
      <c r="P110" s="32">
        <f t="shared" si="22"/>
        <v>157500</v>
      </c>
      <c r="Q110" s="33">
        <f t="shared" si="22"/>
        <v>165375</v>
      </c>
      <c r="R110" s="34">
        <f t="shared" si="13"/>
        <v>472875</v>
      </c>
    </row>
    <row r="111" spans="1:18" x14ac:dyDescent="0.3">
      <c r="A111" s="5">
        <v>17026009</v>
      </c>
      <c r="B111" s="52" t="s">
        <v>2424</v>
      </c>
      <c r="C111" s="28">
        <v>0</v>
      </c>
      <c r="D111" s="28">
        <v>0</v>
      </c>
      <c r="E111" s="32">
        <v>600000</v>
      </c>
      <c r="F111" s="278">
        <v>504000</v>
      </c>
      <c r="G111" s="5"/>
      <c r="H111" s="5"/>
      <c r="I111" s="112">
        <f t="shared" si="15"/>
        <v>0</v>
      </c>
      <c r="J111" s="113"/>
      <c r="K111" s="112">
        <v>80000</v>
      </c>
      <c r="L111" s="112">
        <f t="shared" si="16"/>
        <v>120000</v>
      </c>
      <c r="M111" s="112"/>
      <c r="N111" s="113">
        <v>150000</v>
      </c>
      <c r="O111" s="76">
        <f t="shared" si="11"/>
        <v>150000</v>
      </c>
      <c r="P111" s="32">
        <f t="shared" si="22"/>
        <v>157500</v>
      </c>
      <c r="Q111" s="33">
        <f t="shared" si="22"/>
        <v>165375</v>
      </c>
      <c r="R111" s="34">
        <f t="shared" si="13"/>
        <v>472875</v>
      </c>
    </row>
    <row r="112" spans="1:18" x14ac:dyDescent="0.3">
      <c r="A112" s="5">
        <v>17026010</v>
      </c>
      <c r="B112" s="52" t="s">
        <v>2425</v>
      </c>
      <c r="C112" s="28">
        <v>0</v>
      </c>
      <c r="D112" s="28">
        <v>0</v>
      </c>
      <c r="E112" s="32">
        <v>600000</v>
      </c>
      <c r="F112" s="278">
        <v>504000</v>
      </c>
      <c r="G112" s="5"/>
      <c r="H112" s="5"/>
      <c r="I112" s="112">
        <f t="shared" si="15"/>
        <v>0</v>
      </c>
      <c r="J112" s="113"/>
      <c r="K112" s="112">
        <v>80000</v>
      </c>
      <c r="L112" s="112">
        <f t="shared" si="16"/>
        <v>120000</v>
      </c>
      <c r="M112" s="112"/>
      <c r="N112" s="113">
        <v>150000</v>
      </c>
      <c r="O112" s="76">
        <f t="shared" si="11"/>
        <v>150000</v>
      </c>
      <c r="P112" s="32">
        <f t="shared" si="22"/>
        <v>157500</v>
      </c>
      <c r="Q112" s="33">
        <f t="shared" si="22"/>
        <v>165375</v>
      </c>
      <c r="R112" s="34">
        <f t="shared" si="13"/>
        <v>472875</v>
      </c>
    </row>
    <row r="113" spans="1:18" x14ac:dyDescent="0.3">
      <c r="A113" s="5">
        <v>17026011</v>
      </c>
      <c r="B113" s="52" t="s">
        <v>2426</v>
      </c>
      <c r="C113" s="28">
        <v>0</v>
      </c>
      <c r="D113" s="28">
        <v>0</v>
      </c>
      <c r="E113" s="32">
        <v>600000</v>
      </c>
      <c r="F113" s="278">
        <v>504000</v>
      </c>
      <c r="G113" s="5"/>
      <c r="H113" s="5"/>
      <c r="I113" s="112">
        <f t="shared" si="15"/>
        <v>0</v>
      </c>
      <c r="J113" s="113"/>
      <c r="K113" s="112">
        <v>80000</v>
      </c>
      <c r="L113" s="112">
        <f t="shared" si="16"/>
        <v>120000</v>
      </c>
      <c r="M113" s="112"/>
      <c r="N113" s="113">
        <v>150000</v>
      </c>
      <c r="O113" s="76">
        <f t="shared" si="11"/>
        <v>150000</v>
      </c>
      <c r="P113" s="32">
        <f t="shared" si="22"/>
        <v>157500</v>
      </c>
      <c r="Q113" s="33">
        <f t="shared" si="22"/>
        <v>165375</v>
      </c>
      <c r="R113" s="34">
        <f t="shared" si="13"/>
        <v>472875</v>
      </c>
    </row>
    <row r="114" spans="1:18" x14ac:dyDescent="0.3">
      <c r="A114" s="5">
        <v>17026012</v>
      </c>
      <c r="B114" s="52" t="s">
        <v>2427</v>
      </c>
      <c r="C114" s="28">
        <v>0</v>
      </c>
      <c r="D114" s="28">
        <v>0</v>
      </c>
      <c r="E114" s="32">
        <v>720000</v>
      </c>
      <c r="F114" s="278">
        <v>604800</v>
      </c>
      <c r="G114" s="5"/>
      <c r="H114" s="5"/>
      <c r="I114" s="112">
        <f t="shared" si="15"/>
        <v>0</v>
      </c>
      <c r="J114" s="113"/>
      <c r="K114" s="112">
        <v>80000</v>
      </c>
      <c r="L114" s="112">
        <f t="shared" si="16"/>
        <v>120000</v>
      </c>
      <c r="M114" s="112"/>
      <c r="N114" s="113">
        <v>150000</v>
      </c>
      <c r="O114" s="76">
        <f t="shared" si="11"/>
        <v>150000</v>
      </c>
      <c r="P114" s="32">
        <f t="shared" si="22"/>
        <v>157500</v>
      </c>
      <c r="Q114" s="33">
        <f t="shared" si="22"/>
        <v>165375</v>
      </c>
      <c r="R114" s="34">
        <f t="shared" si="13"/>
        <v>472875</v>
      </c>
    </row>
    <row r="115" spans="1:18" x14ac:dyDescent="0.3">
      <c r="A115" s="5">
        <v>17026013</v>
      </c>
      <c r="B115" s="52" t="s">
        <v>2428</v>
      </c>
      <c r="C115" s="28">
        <v>0</v>
      </c>
      <c r="D115" s="28">
        <v>0</v>
      </c>
      <c r="E115" s="32">
        <v>600000</v>
      </c>
      <c r="F115" s="278">
        <v>504000</v>
      </c>
      <c r="G115" s="5"/>
      <c r="H115" s="5"/>
      <c r="I115" s="112">
        <f t="shared" si="15"/>
        <v>0</v>
      </c>
      <c r="J115" s="113"/>
      <c r="K115" s="112">
        <v>80000</v>
      </c>
      <c r="L115" s="112">
        <f t="shared" si="16"/>
        <v>120000</v>
      </c>
      <c r="M115" s="112"/>
      <c r="N115" s="113">
        <v>150000</v>
      </c>
      <c r="O115" s="76">
        <f t="shared" si="11"/>
        <v>150000</v>
      </c>
      <c r="P115" s="32">
        <f t="shared" si="22"/>
        <v>157500</v>
      </c>
      <c r="Q115" s="33">
        <f t="shared" si="22"/>
        <v>165375</v>
      </c>
      <c r="R115" s="34">
        <f t="shared" si="13"/>
        <v>472875</v>
      </c>
    </row>
    <row r="116" spans="1:18" x14ac:dyDescent="0.3">
      <c r="A116" s="5">
        <v>17026014</v>
      </c>
      <c r="B116" s="52" t="s">
        <v>2429</v>
      </c>
      <c r="C116" s="28">
        <v>0</v>
      </c>
      <c r="D116" s="28">
        <v>0</v>
      </c>
      <c r="E116" s="32">
        <v>600000</v>
      </c>
      <c r="F116" s="278">
        <v>504000</v>
      </c>
      <c r="G116" s="5"/>
      <c r="H116" s="5"/>
      <c r="I116" s="112">
        <f t="shared" si="15"/>
        <v>0</v>
      </c>
      <c r="J116" s="113"/>
      <c r="K116" s="112">
        <v>80000</v>
      </c>
      <c r="L116" s="112">
        <f t="shared" si="16"/>
        <v>120000</v>
      </c>
      <c r="M116" s="112"/>
      <c r="N116" s="113">
        <v>150000</v>
      </c>
      <c r="O116" s="76">
        <f t="shared" si="11"/>
        <v>150000</v>
      </c>
      <c r="P116" s="32">
        <f t="shared" si="22"/>
        <v>157500</v>
      </c>
      <c r="Q116" s="33">
        <f t="shared" si="22"/>
        <v>165375</v>
      </c>
      <c r="R116" s="34">
        <f t="shared" si="13"/>
        <v>472875</v>
      </c>
    </row>
    <row r="117" spans="1:18" x14ac:dyDescent="0.3">
      <c r="A117" s="5">
        <v>17026015</v>
      </c>
      <c r="B117" s="52" t="s">
        <v>2430</v>
      </c>
      <c r="C117" s="28">
        <v>0</v>
      </c>
      <c r="D117" s="28">
        <v>0</v>
      </c>
      <c r="E117" s="32">
        <v>600000</v>
      </c>
      <c r="F117" s="278">
        <v>504000</v>
      </c>
      <c r="G117" s="5"/>
      <c r="H117" s="5"/>
      <c r="I117" s="112">
        <f t="shared" si="15"/>
        <v>0</v>
      </c>
      <c r="J117" s="113"/>
      <c r="K117" s="112">
        <v>80000</v>
      </c>
      <c r="L117" s="112">
        <f t="shared" si="16"/>
        <v>120000</v>
      </c>
      <c r="M117" s="112"/>
      <c r="N117" s="113">
        <v>150000</v>
      </c>
      <c r="O117" s="76">
        <f t="shared" si="11"/>
        <v>150000</v>
      </c>
      <c r="P117" s="32">
        <f t="shared" si="22"/>
        <v>157500</v>
      </c>
      <c r="Q117" s="33">
        <f t="shared" si="22"/>
        <v>165375</v>
      </c>
      <c r="R117" s="34">
        <f t="shared" si="13"/>
        <v>472875</v>
      </c>
    </row>
    <row r="118" spans="1:18" ht="37.5" x14ac:dyDescent="0.3">
      <c r="A118" s="5">
        <v>17026016</v>
      </c>
      <c r="B118" s="52" t="s">
        <v>2431</v>
      </c>
      <c r="C118" s="28">
        <v>0</v>
      </c>
      <c r="D118" s="28">
        <v>0</v>
      </c>
      <c r="E118" s="32">
        <v>600000</v>
      </c>
      <c r="F118" s="278">
        <v>504000</v>
      </c>
      <c r="G118" s="5"/>
      <c r="H118" s="5"/>
      <c r="I118" s="112">
        <f t="shared" si="15"/>
        <v>0</v>
      </c>
      <c r="J118" s="113"/>
      <c r="K118" s="112">
        <v>80000</v>
      </c>
      <c r="L118" s="112">
        <f t="shared" si="16"/>
        <v>120000</v>
      </c>
      <c r="M118" s="112"/>
      <c r="N118" s="113">
        <v>150000</v>
      </c>
      <c r="O118" s="76">
        <f t="shared" si="11"/>
        <v>150000</v>
      </c>
      <c r="P118" s="32">
        <f t="shared" si="22"/>
        <v>157500</v>
      </c>
      <c r="Q118" s="33">
        <f t="shared" si="22"/>
        <v>165375</v>
      </c>
      <c r="R118" s="34">
        <f t="shared" si="13"/>
        <v>472875</v>
      </c>
    </row>
    <row r="119" spans="1:18" x14ac:dyDescent="0.3">
      <c r="A119" s="5">
        <v>17026017</v>
      </c>
      <c r="B119" s="52" t="s">
        <v>2432</v>
      </c>
      <c r="C119" s="28">
        <v>0</v>
      </c>
      <c r="D119" s="28">
        <v>0</v>
      </c>
      <c r="E119" s="32">
        <v>600000</v>
      </c>
      <c r="F119" s="278">
        <v>504000</v>
      </c>
      <c r="G119" s="5"/>
      <c r="H119" s="5"/>
      <c r="I119" s="112">
        <f t="shared" si="15"/>
        <v>0</v>
      </c>
      <c r="J119" s="113"/>
      <c r="K119" s="112">
        <v>80000</v>
      </c>
      <c r="L119" s="112">
        <f t="shared" si="16"/>
        <v>120000</v>
      </c>
      <c r="M119" s="112"/>
      <c r="N119" s="113">
        <v>150000</v>
      </c>
      <c r="O119" s="76">
        <f t="shared" si="11"/>
        <v>150000</v>
      </c>
      <c r="P119" s="32">
        <f t="shared" si="22"/>
        <v>157500</v>
      </c>
      <c r="Q119" s="33">
        <f t="shared" si="22"/>
        <v>165375</v>
      </c>
      <c r="R119" s="34">
        <f t="shared" si="13"/>
        <v>472875</v>
      </c>
    </row>
    <row r="120" spans="1:18" x14ac:dyDescent="0.3">
      <c r="A120" s="5">
        <v>17026018</v>
      </c>
      <c r="B120" s="52" t="s">
        <v>2433</v>
      </c>
      <c r="C120" s="28">
        <v>0</v>
      </c>
      <c r="D120" s="28">
        <v>0</v>
      </c>
      <c r="E120" s="32">
        <v>600000</v>
      </c>
      <c r="F120" s="278">
        <v>504000</v>
      </c>
      <c r="G120" s="5"/>
      <c r="H120" s="5"/>
      <c r="I120" s="112">
        <f t="shared" si="15"/>
        <v>0</v>
      </c>
      <c r="J120" s="113"/>
      <c r="K120" s="112">
        <v>80000</v>
      </c>
      <c r="L120" s="112">
        <f t="shared" si="16"/>
        <v>120000</v>
      </c>
      <c r="M120" s="112"/>
      <c r="N120" s="113">
        <v>150000</v>
      </c>
      <c r="O120" s="76">
        <f t="shared" si="11"/>
        <v>150000</v>
      </c>
      <c r="P120" s="32">
        <f t="shared" si="22"/>
        <v>157500</v>
      </c>
      <c r="Q120" s="33">
        <f t="shared" si="22"/>
        <v>165375</v>
      </c>
      <c r="R120" s="34">
        <f t="shared" si="13"/>
        <v>472875</v>
      </c>
    </row>
    <row r="121" spans="1:18" ht="37.5" x14ac:dyDescent="0.3">
      <c r="A121" s="5">
        <v>17026019</v>
      </c>
      <c r="B121" s="52" t="s">
        <v>2434</v>
      </c>
      <c r="C121" s="28">
        <v>0</v>
      </c>
      <c r="D121" s="28">
        <v>0</v>
      </c>
      <c r="E121" s="32">
        <v>600000</v>
      </c>
      <c r="F121" s="278">
        <v>504000</v>
      </c>
      <c r="G121" s="5"/>
      <c r="H121" s="5"/>
      <c r="I121" s="112">
        <f t="shared" si="15"/>
        <v>0</v>
      </c>
      <c r="J121" s="113"/>
      <c r="K121" s="112">
        <v>80000</v>
      </c>
      <c r="L121" s="112">
        <f t="shared" si="16"/>
        <v>120000</v>
      </c>
      <c r="M121" s="112"/>
      <c r="N121" s="113">
        <v>150000</v>
      </c>
      <c r="O121" s="76">
        <f t="shared" si="11"/>
        <v>150000</v>
      </c>
      <c r="P121" s="32">
        <f t="shared" ref="P121:Q136" si="23">O121+5%*O121</f>
        <v>157500</v>
      </c>
      <c r="Q121" s="33">
        <f t="shared" si="23"/>
        <v>165375</v>
      </c>
      <c r="R121" s="34">
        <f t="shared" si="13"/>
        <v>472875</v>
      </c>
    </row>
    <row r="122" spans="1:18" ht="37.5" x14ac:dyDescent="0.3">
      <c r="A122" s="5">
        <v>17026020</v>
      </c>
      <c r="B122" s="52" t="s">
        <v>2435</v>
      </c>
      <c r="C122" s="28">
        <v>0</v>
      </c>
      <c r="D122" s="28">
        <v>0</v>
      </c>
      <c r="E122" s="32">
        <v>600000</v>
      </c>
      <c r="F122" s="278">
        <v>504000</v>
      </c>
      <c r="G122" s="5"/>
      <c r="H122" s="5"/>
      <c r="I122" s="112">
        <f t="shared" si="15"/>
        <v>0</v>
      </c>
      <c r="J122" s="113"/>
      <c r="K122" s="112">
        <v>80000</v>
      </c>
      <c r="L122" s="112">
        <f t="shared" si="16"/>
        <v>120000</v>
      </c>
      <c r="M122" s="112"/>
      <c r="N122" s="113">
        <v>150000</v>
      </c>
      <c r="O122" s="76">
        <f t="shared" si="11"/>
        <v>150000</v>
      </c>
      <c r="P122" s="32">
        <f t="shared" si="23"/>
        <v>157500</v>
      </c>
      <c r="Q122" s="33">
        <f t="shared" si="23"/>
        <v>165375</v>
      </c>
      <c r="R122" s="34">
        <f t="shared" si="13"/>
        <v>472875</v>
      </c>
    </row>
    <row r="123" spans="1:18" x14ac:dyDescent="0.3">
      <c r="A123" s="5">
        <v>17026021</v>
      </c>
      <c r="B123" s="52" t="s">
        <v>2436</v>
      </c>
      <c r="C123" s="28">
        <v>0</v>
      </c>
      <c r="D123" s="28">
        <v>0</v>
      </c>
      <c r="E123" s="32">
        <v>600000</v>
      </c>
      <c r="F123" s="278">
        <v>504000</v>
      </c>
      <c r="G123" s="5"/>
      <c r="H123" s="5"/>
      <c r="I123" s="112">
        <f t="shared" si="15"/>
        <v>0</v>
      </c>
      <c r="J123" s="113"/>
      <c r="K123" s="112">
        <v>80000</v>
      </c>
      <c r="L123" s="112">
        <f t="shared" si="16"/>
        <v>120000</v>
      </c>
      <c r="M123" s="112"/>
      <c r="N123" s="113">
        <v>150000</v>
      </c>
      <c r="O123" s="76">
        <f t="shared" si="11"/>
        <v>150000</v>
      </c>
      <c r="P123" s="32">
        <f t="shared" si="23"/>
        <v>157500</v>
      </c>
      <c r="Q123" s="33">
        <f t="shared" si="23"/>
        <v>165375</v>
      </c>
      <c r="R123" s="34">
        <f t="shared" si="13"/>
        <v>472875</v>
      </c>
    </row>
    <row r="124" spans="1:18" x14ac:dyDescent="0.3">
      <c r="A124" s="5">
        <v>17026022</v>
      </c>
      <c r="B124" s="52" t="s">
        <v>2437</v>
      </c>
      <c r="C124" s="28">
        <v>0</v>
      </c>
      <c r="D124" s="28">
        <v>0</v>
      </c>
      <c r="E124" s="32">
        <v>720000</v>
      </c>
      <c r="F124" s="278">
        <v>604800</v>
      </c>
      <c r="G124" s="5"/>
      <c r="H124" s="5"/>
      <c r="I124" s="112">
        <f t="shared" si="15"/>
        <v>0</v>
      </c>
      <c r="J124" s="113"/>
      <c r="K124" s="112">
        <v>80000</v>
      </c>
      <c r="L124" s="112">
        <f t="shared" si="16"/>
        <v>120000</v>
      </c>
      <c r="M124" s="112"/>
      <c r="N124" s="113">
        <v>150000</v>
      </c>
      <c r="O124" s="76">
        <f t="shared" si="11"/>
        <v>150000</v>
      </c>
      <c r="P124" s="32">
        <f t="shared" si="23"/>
        <v>157500</v>
      </c>
      <c r="Q124" s="33">
        <f t="shared" si="23"/>
        <v>165375</v>
      </c>
      <c r="R124" s="34">
        <f t="shared" si="13"/>
        <v>472875</v>
      </c>
    </row>
    <row r="125" spans="1:18" x14ac:dyDescent="0.3">
      <c r="A125" s="5">
        <v>17026023</v>
      </c>
      <c r="B125" s="52" t="s">
        <v>2438</v>
      </c>
      <c r="C125" s="28">
        <v>0</v>
      </c>
      <c r="D125" s="28">
        <v>0</v>
      </c>
      <c r="E125" s="32">
        <v>600000</v>
      </c>
      <c r="F125" s="278">
        <v>504000</v>
      </c>
      <c r="G125" s="5"/>
      <c r="H125" s="5"/>
      <c r="I125" s="112">
        <f t="shared" si="15"/>
        <v>0</v>
      </c>
      <c r="J125" s="113"/>
      <c r="K125" s="112">
        <v>80000</v>
      </c>
      <c r="L125" s="112">
        <f t="shared" si="16"/>
        <v>120000</v>
      </c>
      <c r="M125" s="112"/>
      <c r="N125" s="113">
        <v>150000</v>
      </c>
      <c r="O125" s="76">
        <f t="shared" si="11"/>
        <v>150000</v>
      </c>
      <c r="P125" s="32">
        <f t="shared" si="23"/>
        <v>157500</v>
      </c>
      <c r="Q125" s="33">
        <f t="shared" si="23"/>
        <v>165375</v>
      </c>
      <c r="R125" s="34">
        <f t="shared" si="13"/>
        <v>472875</v>
      </c>
    </row>
    <row r="126" spans="1:18" x14ac:dyDescent="0.3">
      <c r="A126" s="5">
        <v>17026024</v>
      </c>
      <c r="B126" s="52" t="s">
        <v>2439</v>
      </c>
      <c r="C126" s="28">
        <v>0</v>
      </c>
      <c r="D126" s="28">
        <v>0</v>
      </c>
      <c r="E126" s="32">
        <v>840000</v>
      </c>
      <c r="F126" s="278">
        <v>705600</v>
      </c>
      <c r="G126" s="5"/>
      <c r="H126" s="5"/>
      <c r="I126" s="112">
        <f t="shared" si="15"/>
        <v>0</v>
      </c>
      <c r="J126" s="113"/>
      <c r="K126" s="112">
        <v>80000</v>
      </c>
      <c r="L126" s="112">
        <f t="shared" si="16"/>
        <v>120000</v>
      </c>
      <c r="M126" s="112"/>
      <c r="N126" s="113">
        <v>150000</v>
      </c>
      <c r="O126" s="76">
        <f t="shared" si="11"/>
        <v>150000</v>
      </c>
      <c r="P126" s="32">
        <f t="shared" si="23"/>
        <v>157500</v>
      </c>
      <c r="Q126" s="33">
        <f t="shared" si="23"/>
        <v>165375</v>
      </c>
      <c r="R126" s="34">
        <f t="shared" si="13"/>
        <v>472875</v>
      </c>
    </row>
    <row r="127" spans="1:18" ht="37.5" x14ac:dyDescent="0.3">
      <c r="A127" s="5">
        <v>17026025</v>
      </c>
      <c r="B127" s="52" t="s">
        <v>2440</v>
      </c>
      <c r="C127" s="28">
        <v>0</v>
      </c>
      <c r="D127" s="28">
        <v>0</v>
      </c>
      <c r="E127" s="32">
        <v>600000</v>
      </c>
      <c r="F127" s="278">
        <v>504000</v>
      </c>
      <c r="G127" s="5"/>
      <c r="H127" s="5"/>
      <c r="I127" s="112">
        <f t="shared" si="15"/>
        <v>0</v>
      </c>
      <c r="J127" s="113"/>
      <c r="K127" s="112">
        <v>80000</v>
      </c>
      <c r="L127" s="112">
        <f t="shared" si="16"/>
        <v>120000</v>
      </c>
      <c r="M127" s="112"/>
      <c r="N127" s="113">
        <v>150000</v>
      </c>
      <c r="O127" s="76">
        <f t="shared" si="11"/>
        <v>150000</v>
      </c>
      <c r="P127" s="32">
        <f t="shared" si="23"/>
        <v>157500</v>
      </c>
      <c r="Q127" s="33">
        <f t="shared" si="23"/>
        <v>165375</v>
      </c>
      <c r="R127" s="34">
        <f t="shared" si="13"/>
        <v>472875</v>
      </c>
    </row>
    <row r="128" spans="1:18" x14ac:dyDescent="0.3">
      <c r="A128" s="5">
        <v>17026026</v>
      </c>
      <c r="B128" s="52" t="s">
        <v>2441</v>
      </c>
      <c r="C128" s="28">
        <v>0</v>
      </c>
      <c r="D128" s="28">
        <v>0</v>
      </c>
      <c r="E128" s="32">
        <v>600000</v>
      </c>
      <c r="F128" s="278">
        <v>504000</v>
      </c>
      <c r="G128" s="5"/>
      <c r="H128" s="5"/>
      <c r="I128" s="112">
        <f t="shared" si="15"/>
        <v>0</v>
      </c>
      <c r="J128" s="113"/>
      <c r="K128" s="112">
        <v>80000</v>
      </c>
      <c r="L128" s="112">
        <f t="shared" si="16"/>
        <v>120000</v>
      </c>
      <c r="M128" s="112"/>
      <c r="N128" s="113">
        <v>150000</v>
      </c>
      <c r="O128" s="76">
        <f t="shared" si="11"/>
        <v>150000</v>
      </c>
      <c r="P128" s="32">
        <f t="shared" si="23"/>
        <v>157500</v>
      </c>
      <c r="Q128" s="33">
        <f t="shared" si="23"/>
        <v>165375</v>
      </c>
      <c r="R128" s="34">
        <f t="shared" si="13"/>
        <v>472875</v>
      </c>
    </row>
    <row r="129" spans="1:18" x14ac:dyDescent="0.3">
      <c r="A129" s="5">
        <v>17026027</v>
      </c>
      <c r="B129" s="52" t="s">
        <v>2442</v>
      </c>
      <c r="C129" s="28">
        <v>0</v>
      </c>
      <c r="D129" s="28">
        <v>0</v>
      </c>
      <c r="E129" s="32">
        <v>600000</v>
      </c>
      <c r="F129" s="278">
        <v>504000</v>
      </c>
      <c r="G129" s="5"/>
      <c r="H129" s="5"/>
      <c r="I129" s="112">
        <f t="shared" si="15"/>
        <v>0</v>
      </c>
      <c r="J129" s="113"/>
      <c r="K129" s="112">
        <v>80000</v>
      </c>
      <c r="L129" s="112">
        <f t="shared" si="16"/>
        <v>120000</v>
      </c>
      <c r="M129" s="112"/>
      <c r="N129" s="113">
        <v>150000</v>
      </c>
      <c r="O129" s="76">
        <f t="shared" si="11"/>
        <v>150000</v>
      </c>
      <c r="P129" s="32">
        <f t="shared" si="23"/>
        <v>157500</v>
      </c>
      <c r="Q129" s="33">
        <f t="shared" si="23"/>
        <v>165375</v>
      </c>
      <c r="R129" s="34">
        <f t="shared" si="13"/>
        <v>472875</v>
      </c>
    </row>
    <row r="130" spans="1:18" ht="37.5" x14ac:dyDescent="0.3">
      <c r="A130" s="5">
        <v>17026028</v>
      </c>
      <c r="B130" s="52" t="s">
        <v>2443</v>
      </c>
      <c r="C130" s="28">
        <v>0</v>
      </c>
      <c r="D130" s="28">
        <v>0</v>
      </c>
      <c r="E130" s="32">
        <v>600000</v>
      </c>
      <c r="F130" s="278">
        <v>504000</v>
      </c>
      <c r="G130" s="5"/>
      <c r="H130" s="5"/>
      <c r="I130" s="112">
        <f t="shared" si="15"/>
        <v>0</v>
      </c>
      <c r="J130" s="113"/>
      <c r="K130" s="112">
        <v>80000</v>
      </c>
      <c r="L130" s="112">
        <f t="shared" si="16"/>
        <v>120000</v>
      </c>
      <c r="M130" s="112"/>
      <c r="N130" s="113">
        <v>150000</v>
      </c>
      <c r="O130" s="76">
        <f t="shared" si="11"/>
        <v>150000</v>
      </c>
      <c r="P130" s="32">
        <f t="shared" si="23"/>
        <v>157500</v>
      </c>
      <c r="Q130" s="33">
        <f t="shared" si="23"/>
        <v>165375</v>
      </c>
      <c r="R130" s="34">
        <f t="shared" si="13"/>
        <v>472875</v>
      </c>
    </row>
    <row r="131" spans="1:18" x14ac:dyDescent="0.3">
      <c r="A131" s="5">
        <v>17026029</v>
      </c>
      <c r="B131" s="52" t="s">
        <v>2444</v>
      </c>
      <c r="C131" s="28">
        <v>0</v>
      </c>
      <c r="D131" s="28">
        <v>0</v>
      </c>
      <c r="E131" s="32">
        <v>600000</v>
      </c>
      <c r="F131" s="278">
        <v>504000</v>
      </c>
      <c r="G131" s="5"/>
      <c r="H131" s="5"/>
      <c r="I131" s="112">
        <f t="shared" si="15"/>
        <v>0</v>
      </c>
      <c r="J131" s="113"/>
      <c r="K131" s="112">
        <v>80000</v>
      </c>
      <c r="L131" s="112">
        <f t="shared" si="16"/>
        <v>120000</v>
      </c>
      <c r="M131" s="112"/>
      <c r="N131" s="113">
        <v>150000</v>
      </c>
      <c r="O131" s="76">
        <f t="shared" si="11"/>
        <v>150000</v>
      </c>
      <c r="P131" s="32">
        <f t="shared" si="23"/>
        <v>157500</v>
      </c>
      <c r="Q131" s="33">
        <f t="shared" si="23"/>
        <v>165375</v>
      </c>
      <c r="R131" s="34">
        <f t="shared" si="13"/>
        <v>472875</v>
      </c>
    </row>
    <row r="132" spans="1:18" x14ac:dyDescent="0.3">
      <c r="A132" s="5">
        <v>17026030</v>
      </c>
      <c r="B132" s="52" t="s">
        <v>2445</v>
      </c>
      <c r="C132" s="28">
        <v>0</v>
      </c>
      <c r="D132" s="28">
        <v>0</v>
      </c>
      <c r="E132" s="32">
        <v>600000</v>
      </c>
      <c r="F132" s="278">
        <v>504000</v>
      </c>
      <c r="G132" s="5"/>
      <c r="H132" s="5"/>
      <c r="I132" s="112">
        <f t="shared" si="15"/>
        <v>0</v>
      </c>
      <c r="J132" s="113"/>
      <c r="K132" s="112">
        <v>80000</v>
      </c>
      <c r="L132" s="112">
        <f t="shared" si="16"/>
        <v>120000</v>
      </c>
      <c r="M132" s="112"/>
      <c r="N132" s="113">
        <v>150000</v>
      </c>
      <c r="O132" s="76">
        <f t="shared" si="11"/>
        <v>150000</v>
      </c>
      <c r="P132" s="32">
        <f t="shared" si="23"/>
        <v>157500</v>
      </c>
      <c r="Q132" s="33">
        <f t="shared" si="23"/>
        <v>165375</v>
      </c>
      <c r="R132" s="34">
        <f t="shared" si="13"/>
        <v>472875</v>
      </c>
    </row>
    <row r="133" spans="1:18" x14ac:dyDescent="0.3">
      <c r="A133" s="5">
        <v>17026031</v>
      </c>
      <c r="B133" s="52" t="s">
        <v>2446</v>
      </c>
      <c r="C133" s="28">
        <v>0</v>
      </c>
      <c r="D133" s="28">
        <v>0</v>
      </c>
      <c r="E133" s="32">
        <v>600000</v>
      </c>
      <c r="F133" s="278">
        <v>504000</v>
      </c>
      <c r="G133" s="5"/>
      <c r="H133" s="5"/>
      <c r="I133" s="112">
        <f t="shared" si="15"/>
        <v>0</v>
      </c>
      <c r="J133" s="113"/>
      <c r="K133" s="112">
        <v>80000</v>
      </c>
      <c r="L133" s="112">
        <f t="shared" si="16"/>
        <v>120000</v>
      </c>
      <c r="M133" s="112"/>
      <c r="N133" s="113">
        <v>150000</v>
      </c>
      <c r="O133" s="76">
        <f t="shared" si="11"/>
        <v>150000</v>
      </c>
      <c r="P133" s="32">
        <f t="shared" si="23"/>
        <v>157500</v>
      </c>
      <c r="Q133" s="33">
        <f t="shared" si="23"/>
        <v>165375</v>
      </c>
      <c r="R133" s="34">
        <f t="shared" si="13"/>
        <v>472875</v>
      </c>
    </row>
    <row r="134" spans="1:18" x14ac:dyDescent="0.3">
      <c r="A134" s="5">
        <v>17026032</v>
      </c>
      <c r="B134" s="52" t="s">
        <v>2447</v>
      </c>
      <c r="C134" s="28">
        <v>0</v>
      </c>
      <c r="D134" s="28">
        <v>0</v>
      </c>
      <c r="E134" s="32">
        <v>600000</v>
      </c>
      <c r="F134" s="278">
        <v>504000</v>
      </c>
      <c r="G134" s="5"/>
      <c r="H134" s="5"/>
      <c r="I134" s="112">
        <f t="shared" si="15"/>
        <v>0</v>
      </c>
      <c r="J134" s="113"/>
      <c r="K134" s="112">
        <v>80000</v>
      </c>
      <c r="L134" s="112">
        <f t="shared" si="16"/>
        <v>120000</v>
      </c>
      <c r="M134" s="112"/>
      <c r="N134" s="113">
        <v>150000</v>
      </c>
      <c r="O134" s="76">
        <f t="shared" si="11"/>
        <v>150000</v>
      </c>
      <c r="P134" s="32">
        <f t="shared" si="23"/>
        <v>157500</v>
      </c>
      <c r="Q134" s="33">
        <f t="shared" si="23"/>
        <v>165375</v>
      </c>
      <c r="R134" s="34">
        <f t="shared" si="13"/>
        <v>472875</v>
      </c>
    </row>
    <row r="135" spans="1:18" x14ac:dyDescent="0.3">
      <c r="A135" s="5">
        <v>17026033</v>
      </c>
      <c r="B135" s="52" t="s">
        <v>2448</v>
      </c>
      <c r="C135" s="28">
        <v>0</v>
      </c>
      <c r="D135" s="28">
        <v>0</v>
      </c>
      <c r="E135" s="32">
        <v>600000</v>
      </c>
      <c r="F135" s="278">
        <v>504000</v>
      </c>
      <c r="G135" s="5"/>
      <c r="H135" s="5"/>
      <c r="I135" s="112">
        <f t="shared" si="15"/>
        <v>0</v>
      </c>
      <c r="J135" s="113"/>
      <c r="K135" s="112">
        <v>80000</v>
      </c>
      <c r="L135" s="112">
        <f t="shared" si="16"/>
        <v>120000</v>
      </c>
      <c r="M135" s="112"/>
      <c r="N135" s="113">
        <v>150000</v>
      </c>
      <c r="O135" s="76">
        <f t="shared" si="11"/>
        <v>150000</v>
      </c>
      <c r="P135" s="32">
        <f t="shared" si="23"/>
        <v>157500</v>
      </c>
      <c r="Q135" s="33">
        <f t="shared" si="23"/>
        <v>165375</v>
      </c>
      <c r="R135" s="34">
        <f t="shared" si="13"/>
        <v>472875</v>
      </c>
    </row>
    <row r="136" spans="1:18" x14ac:dyDescent="0.3">
      <c r="A136" s="5">
        <v>17026034</v>
      </c>
      <c r="B136" s="52" t="s">
        <v>2449</v>
      </c>
      <c r="C136" s="28">
        <v>0</v>
      </c>
      <c r="D136" s="28">
        <v>0</v>
      </c>
      <c r="E136" s="32">
        <v>600000</v>
      </c>
      <c r="F136" s="278">
        <v>504000</v>
      </c>
      <c r="G136" s="5"/>
      <c r="H136" s="5"/>
      <c r="I136" s="112">
        <f t="shared" si="15"/>
        <v>0</v>
      </c>
      <c r="J136" s="113"/>
      <c r="K136" s="112">
        <v>80000</v>
      </c>
      <c r="L136" s="112">
        <f t="shared" si="16"/>
        <v>120000</v>
      </c>
      <c r="M136" s="112"/>
      <c r="N136" s="113">
        <v>150000</v>
      </c>
      <c r="O136" s="76">
        <f t="shared" si="11"/>
        <v>150000</v>
      </c>
      <c r="P136" s="32">
        <f t="shared" si="23"/>
        <v>157500</v>
      </c>
      <c r="Q136" s="33">
        <f t="shared" si="23"/>
        <v>165375</v>
      </c>
      <c r="R136" s="34">
        <f t="shared" si="13"/>
        <v>472875</v>
      </c>
    </row>
    <row r="137" spans="1:18" x14ac:dyDescent="0.3">
      <c r="A137" s="5">
        <v>17026035</v>
      </c>
      <c r="B137" s="52" t="s">
        <v>2450</v>
      </c>
      <c r="C137" s="28">
        <v>0</v>
      </c>
      <c r="D137" s="28">
        <v>0</v>
      </c>
      <c r="E137" s="32">
        <v>720000</v>
      </c>
      <c r="F137" s="278">
        <v>604800</v>
      </c>
      <c r="G137" s="5"/>
      <c r="H137" s="5"/>
      <c r="I137" s="112">
        <f t="shared" si="15"/>
        <v>0</v>
      </c>
      <c r="J137" s="113"/>
      <c r="K137" s="112">
        <v>80000</v>
      </c>
      <c r="L137" s="112">
        <f t="shared" si="16"/>
        <v>120000</v>
      </c>
      <c r="M137" s="112"/>
      <c r="N137" s="113">
        <v>150000</v>
      </c>
      <c r="O137" s="76">
        <f t="shared" si="11"/>
        <v>150000</v>
      </c>
      <c r="P137" s="32">
        <f t="shared" ref="P137:Q152" si="24">O137+5%*O137</f>
        <v>157500</v>
      </c>
      <c r="Q137" s="33">
        <f t="shared" si="24"/>
        <v>165375</v>
      </c>
      <c r="R137" s="34">
        <f t="shared" si="13"/>
        <v>472875</v>
      </c>
    </row>
    <row r="138" spans="1:18" x14ac:dyDescent="0.3">
      <c r="A138" s="5">
        <v>17026036</v>
      </c>
      <c r="B138" s="52" t="s">
        <v>2451</v>
      </c>
      <c r="C138" s="28">
        <v>0</v>
      </c>
      <c r="D138" s="28">
        <v>0</v>
      </c>
      <c r="E138" s="32">
        <v>720000</v>
      </c>
      <c r="F138" s="278">
        <v>604800</v>
      </c>
      <c r="G138" s="5"/>
      <c r="H138" s="5"/>
      <c r="I138" s="112">
        <f t="shared" si="15"/>
        <v>0</v>
      </c>
      <c r="J138" s="113"/>
      <c r="K138" s="112">
        <v>80000</v>
      </c>
      <c r="L138" s="112">
        <f t="shared" si="16"/>
        <v>120000</v>
      </c>
      <c r="M138" s="112"/>
      <c r="N138" s="113">
        <v>150000</v>
      </c>
      <c r="O138" s="76">
        <f t="shared" si="11"/>
        <v>150000</v>
      </c>
      <c r="P138" s="32">
        <f t="shared" si="24"/>
        <v>157500</v>
      </c>
      <c r="Q138" s="33">
        <f t="shared" si="24"/>
        <v>165375</v>
      </c>
      <c r="R138" s="34">
        <f t="shared" si="13"/>
        <v>472875</v>
      </c>
    </row>
    <row r="139" spans="1:18" x14ac:dyDescent="0.3">
      <c r="A139" s="5">
        <v>17026037</v>
      </c>
      <c r="B139" s="52" t="s">
        <v>2452</v>
      </c>
      <c r="C139" s="28">
        <v>0</v>
      </c>
      <c r="D139" s="28">
        <v>0</v>
      </c>
      <c r="E139" s="32">
        <v>600000</v>
      </c>
      <c r="F139" s="278">
        <v>504000</v>
      </c>
      <c r="G139" s="5"/>
      <c r="H139" s="5"/>
      <c r="I139" s="112">
        <f t="shared" si="15"/>
        <v>0</v>
      </c>
      <c r="J139" s="113"/>
      <c r="K139" s="112">
        <v>80000</v>
      </c>
      <c r="L139" s="112">
        <f t="shared" si="16"/>
        <v>120000</v>
      </c>
      <c r="M139" s="112"/>
      <c r="N139" s="113">
        <v>150000</v>
      </c>
      <c r="O139" s="76">
        <f t="shared" si="11"/>
        <v>150000</v>
      </c>
      <c r="P139" s="32">
        <f t="shared" si="24"/>
        <v>157500</v>
      </c>
      <c r="Q139" s="33">
        <f t="shared" si="24"/>
        <v>165375</v>
      </c>
      <c r="R139" s="34">
        <f t="shared" si="13"/>
        <v>472875</v>
      </c>
    </row>
    <row r="140" spans="1:18" x14ac:dyDescent="0.3">
      <c r="A140" s="5">
        <v>17026038</v>
      </c>
      <c r="B140" s="52" t="s">
        <v>2453</v>
      </c>
      <c r="C140" s="28">
        <v>0</v>
      </c>
      <c r="D140" s="28">
        <v>0</v>
      </c>
      <c r="E140" s="32">
        <v>600000</v>
      </c>
      <c r="F140" s="278">
        <v>504000</v>
      </c>
      <c r="G140" s="5"/>
      <c r="H140" s="5"/>
      <c r="I140" s="112">
        <f t="shared" si="15"/>
        <v>0</v>
      </c>
      <c r="J140" s="113"/>
      <c r="K140" s="112">
        <v>80000</v>
      </c>
      <c r="L140" s="112">
        <f t="shared" si="16"/>
        <v>120000</v>
      </c>
      <c r="M140" s="112"/>
      <c r="N140" s="113">
        <v>150000</v>
      </c>
      <c r="O140" s="76">
        <f t="shared" ref="O140:O203" si="25">J140+N140</f>
        <v>150000</v>
      </c>
      <c r="P140" s="32">
        <f t="shared" si="24"/>
        <v>157500</v>
      </c>
      <c r="Q140" s="33">
        <f t="shared" si="24"/>
        <v>165375</v>
      </c>
      <c r="R140" s="34">
        <f t="shared" ref="R140:R203" si="26">SUM(O140:Q140)</f>
        <v>472875</v>
      </c>
    </row>
    <row r="141" spans="1:18" x14ac:dyDescent="0.3">
      <c r="A141" s="5">
        <v>17026039</v>
      </c>
      <c r="B141" s="52" t="s">
        <v>2454</v>
      </c>
      <c r="C141" s="28">
        <v>0</v>
      </c>
      <c r="D141" s="28">
        <v>0</v>
      </c>
      <c r="E141" s="32">
        <v>600000</v>
      </c>
      <c r="F141" s="278">
        <v>504000</v>
      </c>
      <c r="G141" s="5"/>
      <c r="H141" s="5"/>
      <c r="I141" s="112">
        <f t="shared" si="15"/>
        <v>0</v>
      </c>
      <c r="J141" s="113"/>
      <c r="K141" s="112">
        <v>80000</v>
      </c>
      <c r="L141" s="112">
        <f t="shared" si="16"/>
        <v>120000</v>
      </c>
      <c r="M141" s="112"/>
      <c r="N141" s="113">
        <v>150000</v>
      </c>
      <c r="O141" s="76">
        <f t="shared" si="25"/>
        <v>150000</v>
      </c>
      <c r="P141" s="32">
        <f t="shared" si="24"/>
        <v>157500</v>
      </c>
      <c r="Q141" s="33">
        <f t="shared" si="24"/>
        <v>165375</v>
      </c>
      <c r="R141" s="34">
        <f t="shared" si="26"/>
        <v>472875</v>
      </c>
    </row>
    <row r="142" spans="1:18" x14ac:dyDescent="0.3">
      <c r="A142" s="5">
        <v>17026040</v>
      </c>
      <c r="B142" s="52" t="s">
        <v>2455</v>
      </c>
      <c r="C142" s="28">
        <v>0</v>
      </c>
      <c r="D142" s="28">
        <v>0</v>
      </c>
      <c r="E142" s="32">
        <v>600000</v>
      </c>
      <c r="F142" s="278">
        <v>504000</v>
      </c>
      <c r="G142" s="5"/>
      <c r="H142" s="5"/>
      <c r="I142" s="112">
        <f t="shared" ref="I142:I205" si="27">H142/9*12</f>
        <v>0</v>
      </c>
      <c r="J142" s="113"/>
      <c r="K142" s="112">
        <v>80000</v>
      </c>
      <c r="L142" s="112">
        <f t="shared" ref="L142:L205" si="28">K142/8*12</f>
        <v>120000</v>
      </c>
      <c r="M142" s="112"/>
      <c r="N142" s="113">
        <v>150000</v>
      </c>
      <c r="O142" s="76">
        <f t="shared" si="25"/>
        <v>150000</v>
      </c>
      <c r="P142" s="32">
        <f t="shared" si="24"/>
        <v>157500</v>
      </c>
      <c r="Q142" s="33">
        <f t="shared" si="24"/>
        <v>165375</v>
      </c>
      <c r="R142" s="34">
        <f t="shared" si="26"/>
        <v>472875</v>
      </c>
    </row>
    <row r="143" spans="1:18" x14ac:dyDescent="0.3">
      <c r="A143" s="5">
        <v>17026041</v>
      </c>
      <c r="B143" s="52" t="s">
        <v>2456</v>
      </c>
      <c r="C143" s="28">
        <v>0</v>
      </c>
      <c r="D143" s="28">
        <v>0</v>
      </c>
      <c r="E143" s="32">
        <v>600000</v>
      </c>
      <c r="F143" s="278">
        <v>504000</v>
      </c>
      <c r="G143" s="5"/>
      <c r="H143" s="5"/>
      <c r="I143" s="112">
        <f t="shared" si="27"/>
        <v>0</v>
      </c>
      <c r="J143" s="113"/>
      <c r="K143" s="112">
        <v>80000</v>
      </c>
      <c r="L143" s="112">
        <f t="shared" si="28"/>
        <v>120000</v>
      </c>
      <c r="M143" s="112"/>
      <c r="N143" s="113">
        <v>150000</v>
      </c>
      <c r="O143" s="76">
        <f t="shared" si="25"/>
        <v>150000</v>
      </c>
      <c r="P143" s="32">
        <f t="shared" si="24"/>
        <v>157500</v>
      </c>
      <c r="Q143" s="33">
        <f t="shared" si="24"/>
        <v>165375</v>
      </c>
      <c r="R143" s="34">
        <f t="shared" si="26"/>
        <v>472875</v>
      </c>
    </row>
    <row r="144" spans="1:18" x14ac:dyDescent="0.3">
      <c r="A144" s="5">
        <v>17026042</v>
      </c>
      <c r="B144" s="52" t="s">
        <v>2457</v>
      </c>
      <c r="C144" s="28">
        <v>0</v>
      </c>
      <c r="D144" s="28">
        <v>0</v>
      </c>
      <c r="E144" s="32">
        <v>600000</v>
      </c>
      <c r="F144" s="278">
        <v>504000</v>
      </c>
      <c r="G144" s="5"/>
      <c r="H144" s="5"/>
      <c r="I144" s="112">
        <f t="shared" si="27"/>
        <v>0</v>
      </c>
      <c r="J144" s="113"/>
      <c r="K144" s="112">
        <v>80000</v>
      </c>
      <c r="L144" s="112">
        <f t="shared" si="28"/>
        <v>120000</v>
      </c>
      <c r="M144" s="112"/>
      <c r="N144" s="113">
        <v>150000</v>
      </c>
      <c r="O144" s="76">
        <f t="shared" si="25"/>
        <v>150000</v>
      </c>
      <c r="P144" s="32">
        <f t="shared" si="24"/>
        <v>157500</v>
      </c>
      <c r="Q144" s="33">
        <f t="shared" si="24"/>
        <v>165375</v>
      </c>
      <c r="R144" s="34">
        <f t="shared" si="26"/>
        <v>472875</v>
      </c>
    </row>
    <row r="145" spans="1:18" x14ac:dyDescent="0.3">
      <c r="A145" s="5">
        <v>17026043</v>
      </c>
      <c r="B145" s="52" t="s">
        <v>2458</v>
      </c>
      <c r="C145" s="28">
        <v>0</v>
      </c>
      <c r="D145" s="28">
        <v>0</v>
      </c>
      <c r="E145" s="32">
        <v>600000</v>
      </c>
      <c r="F145" s="278">
        <v>504000</v>
      </c>
      <c r="G145" s="5"/>
      <c r="H145" s="5"/>
      <c r="I145" s="112">
        <f t="shared" si="27"/>
        <v>0</v>
      </c>
      <c r="J145" s="113"/>
      <c r="K145" s="112">
        <v>80000</v>
      </c>
      <c r="L145" s="112">
        <f t="shared" si="28"/>
        <v>120000</v>
      </c>
      <c r="M145" s="112"/>
      <c r="N145" s="113">
        <v>150000</v>
      </c>
      <c r="O145" s="76">
        <f t="shared" si="25"/>
        <v>150000</v>
      </c>
      <c r="P145" s="32">
        <f t="shared" si="24"/>
        <v>157500</v>
      </c>
      <c r="Q145" s="33">
        <f t="shared" si="24"/>
        <v>165375</v>
      </c>
      <c r="R145" s="34">
        <f t="shared" si="26"/>
        <v>472875</v>
      </c>
    </row>
    <row r="146" spans="1:18" x14ac:dyDescent="0.3">
      <c r="A146" s="5">
        <v>17026044</v>
      </c>
      <c r="B146" s="52" t="s">
        <v>2459</v>
      </c>
      <c r="C146" s="28">
        <v>0</v>
      </c>
      <c r="D146" s="28">
        <v>0</v>
      </c>
      <c r="E146" s="32">
        <v>600000</v>
      </c>
      <c r="F146" s="278">
        <v>504000</v>
      </c>
      <c r="G146" s="5"/>
      <c r="H146" s="5"/>
      <c r="I146" s="112">
        <f t="shared" si="27"/>
        <v>0</v>
      </c>
      <c r="J146" s="113"/>
      <c r="K146" s="112">
        <v>80000</v>
      </c>
      <c r="L146" s="112">
        <f t="shared" si="28"/>
        <v>120000</v>
      </c>
      <c r="M146" s="112"/>
      <c r="N146" s="113">
        <v>150000</v>
      </c>
      <c r="O146" s="76">
        <f t="shared" si="25"/>
        <v>150000</v>
      </c>
      <c r="P146" s="32">
        <f t="shared" si="24"/>
        <v>157500</v>
      </c>
      <c r="Q146" s="33">
        <f t="shared" si="24"/>
        <v>165375</v>
      </c>
      <c r="R146" s="34">
        <f t="shared" si="26"/>
        <v>472875</v>
      </c>
    </row>
    <row r="147" spans="1:18" ht="37.5" x14ac:dyDescent="0.3">
      <c r="A147" s="5">
        <v>17026045</v>
      </c>
      <c r="B147" s="52" t="s">
        <v>2460</v>
      </c>
      <c r="C147" s="28">
        <v>0</v>
      </c>
      <c r="D147" s="28">
        <v>0</v>
      </c>
      <c r="E147" s="32">
        <v>600000</v>
      </c>
      <c r="F147" s="278">
        <v>504000</v>
      </c>
      <c r="G147" s="5"/>
      <c r="H147" s="5"/>
      <c r="I147" s="112">
        <f t="shared" si="27"/>
        <v>0</v>
      </c>
      <c r="J147" s="113"/>
      <c r="K147" s="112">
        <v>80000</v>
      </c>
      <c r="L147" s="112">
        <f t="shared" si="28"/>
        <v>120000</v>
      </c>
      <c r="M147" s="112"/>
      <c r="N147" s="113">
        <v>150000</v>
      </c>
      <c r="O147" s="76">
        <f t="shared" si="25"/>
        <v>150000</v>
      </c>
      <c r="P147" s="32">
        <f t="shared" si="24"/>
        <v>157500</v>
      </c>
      <c r="Q147" s="33">
        <f t="shared" si="24"/>
        <v>165375</v>
      </c>
      <c r="R147" s="34">
        <f t="shared" si="26"/>
        <v>472875</v>
      </c>
    </row>
    <row r="148" spans="1:18" x14ac:dyDescent="0.3">
      <c r="A148" s="5">
        <v>17026046</v>
      </c>
      <c r="B148" s="52" t="s">
        <v>2461</v>
      </c>
      <c r="C148" s="28">
        <v>0</v>
      </c>
      <c r="D148" s="28">
        <v>0</v>
      </c>
      <c r="E148" s="32">
        <v>600000</v>
      </c>
      <c r="F148" s="278">
        <v>504000</v>
      </c>
      <c r="G148" s="5"/>
      <c r="H148" s="5"/>
      <c r="I148" s="112">
        <f t="shared" si="27"/>
        <v>0</v>
      </c>
      <c r="J148" s="113"/>
      <c r="K148" s="112">
        <v>80000</v>
      </c>
      <c r="L148" s="112">
        <f t="shared" si="28"/>
        <v>120000</v>
      </c>
      <c r="M148" s="112"/>
      <c r="N148" s="113">
        <v>150000</v>
      </c>
      <c r="O148" s="76">
        <f t="shared" si="25"/>
        <v>150000</v>
      </c>
      <c r="P148" s="32">
        <f t="shared" si="24"/>
        <v>157500</v>
      </c>
      <c r="Q148" s="33">
        <f t="shared" si="24"/>
        <v>165375</v>
      </c>
      <c r="R148" s="34">
        <f t="shared" si="26"/>
        <v>472875</v>
      </c>
    </row>
    <row r="149" spans="1:18" x14ac:dyDescent="0.3">
      <c r="A149" s="5">
        <v>17026047</v>
      </c>
      <c r="B149" s="52" t="s">
        <v>2462</v>
      </c>
      <c r="C149" s="28">
        <v>0</v>
      </c>
      <c r="D149" s="28">
        <v>0</v>
      </c>
      <c r="E149" s="32">
        <v>600000</v>
      </c>
      <c r="F149" s="278">
        <v>504000</v>
      </c>
      <c r="G149" s="5"/>
      <c r="H149" s="5"/>
      <c r="I149" s="112">
        <f t="shared" si="27"/>
        <v>0</v>
      </c>
      <c r="J149" s="113"/>
      <c r="K149" s="112">
        <v>80000</v>
      </c>
      <c r="L149" s="112">
        <f t="shared" si="28"/>
        <v>120000</v>
      </c>
      <c r="M149" s="112"/>
      <c r="N149" s="113">
        <v>150000</v>
      </c>
      <c r="O149" s="76">
        <f t="shared" si="25"/>
        <v>150000</v>
      </c>
      <c r="P149" s="32">
        <f t="shared" si="24"/>
        <v>157500</v>
      </c>
      <c r="Q149" s="33">
        <f t="shared" si="24"/>
        <v>165375</v>
      </c>
      <c r="R149" s="34">
        <f t="shared" si="26"/>
        <v>472875</v>
      </c>
    </row>
    <row r="150" spans="1:18" x14ac:dyDescent="0.3">
      <c r="A150" s="5">
        <v>17026048</v>
      </c>
      <c r="B150" s="52" t="s">
        <v>2463</v>
      </c>
      <c r="C150" s="28">
        <v>0</v>
      </c>
      <c r="D150" s="28">
        <v>0</v>
      </c>
      <c r="E150" s="32">
        <v>960000</v>
      </c>
      <c r="F150" s="278">
        <v>806400</v>
      </c>
      <c r="G150" s="5"/>
      <c r="H150" s="5"/>
      <c r="I150" s="112">
        <f t="shared" si="27"/>
        <v>0</v>
      </c>
      <c r="J150" s="113"/>
      <c r="K150" s="112">
        <v>80000</v>
      </c>
      <c r="L150" s="112">
        <f t="shared" si="28"/>
        <v>120000</v>
      </c>
      <c r="M150" s="112"/>
      <c r="N150" s="113">
        <v>150000</v>
      </c>
      <c r="O150" s="76">
        <f t="shared" si="25"/>
        <v>150000</v>
      </c>
      <c r="P150" s="32">
        <f t="shared" si="24"/>
        <v>157500</v>
      </c>
      <c r="Q150" s="33">
        <f t="shared" si="24"/>
        <v>165375</v>
      </c>
      <c r="R150" s="34">
        <f t="shared" si="26"/>
        <v>472875</v>
      </c>
    </row>
    <row r="151" spans="1:18" x14ac:dyDescent="0.3">
      <c r="A151" s="5">
        <v>17026049</v>
      </c>
      <c r="B151" s="52" t="s">
        <v>2464</v>
      </c>
      <c r="C151" s="28">
        <v>0</v>
      </c>
      <c r="D151" s="28">
        <v>0</v>
      </c>
      <c r="E151" s="32">
        <v>840000</v>
      </c>
      <c r="F151" s="278">
        <v>705600</v>
      </c>
      <c r="G151" s="5"/>
      <c r="H151" s="5"/>
      <c r="I151" s="112">
        <f t="shared" si="27"/>
        <v>0</v>
      </c>
      <c r="J151" s="113"/>
      <c r="K151" s="112">
        <v>80000</v>
      </c>
      <c r="L151" s="112">
        <f t="shared" si="28"/>
        <v>120000</v>
      </c>
      <c r="M151" s="112"/>
      <c r="N151" s="113">
        <v>150000</v>
      </c>
      <c r="O151" s="76">
        <f t="shared" si="25"/>
        <v>150000</v>
      </c>
      <c r="P151" s="32">
        <f t="shared" si="24"/>
        <v>157500</v>
      </c>
      <c r="Q151" s="33">
        <f t="shared" si="24"/>
        <v>165375</v>
      </c>
      <c r="R151" s="34">
        <f t="shared" si="26"/>
        <v>472875</v>
      </c>
    </row>
    <row r="152" spans="1:18" x14ac:dyDescent="0.3">
      <c r="A152" s="5">
        <v>17026050</v>
      </c>
      <c r="B152" s="52" t="s">
        <v>2465</v>
      </c>
      <c r="C152" s="28">
        <v>0</v>
      </c>
      <c r="D152" s="28">
        <v>0</v>
      </c>
      <c r="E152" s="32">
        <v>960000</v>
      </c>
      <c r="F152" s="278">
        <v>806400</v>
      </c>
      <c r="G152" s="5"/>
      <c r="H152" s="5"/>
      <c r="I152" s="112">
        <f t="shared" si="27"/>
        <v>0</v>
      </c>
      <c r="J152" s="113"/>
      <c r="K152" s="112">
        <v>80000</v>
      </c>
      <c r="L152" s="112">
        <f t="shared" si="28"/>
        <v>120000</v>
      </c>
      <c r="M152" s="112"/>
      <c r="N152" s="113">
        <v>150000</v>
      </c>
      <c r="O152" s="76">
        <f t="shared" si="25"/>
        <v>150000</v>
      </c>
      <c r="P152" s="32">
        <f t="shared" si="24"/>
        <v>157500</v>
      </c>
      <c r="Q152" s="33">
        <f t="shared" si="24"/>
        <v>165375</v>
      </c>
      <c r="R152" s="34">
        <f t="shared" si="26"/>
        <v>472875</v>
      </c>
    </row>
    <row r="153" spans="1:18" x14ac:dyDescent="0.3">
      <c r="A153" s="5">
        <v>17026051</v>
      </c>
      <c r="B153" s="52" t="s">
        <v>2466</v>
      </c>
      <c r="C153" s="28">
        <v>0</v>
      </c>
      <c r="D153" s="28">
        <v>0</v>
      </c>
      <c r="E153" s="32">
        <v>840000</v>
      </c>
      <c r="F153" s="278">
        <v>705600</v>
      </c>
      <c r="G153" s="5"/>
      <c r="H153" s="5"/>
      <c r="I153" s="112">
        <f t="shared" si="27"/>
        <v>0</v>
      </c>
      <c r="J153" s="113"/>
      <c r="K153" s="112">
        <v>80000</v>
      </c>
      <c r="L153" s="112">
        <f t="shared" si="28"/>
        <v>120000</v>
      </c>
      <c r="M153" s="112"/>
      <c r="N153" s="113">
        <v>150000</v>
      </c>
      <c r="O153" s="76">
        <f t="shared" si="25"/>
        <v>150000</v>
      </c>
      <c r="P153" s="32">
        <f t="shared" ref="P153:Q168" si="29">O153+5%*O153</f>
        <v>157500</v>
      </c>
      <c r="Q153" s="33">
        <f t="shared" si="29"/>
        <v>165375</v>
      </c>
      <c r="R153" s="34">
        <f t="shared" si="26"/>
        <v>472875</v>
      </c>
    </row>
    <row r="154" spans="1:18" x14ac:dyDescent="0.3">
      <c r="A154" s="5">
        <v>17026052</v>
      </c>
      <c r="B154" s="52" t="s">
        <v>2467</v>
      </c>
      <c r="C154" s="28">
        <v>0</v>
      </c>
      <c r="D154" s="28">
        <v>0</v>
      </c>
      <c r="E154" s="32">
        <v>840000</v>
      </c>
      <c r="F154" s="278">
        <v>705600</v>
      </c>
      <c r="G154" s="5"/>
      <c r="H154" s="5"/>
      <c r="I154" s="112">
        <f t="shared" si="27"/>
        <v>0</v>
      </c>
      <c r="J154" s="113"/>
      <c r="K154" s="112">
        <v>80000</v>
      </c>
      <c r="L154" s="112">
        <f t="shared" si="28"/>
        <v>120000</v>
      </c>
      <c r="M154" s="112"/>
      <c r="N154" s="113">
        <v>150000</v>
      </c>
      <c r="O154" s="76">
        <f t="shared" si="25"/>
        <v>150000</v>
      </c>
      <c r="P154" s="32">
        <f t="shared" si="29"/>
        <v>157500</v>
      </c>
      <c r="Q154" s="33">
        <f t="shared" si="29"/>
        <v>165375</v>
      </c>
      <c r="R154" s="34">
        <f t="shared" si="26"/>
        <v>472875</v>
      </c>
    </row>
    <row r="155" spans="1:18" ht="37.5" x14ac:dyDescent="0.3">
      <c r="A155" s="5">
        <v>17026053</v>
      </c>
      <c r="B155" s="52" t="s">
        <v>2468</v>
      </c>
      <c r="C155" s="28">
        <v>0</v>
      </c>
      <c r="D155" s="28">
        <v>0</v>
      </c>
      <c r="E155" s="32">
        <v>960000</v>
      </c>
      <c r="F155" s="278">
        <v>806400</v>
      </c>
      <c r="G155" s="5"/>
      <c r="H155" s="5"/>
      <c r="I155" s="112">
        <f t="shared" si="27"/>
        <v>0</v>
      </c>
      <c r="J155" s="113"/>
      <c r="K155" s="112">
        <v>80000</v>
      </c>
      <c r="L155" s="112">
        <f t="shared" si="28"/>
        <v>120000</v>
      </c>
      <c r="M155" s="112"/>
      <c r="N155" s="113">
        <v>150000</v>
      </c>
      <c r="O155" s="76">
        <f t="shared" si="25"/>
        <v>150000</v>
      </c>
      <c r="P155" s="32">
        <f t="shared" si="29"/>
        <v>157500</v>
      </c>
      <c r="Q155" s="33">
        <f t="shared" si="29"/>
        <v>165375</v>
      </c>
      <c r="R155" s="34">
        <f t="shared" si="26"/>
        <v>472875</v>
      </c>
    </row>
    <row r="156" spans="1:18" ht="37.5" x14ac:dyDescent="0.3">
      <c r="A156" s="5">
        <v>17026054</v>
      </c>
      <c r="B156" s="52" t="s">
        <v>2469</v>
      </c>
      <c r="C156" s="28">
        <v>0</v>
      </c>
      <c r="D156" s="28">
        <v>0</v>
      </c>
      <c r="E156" s="32">
        <v>720000</v>
      </c>
      <c r="F156" s="278">
        <v>604800</v>
      </c>
      <c r="G156" s="5"/>
      <c r="H156" s="5"/>
      <c r="I156" s="112">
        <f t="shared" si="27"/>
        <v>0</v>
      </c>
      <c r="J156" s="113"/>
      <c r="K156" s="112">
        <v>80000</v>
      </c>
      <c r="L156" s="112">
        <f t="shared" si="28"/>
        <v>120000</v>
      </c>
      <c r="M156" s="112"/>
      <c r="N156" s="113">
        <v>150000</v>
      </c>
      <c r="O156" s="76">
        <f t="shared" si="25"/>
        <v>150000</v>
      </c>
      <c r="P156" s="32">
        <f t="shared" si="29"/>
        <v>157500</v>
      </c>
      <c r="Q156" s="33">
        <f t="shared" si="29"/>
        <v>165375</v>
      </c>
      <c r="R156" s="34">
        <f t="shared" si="26"/>
        <v>472875</v>
      </c>
    </row>
    <row r="157" spans="1:18" x14ac:dyDescent="0.3">
      <c r="A157" s="5">
        <v>17026055</v>
      </c>
      <c r="B157" s="52" t="s">
        <v>2470</v>
      </c>
      <c r="C157" s="28">
        <v>0</v>
      </c>
      <c r="D157" s="28">
        <v>0</v>
      </c>
      <c r="E157" s="32">
        <v>960000</v>
      </c>
      <c r="F157" s="278">
        <v>806400</v>
      </c>
      <c r="G157" s="5"/>
      <c r="H157" s="5"/>
      <c r="I157" s="112">
        <f t="shared" si="27"/>
        <v>0</v>
      </c>
      <c r="J157" s="113"/>
      <c r="K157" s="112">
        <v>80000</v>
      </c>
      <c r="L157" s="112">
        <f t="shared" si="28"/>
        <v>120000</v>
      </c>
      <c r="M157" s="112"/>
      <c r="N157" s="113">
        <v>150000</v>
      </c>
      <c r="O157" s="76">
        <f t="shared" si="25"/>
        <v>150000</v>
      </c>
      <c r="P157" s="32">
        <f t="shared" si="29"/>
        <v>157500</v>
      </c>
      <c r="Q157" s="33">
        <f t="shared" si="29"/>
        <v>165375</v>
      </c>
      <c r="R157" s="34">
        <f t="shared" si="26"/>
        <v>472875</v>
      </c>
    </row>
    <row r="158" spans="1:18" ht="37.5" x14ac:dyDescent="0.3">
      <c r="A158" s="5">
        <v>17026056</v>
      </c>
      <c r="B158" s="52" t="s">
        <v>2471</v>
      </c>
      <c r="C158" s="28">
        <v>0</v>
      </c>
      <c r="D158" s="28">
        <v>0</v>
      </c>
      <c r="E158" s="32">
        <v>600000</v>
      </c>
      <c r="F158" s="278">
        <v>504000</v>
      </c>
      <c r="G158" s="5"/>
      <c r="H158" s="5"/>
      <c r="I158" s="112">
        <f t="shared" si="27"/>
        <v>0</v>
      </c>
      <c r="J158" s="113"/>
      <c r="K158" s="112">
        <v>80000</v>
      </c>
      <c r="L158" s="112">
        <f t="shared" si="28"/>
        <v>120000</v>
      </c>
      <c r="M158" s="112"/>
      <c r="N158" s="113">
        <v>150000</v>
      </c>
      <c r="O158" s="76">
        <f t="shared" si="25"/>
        <v>150000</v>
      </c>
      <c r="P158" s="32">
        <f t="shared" si="29"/>
        <v>157500</v>
      </c>
      <c r="Q158" s="33">
        <f t="shared" si="29"/>
        <v>165375</v>
      </c>
      <c r="R158" s="34">
        <f t="shared" si="26"/>
        <v>472875</v>
      </c>
    </row>
    <row r="159" spans="1:18" x14ac:dyDescent="0.3">
      <c r="A159" s="5">
        <v>17026057</v>
      </c>
      <c r="B159" s="52" t="s">
        <v>2472</v>
      </c>
      <c r="C159" s="28">
        <v>0</v>
      </c>
      <c r="D159" s="28">
        <v>0</v>
      </c>
      <c r="E159" s="32">
        <v>720000</v>
      </c>
      <c r="F159" s="278">
        <v>604800</v>
      </c>
      <c r="G159" s="5"/>
      <c r="H159" s="5"/>
      <c r="I159" s="112">
        <f t="shared" si="27"/>
        <v>0</v>
      </c>
      <c r="J159" s="113"/>
      <c r="K159" s="112">
        <v>80000</v>
      </c>
      <c r="L159" s="112">
        <f t="shared" si="28"/>
        <v>120000</v>
      </c>
      <c r="M159" s="112"/>
      <c r="N159" s="113">
        <v>150000</v>
      </c>
      <c r="O159" s="76">
        <f t="shared" si="25"/>
        <v>150000</v>
      </c>
      <c r="P159" s="32">
        <f t="shared" si="29"/>
        <v>157500</v>
      </c>
      <c r="Q159" s="33">
        <f t="shared" si="29"/>
        <v>165375</v>
      </c>
      <c r="R159" s="34">
        <f t="shared" si="26"/>
        <v>472875</v>
      </c>
    </row>
    <row r="160" spans="1:18" x14ac:dyDescent="0.3">
      <c r="A160" s="5">
        <v>17026058</v>
      </c>
      <c r="B160" s="52" t="s">
        <v>2473</v>
      </c>
      <c r="C160" s="28">
        <v>0</v>
      </c>
      <c r="D160" s="28">
        <v>0</v>
      </c>
      <c r="E160" s="32">
        <v>720000</v>
      </c>
      <c r="F160" s="278">
        <v>604800</v>
      </c>
      <c r="G160" s="5"/>
      <c r="H160" s="5"/>
      <c r="I160" s="112">
        <f t="shared" si="27"/>
        <v>0</v>
      </c>
      <c r="J160" s="113"/>
      <c r="K160" s="112">
        <v>80000</v>
      </c>
      <c r="L160" s="112">
        <f t="shared" si="28"/>
        <v>120000</v>
      </c>
      <c r="M160" s="112"/>
      <c r="N160" s="113">
        <v>150000</v>
      </c>
      <c r="O160" s="76">
        <f t="shared" si="25"/>
        <v>150000</v>
      </c>
      <c r="P160" s="32">
        <f t="shared" si="29"/>
        <v>157500</v>
      </c>
      <c r="Q160" s="33">
        <f t="shared" si="29"/>
        <v>165375</v>
      </c>
      <c r="R160" s="34">
        <f t="shared" si="26"/>
        <v>472875</v>
      </c>
    </row>
    <row r="161" spans="1:18" ht="37.5" x14ac:dyDescent="0.3">
      <c r="A161" s="5">
        <v>17026059</v>
      </c>
      <c r="B161" s="52" t="s">
        <v>2474</v>
      </c>
      <c r="C161" s="28">
        <v>0</v>
      </c>
      <c r="D161" s="28">
        <v>0</v>
      </c>
      <c r="E161" s="32">
        <v>600000</v>
      </c>
      <c r="F161" s="278">
        <v>504000</v>
      </c>
      <c r="G161" s="5"/>
      <c r="H161" s="5"/>
      <c r="I161" s="112">
        <f t="shared" si="27"/>
        <v>0</v>
      </c>
      <c r="J161" s="113"/>
      <c r="K161" s="112">
        <v>80000</v>
      </c>
      <c r="L161" s="112">
        <f t="shared" si="28"/>
        <v>120000</v>
      </c>
      <c r="M161" s="112"/>
      <c r="N161" s="113">
        <v>150000</v>
      </c>
      <c r="O161" s="76">
        <f t="shared" si="25"/>
        <v>150000</v>
      </c>
      <c r="P161" s="32">
        <f t="shared" si="29"/>
        <v>157500</v>
      </c>
      <c r="Q161" s="33">
        <f t="shared" si="29"/>
        <v>165375</v>
      </c>
      <c r="R161" s="34">
        <f t="shared" si="26"/>
        <v>472875</v>
      </c>
    </row>
    <row r="162" spans="1:18" x14ac:dyDescent="0.3">
      <c r="A162" s="5">
        <v>17026060</v>
      </c>
      <c r="B162" s="52" t="s">
        <v>2475</v>
      </c>
      <c r="C162" s="28">
        <v>0</v>
      </c>
      <c r="D162" s="28">
        <v>0</v>
      </c>
      <c r="E162" s="32">
        <v>720000</v>
      </c>
      <c r="F162" s="278">
        <v>604800</v>
      </c>
      <c r="G162" s="5"/>
      <c r="H162" s="5"/>
      <c r="I162" s="112">
        <f t="shared" si="27"/>
        <v>0</v>
      </c>
      <c r="J162" s="113"/>
      <c r="K162" s="112">
        <v>80000</v>
      </c>
      <c r="L162" s="112">
        <f t="shared" si="28"/>
        <v>120000</v>
      </c>
      <c r="M162" s="112"/>
      <c r="N162" s="113">
        <v>150000</v>
      </c>
      <c r="O162" s="76">
        <f t="shared" si="25"/>
        <v>150000</v>
      </c>
      <c r="P162" s="32">
        <f t="shared" si="29"/>
        <v>157500</v>
      </c>
      <c r="Q162" s="33">
        <f t="shared" si="29"/>
        <v>165375</v>
      </c>
      <c r="R162" s="34">
        <f t="shared" si="26"/>
        <v>472875</v>
      </c>
    </row>
    <row r="163" spans="1:18" x14ac:dyDescent="0.3">
      <c r="A163" s="5">
        <v>17026061</v>
      </c>
      <c r="B163" s="52" t="s">
        <v>2476</v>
      </c>
      <c r="C163" s="28">
        <v>0</v>
      </c>
      <c r="D163" s="28">
        <v>0</v>
      </c>
      <c r="E163" s="32">
        <v>600000</v>
      </c>
      <c r="F163" s="278">
        <v>504000</v>
      </c>
      <c r="G163" s="5"/>
      <c r="H163" s="5"/>
      <c r="I163" s="112">
        <f t="shared" si="27"/>
        <v>0</v>
      </c>
      <c r="J163" s="113"/>
      <c r="K163" s="112">
        <v>80000</v>
      </c>
      <c r="L163" s="112">
        <f t="shared" si="28"/>
        <v>120000</v>
      </c>
      <c r="M163" s="112"/>
      <c r="N163" s="113">
        <v>150000</v>
      </c>
      <c r="O163" s="76">
        <f t="shared" si="25"/>
        <v>150000</v>
      </c>
      <c r="P163" s="32">
        <f t="shared" si="29"/>
        <v>157500</v>
      </c>
      <c r="Q163" s="33">
        <f t="shared" si="29"/>
        <v>165375</v>
      </c>
      <c r="R163" s="34">
        <f t="shared" si="26"/>
        <v>472875</v>
      </c>
    </row>
    <row r="164" spans="1:18" x14ac:dyDescent="0.3">
      <c r="A164" s="5">
        <v>17026062</v>
      </c>
      <c r="B164" s="52" t="s">
        <v>2477</v>
      </c>
      <c r="C164" s="28">
        <v>0</v>
      </c>
      <c r="D164" s="28">
        <v>0</v>
      </c>
      <c r="E164" s="32">
        <v>720000</v>
      </c>
      <c r="F164" s="278">
        <v>604800</v>
      </c>
      <c r="G164" s="5"/>
      <c r="H164" s="5"/>
      <c r="I164" s="112">
        <f t="shared" si="27"/>
        <v>0</v>
      </c>
      <c r="J164" s="113"/>
      <c r="K164" s="112">
        <v>80000</v>
      </c>
      <c r="L164" s="112">
        <f t="shared" si="28"/>
        <v>120000</v>
      </c>
      <c r="M164" s="112"/>
      <c r="N164" s="113">
        <v>150000</v>
      </c>
      <c r="O164" s="76">
        <f t="shared" si="25"/>
        <v>150000</v>
      </c>
      <c r="P164" s="32">
        <f t="shared" si="29"/>
        <v>157500</v>
      </c>
      <c r="Q164" s="33">
        <f t="shared" si="29"/>
        <v>165375</v>
      </c>
      <c r="R164" s="34">
        <f t="shared" si="26"/>
        <v>472875</v>
      </c>
    </row>
    <row r="165" spans="1:18" x14ac:dyDescent="0.3">
      <c r="A165" s="5">
        <v>17026063</v>
      </c>
      <c r="B165" s="52" t="s">
        <v>2478</v>
      </c>
      <c r="C165" s="28">
        <v>0</v>
      </c>
      <c r="D165" s="28">
        <v>0</v>
      </c>
      <c r="E165" s="32">
        <v>720000</v>
      </c>
      <c r="F165" s="278">
        <v>604800</v>
      </c>
      <c r="G165" s="5"/>
      <c r="H165" s="5"/>
      <c r="I165" s="112">
        <f t="shared" si="27"/>
        <v>0</v>
      </c>
      <c r="J165" s="113"/>
      <c r="K165" s="112">
        <v>80000</v>
      </c>
      <c r="L165" s="112">
        <f t="shared" si="28"/>
        <v>120000</v>
      </c>
      <c r="M165" s="112"/>
      <c r="N165" s="113">
        <v>150000</v>
      </c>
      <c r="O165" s="76">
        <f t="shared" si="25"/>
        <v>150000</v>
      </c>
      <c r="P165" s="32">
        <f t="shared" si="29"/>
        <v>157500</v>
      </c>
      <c r="Q165" s="33">
        <f t="shared" si="29"/>
        <v>165375</v>
      </c>
      <c r="R165" s="34">
        <f t="shared" si="26"/>
        <v>472875</v>
      </c>
    </row>
    <row r="166" spans="1:18" x14ac:dyDescent="0.3">
      <c r="A166" s="5">
        <v>17026064</v>
      </c>
      <c r="B166" s="52" t="s">
        <v>2479</v>
      </c>
      <c r="C166" s="28">
        <v>0</v>
      </c>
      <c r="D166" s="28">
        <v>0</v>
      </c>
      <c r="E166" s="32">
        <v>600000</v>
      </c>
      <c r="F166" s="278">
        <v>504000</v>
      </c>
      <c r="G166" s="5"/>
      <c r="H166" s="5"/>
      <c r="I166" s="112">
        <f t="shared" si="27"/>
        <v>0</v>
      </c>
      <c r="J166" s="113"/>
      <c r="K166" s="112">
        <v>80000</v>
      </c>
      <c r="L166" s="112">
        <f t="shared" si="28"/>
        <v>120000</v>
      </c>
      <c r="M166" s="112"/>
      <c r="N166" s="113">
        <v>150000</v>
      </c>
      <c r="O166" s="76">
        <f t="shared" si="25"/>
        <v>150000</v>
      </c>
      <c r="P166" s="32">
        <f t="shared" si="29"/>
        <v>157500</v>
      </c>
      <c r="Q166" s="33">
        <f t="shared" si="29"/>
        <v>165375</v>
      </c>
      <c r="R166" s="34">
        <f t="shared" si="26"/>
        <v>472875</v>
      </c>
    </row>
    <row r="167" spans="1:18" x14ac:dyDescent="0.3">
      <c r="A167" s="5">
        <v>17026065</v>
      </c>
      <c r="B167" s="52" t="s">
        <v>2480</v>
      </c>
      <c r="C167" s="28">
        <v>0</v>
      </c>
      <c r="D167" s="28">
        <v>0</v>
      </c>
      <c r="E167" s="32">
        <v>600000</v>
      </c>
      <c r="F167" s="278">
        <v>504000</v>
      </c>
      <c r="G167" s="5"/>
      <c r="H167" s="5"/>
      <c r="I167" s="112">
        <f t="shared" si="27"/>
        <v>0</v>
      </c>
      <c r="J167" s="113"/>
      <c r="K167" s="112">
        <v>80000</v>
      </c>
      <c r="L167" s="112">
        <f t="shared" si="28"/>
        <v>120000</v>
      </c>
      <c r="M167" s="112"/>
      <c r="N167" s="113">
        <v>150000</v>
      </c>
      <c r="O167" s="76">
        <f t="shared" si="25"/>
        <v>150000</v>
      </c>
      <c r="P167" s="32">
        <f t="shared" si="29"/>
        <v>157500</v>
      </c>
      <c r="Q167" s="33">
        <f t="shared" si="29"/>
        <v>165375</v>
      </c>
      <c r="R167" s="34">
        <f t="shared" si="26"/>
        <v>472875</v>
      </c>
    </row>
    <row r="168" spans="1:18" x14ac:dyDescent="0.3">
      <c r="A168" s="5">
        <v>17026066</v>
      </c>
      <c r="B168" s="52" t="s">
        <v>2481</v>
      </c>
      <c r="C168" s="28">
        <v>0</v>
      </c>
      <c r="D168" s="28">
        <v>0</v>
      </c>
      <c r="E168" s="32">
        <v>720000</v>
      </c>
      <c r="F168" s="278">
        <v>604800</v>
      </c>
      <c r="G168" s="5"/>
      <c r="H168" s="5"/>
      <c r="I168" s="112">
        <f t="shared" si="27"/>
        <v>0</v>
      </c>
      <c r="J168" s="113"/>
      <c r="K168" s="112">
        <v>80000</v>
      </c>
      <c r="L168" s="112">
        <f t="shared" si="28"/>
        <v>120000</v>
      </c>
      <c r="M168" s="112"/>
      <c r="N168" s="113">
        <v>150000</v>
      </c>
      <c r="O168" s="76">
        <f t="shared" si="25"/>
        <v>150000</v>
      </c>
      <c r="P168" s="32">
        <f t="shared" si="29"/>
        <v>157500</v>
      </c>
      <c r="Q168" s="33">
        <f t="shared" si="29"/>
        <v>165375</v>
      </c>
      <c r="R168" s="34">
        <f t="shared" si="26"/>
        <v>472875</v>
      </c>
    </row>
    <row r="169" spans="1:18" x14ac:dyDescent="0.3">
      <c r="A169" s="5">
        <v>17026067</v>
      </c>
      <c r="B169" s="52" t="s">
        <v>2482</v>
      </c>
      <c r="C169" s="28">
        <v>0</v>
      </c>
      <c r="D169" s="28">
        <v>0</v>
      </c>
      <c r="E169" s="32">
        <v>720000</v>
      </c>
      <c r="F169" s="278">
        <v>604800</v>
      </c>
      <c r="G169" s="5"/>
      <c r="H169" s="5"/>
      <c r="I169" s="112">
        <f t="shared" si="27"/>
        <v>0</v>
      </c>
      <c r="J169" s="113"/>
      <c r="K169" s="112">
        <v>80000</v>
      </c>
      <c r="L169" s="112">
        <f t="shared" si="28"/>
        <v>120000</v>
      </c>
      <c r="M169" s="112"/>
      <c r="N169" s="113">
        <v>150000</v>
      </c>
      <c r="O169" s="76">
        <f t="shared" si="25"/>
        <v>150000</v>
      </c>
      <c r="P169" s="32">
        <f t="shared" ref="P169:Q184" si="30">O169+5%*O169</f>
        <v>157500</v>
      </c>
      <c r="Q169" s="33">
        <f t="shared" si="30"/>
        <v>165375</v>
      </c>
      <c r="R169" s="34">
        <f t="shared" si="26"/>
        <v>472875</v>
      </c>
    </row>
    <row r="170" spans="1:18" x14ac:dyDescent="0.3">
      <c r="A170" s="5">
        <v>17026068</v>
      </c>
      <c r="B170" s="52" t="s">
        <v>2483</v>
      </c>
      <c r="C170" s="28">
        <v>0</v>
      </c>
      <c r="D170" s="28">
        <v>0</v>
      </c>
      <c r="E170" s="32">
        <v>600000</v>
      </c>
      <c r="F170" s="278">
        <v>504000</v>
      </c>
      <c r="G170" s="5"/>
      <c r="H170" s="5"/>
      <c r="I170" s="112">
        <f t="shared" si="27"/>
        <v>0</v>
      </c>
      <c r="J170" s="113"/>
      <c r="K170" s="112">
        <v>80000</v>
      </c>
      <c r="L170" s="112">
        <f t="shared" si="28"/>
        <v>120000</v>
      </c>
      <c r="M170" s="112"/>
      <c r="N170" s="113">
        <v>150000</v>
      </c>
      <c r="O170" s="76">
        <f t="shared" si="25"/>
        <v>150000</v>
      </c>
      <c r="P170" s="32">
        <f t="shared" si="30"/>
        <v>157500</v>
      </c>
      <c r="Q170" s="33">
        <f t="shared" si="30"/>
        <v>165375</v>
      </c>
      <c r="R170" s="34">
        <f t="shared" si="26"/>
        <v>472875</v>
      </c>
    </row>
    <row r="171" spans="1:18" x14ac:dyDescent="0.3">
      <c r="A171" s="5">
        <v>17026069</v>
      </c>
      <c r="B171" s="52" t="s">
        <v>2484</v>
      </c>
      <c r="C171" s="28">
        <v>0</v>
      </c>
      <c r="D171" s="28">
        <v>0</v>
      </c>
      <c r="E171" s="32">
        <v>720000</v>
      </c>
      <c r="F171" s="278">
        <v>604800</v>
      </c>
      <c r="G171" s="5"/>
      <c r="H171" s="5"/>
      <c r="I171" s="112">
        <f t="shared" si="27"/>
        <v>0</v>
      </c>
      <c r="J171" s="113"/>
      <c r="K171" s="112">
        <v>80000</v>
      </c>
      <c r="L171" s="112">
        <f t="shared" si="28"/>
        <v>120000</v>
      </c>
      <c r="M171" s="112"/>
      <c r="N171" s="113">
        <v>150000</v>
      </c>
      <c r="O171" s="76">
        <f t="shared" si="25"/>
        <v>150000</v>
      </c>
      <c r="P171" s="32">
        <f t="shared" si="30"/>
        <v>157500</v>
      </c>
      <c r="Q171" s="33">
        <f t="shared" si="30"/>
        <v>165375</v>
      </c>
      <c r="R171" s="34">
        <f t="shared" si="26"/>
        <v>472875</v>
      </c>
    </row>
    <row r="172" spans="1:18" x14ac:dyDescent="0.3">
      <c r="A172" s="5">
        <v>17026070</v>
      </c>
      <c r="B172" s="52" t="s">
        <v>2485</v>
      </c>
      <c r="C172" s="28">
        <v>0</v>
      </c>
      <c r="D172" s="28">
        <v>0</v>
      </c>
      <c r="E172" s="32">
        <v>600000</v>
      </c>
      <c r="F172" s="278">
        <v>504000</v>
      </c>
      <c r="G172" s="5"/>
      <c r="H172" s="5"/>
      <c r="I172" s="112">
        <f t="shared" si="27"/>
        <v>0</v>
      </c>
      <c r="J172" s="113"/>
      <c r="K172" s="112">
        <v>80000</v>
      </c>
      <c r="L172" s="112">
        <f t="shared" si="28"/>
        <v>120000</v>
      </c>
      <c r="M172" s="112"/>
      <c r="N172" s="113">
        <v>150000</v>
      </c>
      <c r="O172" s="76">
        <f t="shared" si="25"/>
        <v>150000</v>
      </c>
      <c r="P172" s="32">
        <f t="shared" si="30"/>
        <v>157500</v>
      </c>
      <c r="Q172" s="33">
        <f t="shared" si="30"/>
        <v>165375</v>
      </c>
      <c r="R172" s="34">
        <f t="shared" si="26"/>
        <v>472875</v>
      </c>
    </row>
    <row r="173" spans="1:18" x14ac:dyDescent="0.3">
      <c r="A173" s="5">
        <v>17026071</v>
      </c>
      <c r="B173" s="52" t="s">
        <v>2486</v>
      </c>
      <c r="C173" s="28">
        <v>0</v>
      </c>
      <c r="D173" s="28">
        <v>0</v>
      </c>
      <c r="E173" s="32">
        <v>600000</v>
      </c>
      <c r="F173" s="278">
        <v>504000</v>
      </c>
      <c r="G173" s="5"/>
      <c r="H173" s="5"/>
      <c r="I173" s="112">
        <f t="shared" si="27"/>
        <v>0</v>
      </c>
      <c r="J173" s="113"/>
      <c r="K173" s="112">
        <v>80000</v>
      </c>
      <c r="L173" s="112">
        <f t="shared" si="28"/>
        <v>120000</v>
      </c>
      <c r="M173" s="112"/>
      <c r="N173" s="113">
        <v>150000</v>
      </c>
      <c r="O173" s="76">
        <f t="shared" si="25"/>
        <v>150000</v>
      </c>
      <c r="P173" s="32">
        <f t="shared" si="30"/>
        <v>157500</v>
      </c>
      <c r="Q173" s="33">
        <f t="shared" si="30"/>
        <v>165375</v>
      </c>
      <c r="R173" s="34">
        <f t="shared" si="26"/>
        <v>472875</v>
      </c>
    </row>
    <row r="174" spans="1:18" x14ac:dyDescent="0.3">
      <c r="A174" s="5">
        <v>17026072</v>
      </c>
      <c r="B174" s="52" t="s">
        <v>2487</v>
      </c>
      <c r="C174" s="28">
        <v>0</v>
      </c>
      <c r="D174" s="28">
        <v>0</v>
      </c>
      <c r="E174" s="32">
        <v>600000</v>
      </c>
      <c r="F174" s="278">
        <v>504000</v>
      </c>
      <c r="G174" s="5"/>
      <c r="H174" s="5"/>
      <c r="I174" s="112">
        <f t="shared" si="27"/>
        <v>0</v>
      </c>
      <c r="J174" s="113"/>
      <c r="K174" s="112">
        <v>80000</v>
      </c>
      <c r="L174" s="112">
        <f t="shared" si="28"/>
        <v>120000</v>
      </c>
      <c r="M174" s="112"/>
      <c r="N174" s="113">
        <v>150000</v>
      </c>
      <c r="O174" s="76">
        <f t="shared" si="25"/>
        <v>150000</v>
      </c>
      <c r="P174" s="32">
        <f t="shared" si="30"/>
        <v>157500</v>
      </c>
      <c r="Q174" s="33">
        <f t="shared" si="30"/>
        <v>165375</v>
      </c>
      <c r="R174" s="34">
        <f t="shared" si="26"/>
        <v>472875</v>
      </c>
    </row>
    <row r="175" spans="1:18" ht="37.5" x14ac:dyDescent="0.3">
      <c r="A175" s="5">
        <v>17026073</v>
      </c>
      <c r="B175" s="52" t="s">
        <v>2488</v>
      </c>
      <c r="C175" s="28">
        <v>0</v>
      </c>
      <c r="D175" s="28">
        <v>0</v>
      </c>
      <c r="E175" s="32">
        <v>600000</v>
      </c>
      <c r="F175" s="278">
        <v>504000</v>
      </c>
      <c r="G175" s="5"/>
      <c r="H175" s="5"/>
      <c r="I175" s="112">
        <f t="shared" si="27"/>
        <v>0</v>
      </c>
      <c r="J175" s="113"/>
      <c r="K175" s="112">
        <v>80000</v>
      </c>
      <c r="L175" s="112">
        <f t="shared" si="28"/>
        <v>120000</v>
      </c>
      <c r="M175" s="112"/>
      <c r="N175" s="113">
        <v>150000</v>
      </c>
      <c r="O175" s="76">
        <f t="shared" si="25"/>
        <v>150000</v>
      </c>
      <c r="P175" s="32">
        <f t="shared" si="30"/>
        <v>157500</v>
      </c>
      <c r="Q175" s="33">
        <f t="shared" si="30"/>
        <v>165375</v>
      </c>
      <c r="R175" s="34">
        <f t="shared" si="26"/>
        <v>472875</v>
      </c>
    </row>
    <row r="176" spans="1:18" x14ac:dyDescent="0.3">
      <c r="A176" s="5">
        <v>17026074</v>
      </c>
      <c r="B176" s="52" t="s">
        <v>2489</v>
      </c>
      <c r="C176" s="28">
        <v>0</v>
      </c>
      <c r="D176" s="28">
        <v>0</v>
      </c>
      <c r="E176" s="32">
        <v>720000</v>
      </c>
      <c r="F176" s="278">
        <v>604800</v>
      </c>
      <c r="G176" s="5"/>
      <c r="H176" s="5"/>
      <c r="I176" s="112">
        <f t="shared" si="27"/>
        <v>0</v>
      </c>
      <c r="J176" s="113"/>
      <c r="K176" s="112">
        <v>80000</v>
      </c>
      <c r="L176" s="112">
        <f t="shared" si="28"/>
        <v>120000</v>
      </c>
      <c r="M176" s="112"/>
      <c r="N176" s="113">
        <v>150000</v>
      </c>
      <c r="O176" s="76">
        <f t="shared" si="25"/>
        <v>150000</v>
      </c>
      <c r="P176" s="32">
        <f t="shared" si="30"/>
        <v>157500</v>
      </c>
      <c r="Q176" s="33">
        <f t="shared" si="30"/>
        <v>165375</v>
      </c>
      <c r="R176" s="34">
        <f t="shared" si="26"/>
        <v>472875</v>
      </c>
    </row>
    <row r="177" spans="1:18" ht="37.5" x14ac:dyDescent="0.3">
      <c r="A177" s="5">
        <v>17026075</v>
      </c>
      <c r="B177" s="52" t="s">
        <v>2490</v>
      </c>
      <c r="C177" s="28">
        <v>0</v>
      </c>
      <c r="D177" s="28">
        <v>0</v>
      </c>
      <c r="E177" s="32">
        <v>720000</v>
      </c>
      <c r="F177" s="278">
        <v>604800</v>
      </c>
      <c r="G177" s="5"/>
      <c r="H177" s="5"/>
      <c r="I177" s="112">
        <f t="shared" si="27"/>
        <v>0</v>
      </c>
      <c r="J177" s="113"/>
      <c r="K177" s="112">
        <v>80000</v>
      </c>
      <c r="L177" s="112">
        <f t="shared" si="28"/>
        <v>120000</v>
      </c>
      <c r="M177" s="112"/>
      <c r="N177" s="113">
        <v>150000</v>
      </c>
      <c r="O177" s="76">
        <f t="shared" si="25"/>
        <v>150000</v>
      </c>
      <c r="P177" s="32">
        <f t="shared" si="30"/>
        <v>157500</v>
      </c>
      <c r="Q177" s="33">
        <f t="shared" si="30"/>
        <v>165375</v>
      </c>
      <c r="R177" s="34">
        <f t="shared" si="26"/>
        <v>472875</v>
      </c>
    </row>
    <row r="178" spans="1:18" x14ac:dyDescent="0.3">
      <c r="A178" s="5">
        <v>17026076</v>
      </c>
      <c r="B178" s="52" t="s">
        <v>2491</v>
      </c>
      <c r="C178" s="28">
        <v>0</v>
      </c>
      <c r="D178" s="28">
        <v>0</v>
      </c>
      <c r="E178" s="32">
        <v>960000</v>
      </c>
      <c r="F178" s="278">
        <v>806400</v>
      </c>
      <c r="G178" s="5"/>
      <c r="H178" s="5"/>
      <c r="I178" s="112">
        <f t="shared" si="27"/>
        <v>0</v>
      </c>
      <c r="J178" s="113"/>
      <c r="K178" s="112">
        <v>80000</v>
      </c>
      <c r="L178" s="112">
        <f t="shared" si="28"/>
        <v>120000</v>
      </c>
      <c r="M178" s="112"/>
      <c r="N178" s="113">
        <v>150000</v>
      </c>
      <c r="O178" s="76">
        <f t="shared" si="25"/>
        <v>150000</v>
      </c>
      <c r="P178" s="32">
        <f t="shared" si="30"/>
        <v>157500</v>
      </c>
      <c r="Q178" s="33">
        <f t="shared" si="30"/>
        <v>165375</v>
      </c>
      <c r="R178" s="34">
        <f t="shared" si="26"/>
        <v>472875</v>
      </c>
    </row>
    <row r="179" spans="1:18" x14ac:dyDescent="0.3">
      <c r="A179" s="5">
        <v>17026077</v>
      </c>
      <c r="B179" s="52" t="s">
        <v>2492</v>
      </c>
      <c r="C179" s="28">
        <v>0</v>
      </c>
      <c r="D179" s="28">
        <v>0</v>
      </c>
      <c r="E179" s="32">
        <v>720000</v>
      </c>
      <c r="F179" s="278">
        <v>604800</v>
      </c>
      <c r="G179" s="5"/>
      <c r="H179" s="5"/>
      <c r="I179" s="112">
        <f t="shared" si="27"/>
        <v>0</v>
      </c>
      <c r="J179" s="113"/>
      <c r="K179" s="112">
        <v>80000</v>
      </c>
      <c r="L179" s="112">
        <f t="shared" si="28"/>
        <v>120000</v>
      </c>
      <c r="M179" s="112"/>
      <c r="N179" s="113">
        <v>150000</v>
      </c>
      <c r="O179" s="76">
        <f t="shared" si="25"/>
        <v>150000</v>
      </c>
      <c r="P179" s="32">
        <f t="shared" si="30"/>
        <v>157500</v>
      </c>
      <c r="Q179" s="33">
        <f t="shared" si="30"/>
        <v>165375</v>
      </c>
      <c r="R179" s="34">
        <f t="shared" si="26"/>
        <v>472875</v>
      </c>
    </row>
    <row r="180" spans="1:18" x14ac:dyDescent="0.3">
      <c r="A180" s="5">
        <v>17026078</v>
      </c>
      <c r="B180" s="52" t="s">
        <v>2493</v>
      </c>
      <c r="C180" s="28">
        <v>0</v>
      </c>
      <c r="D180" s="28">
        <v>0</v>
      </c>
      <c r="E180" s="32">
        <v>600000</v>
      </c>
      <c r="F180" s="278">
        <v>504000</v>
      </c>
      <c r="G180" s="5"/>
      <c r="H180" s="5"/>
      <c r="I180" s="112">
        <f t="shared" si="27"/>
        <v>0</v>
      </c>
      <c r="J180" s="113"/>
      <c r="K180" s="112">
        <v>80000</v>
      </c>
      <c r="L180" s="112">
        <f t="shared" si="28"/>
        <v>120000</v>
      </c>
      <c r="M180" s="112"/>
      <c r="N180" s="113">
        <v>150000</v>
      </c>
      <c r="O180" s="76">
        <f t="shared" si="25"/>
        <v>150000</v>
      </c>
      <c r="P180" s="32">
        <f t="shared" si="30"/>
        <v>157500</v>
      </c>
      <c r="Q180" s="33">
        <f t="shared" si="30"/>
        <v>165375</v>
      </c>
      <c r="R180" s="34">
        <f t="shared" si="26"/>
        <v>472875</v>
      </c>
    </row>
    <row r="181" spans="1:18" x14ac:dyDescent="0.3">
      <c r="A181" s="5">
        <v>17026079</v>
      </c>
      <c r="B181" s="52" t="s">
        <v>2494</v>
      </c>
      <c r="C181" s="28">
        <v>0</v>
      </c>
      <c r="D181" s="28">
        <v>0</v>
      </c>
      <c r="E181" s="32">
        <v>600000</v>
      </c>
      <c r="F181" s="278">
        <v>504000</v>
      </c>
      <c r="G181" s="5"/>
      <c r="H181" s="5"/>
      <c r="I181" s="112">
        <f t="shared" si="27"/>
        <v>0</v>
      </c>
      <c r="J181" s="113"/>
      <c r="K181" s="112">
        <v>80000</v>
      </c>
      <c r="L181" s="112">
        <f t="shared" si="28"/>
        <v>120000</v>
      </c>
      <c r="M181" s="112"/>
      <c r="N181" s="113">
        <v>150000</v>
      </c>
      <c r="O181" s="76">
        <f t="shared" si="25"/>
        <v>150000</v>
      </c>
      <c r="P181" s="32">
        <f t="shared" si="30"/>
        <v>157500</v>
      </c>
      <c r="Q181" s="33">
        <f t="shared" si="30"/>
        <v>165375</v>
      </c>
      <c r="R181" s="34">
        <f t="shared" si="26"/>
        <v>472875</v>
      </c>
    </row>
    <row r="182" spans="1:18" ht="37.5" x14ac:dyDescent="0.3">
      <c r="A182" s="5">
        <v>17026080</v>
      </c>
      <c r="B182" s="52" t="s">
        <v>2495</v>
      </c>
      <c r="C182" s="28">
        <v>0</v>
      </c>
      <c r="D182" s="28">
        <v>0</v>
      </c>
      <c r="E182" s="32">
        <v>720000</v>
      </c>
      <c r="F182" s="278">
        <v>604800</v>
      </c>
      <c r="G182" s="5"/>
      <c r="H182" s="5"/>
      <c r="I182" s="112">
        <f t="shared" si="27"/>
        <v>0</v>
      </c>
      <c r="J182" s="113"/>
      <c r="K182" s="112">
        <v>80000</v>
      </c>
      <c r="L182" s="112">
        <f t="shared" si="28"/>
        <v>120000</v>
      </c>
      <c r="M182" s="112"/>
      <c r="N182" s="113">
        <v>150000</v>
      </c>
      <c r="O182" s="76">
        <f t="shared" si="25"/>
        <v>150000</v>
      </c>
      <c r="P182" s="32">
        <f t="shared" si="30"/>
        <v>157500</v>
      </c>
      <c r="Q182" s="33">
        <f t="shared" si="30"/>
        <v>165375</v>
      </c>
      <c r="R182" s="34">
        <f t="shared" si="26"/>
        <v>472875</v>
      </c>
    </row>
    <row r="183" spans="1:18" x14ac:dyDescent="0.3">
      <c r="A183" s="5">
        <v>17026081</v>
      </c>
      <c r="B183" s="52" t="s">
        <v>2496</v>
      </c>
      <c r="C183" s="28">
        <v>0</v>
      </c>
      <c r="D183" s="28">
        <v>0</v>
      </c>
      <c r="E183" s="32">
        <v>600000</v>
      </c>
      <c r="F183" s="278">
        <v>504000</v>
      </c>
      <c r="G183" s="5"/>
      <c r="H183" s="5"/>
      <c r="I183" s="112">
        <f t="shared" si="27"/>
        <v>0</v>
      </c>
      <c r="J183" s="113"/>
      <c r="K183" s="112">
        <v>80000</v>
      </c>
      <c r="L183" s="112">
        <f t="shared" si="28"/>
        <v>120000</v>
      </c>
      <c r="M183" s="112"/>
      <c r="N183" s="113">
        <v>150000</v>
      </c>
      <c r="O183" s="76">
        <f t="shared" si="25"/>
        <v>150000</v>
      </c>
      <c r="P183" s="32">
        <f t="shared" si="30"/>
        <v>157500</v>
      </c>
      <c r="Q183" s="33">
        <f t="shared" si="30"/>
        <v>165375</v>
      </c>
      <c r="R183" s="34">
        <f t="shared" si="26"/>
        <v>472875</v>
      </c>
    </row>
    <row r="184" spans="1:18" ht="37.5" x14ac:dyDescent="0.3">
      <c r="A184" s="5">
        <v>17026082</v>
      </c>
      <c r="B184" s="52" t="s">
        <v>2497</v>
      </c>
      <c r="C184" s="28">
        <v>0</v>
      </c>
      <c r="D184" s="28">
        <v>0</v>
      </c>
      <c r="E184" s="32">
        <v>600000</v>
      </c>
      <c r="F184" s="278">
        <v>504000</v>
      </c>
      <c r="G184" s="5"/>
      <c r="H184" s="5"/>
      <c r="I184" s="112">
        <f t="shared" si="27"/>
        <v>0</v>
      </c>
      <c r="J184" s="113"/>
      <c r="K184" s="112">
        <v>80000</v>
      </c>
      <c r="L184" s="112">
        <f t="shared" si="28"/>
        <v>120000</v>
      </c>
      <c r="M184" s="112"/>
      <c r="N184" s="113">
        <v>150000</v>
      </c>
      <c r="O184" s="76">
        <f t="shared" si="25"/>
        <v>150000</v>
      </c>
      <c r="P184" s="32">
        <f t="shared" si="30"/>
        <v>157500</v>
      </c>
      <c r="Q184" s="33">
        <f t="shared" si="30"/>
        <v>165375</v>
      </c>
      <c r="R184" s="34">
        <f t="shared" si="26"/>
        <v>472875</v>
      </c>
    </row>
    <row r="185" spans="1:18" x14ac:dyDescent="0.3">
      <c r="A185" s="5">
        <v>17026083</v>
      </c>
      <c r="B185" s="52" t="s">
        <v>2498</v>
      </c>
      <c r="C185" s="28">
        <v>0</v>
      </c>
      <c r="D185" s="28">
        <v>0</v>
      </c>
      <c r="E185" s="32">
        <v>600000</v>
      </c>
      <c r="F185" s="278">
        <v>504000</v>
      </c>
      <c r="G185" s="5"/>
      <c r="H185" s="5"/>
      <c r="I185" s="112">
        <f t="shared" si="27"/>
        <v>0</v>
      </c>
      <c r="J185" s="113"/>
      <c r="K185" s="112">
        <v>80000</v>
      </c>
      <c r="L185" s="112">
        <f t="shared" si="28"/>
        <v>120000</v>
      </c>
      <c r="M185" s="112"/>
      <c r="N185" s="113">
        <v>150000</v>
      </c>
      <c r="O185" s="76">
        <f t="shared" si="25"/>
        <v>150000</v>
      </c>
      <c r="P185" s="32">
        <f t="shared" ref="P185:Q200" si="31">O185+5%*O185</f>
        <v>157500</v>
      </c>
      <c r="Q185" s="33">
        <f t="shared" si="31"/>
        <v>165375</v>
      </c>
      <c r="R185" s="34">
        <f t="shared" si="26"/>
        <v>472875</v>
      </c>
    </row>
    <row r="186" spans="1:18" x14ac:dyDescent="0.3">
      <c r="A186" s="5">
        <v>17026084</v>
      </c>
      <c r="B186" s="52" t="s">
        <v>2499</v>
      </c>
      <c r="C186" s="28">
        <v>0</v>
      </c>
      <c r="D186" s="28">
        <v>0</v>
      </c>
      <c r="E186" s="32">
        <v>600000</v>
      </c>
      <c r="F186" s="278">
        <v>504000</v>
      </c>
      <c r="G186" s="5"/>
      <c r="H186" s="5"/>
      <c r="I186" s="112">
        <f t="shared" si="27"/>
        <v>0</v>
      </c>
      <c r="J186" s="113"/>
      <c r="K186" s="112">
        <v>80000</v>
      </c>
      <c r="L186" s="112">
        <f t="shared" si="28"/>
        <v>120000</v>
      </c>
      <c r="M186" s="112"/>
      <c r="N186" s="113">
        <v>150000</v>
      </c>
      <c r="O186" s="76">
        <f t="shared" si="25"/>
        <v>150000</v>
      </c>
      <c r="P186" s="32">
        <f t="shared" si="31"/>
        <v>157500</v>
      </c>
      <c r="Q186" s="33">
        <f t="shared" si="31"/>
        <v>165375</v>
      </c>
      <c r="R186" s="34">
        <f t="shared" si="26"/>
        <v>472875</v>
      </c>
    </row>
    <row r="187" spans="1:18" x14ac:dyDescent="0.3">
      <c r="A187" s="5">
        <v>17026085</v>
      </c>
      <c r="B187" s="52" t="s">
        <v>2500</v>
      </c>
      <c r="C187" s="28">
        <v>0</v>
      </c>
      <c r="D187" s="28">
        <v>0</v>
      </c>
      <c r="E187" s="32">
        <v>600000</v>
      </c>
      <c r="F187" s="278">
        <v>504000</v>
      </c>
      <c r="G187" s="5"/>
      <c r="H187" s="5"/>
      <c r="I187" s="112">
        <f t="shared" si="27"/>
        <v>0</v>
      </c>
      <c r="J187" s="113"/>
      <c r="K187" s="112">
        <v>80000</v>
      </c>
      <c r="L187" s="112">
        <f t="shared" si="28"/>
        <v>120000</v>
      </c>
      <c r="M187" s="112"/>
      <c r="N187" s="113">
        <v>150000</v>
      </c>
      <c r="O187" s="76">
        <f t="shared" si="25"/>
        <v>150000</v>
      </c>
      <c r="P187" s="32">
        <f t="shared" si="31"/>
        <v>157500</v>
      </c>
      <c r="Q187" s="33">
        <f t="shared" si="31"/>
        <v>165375</v>
      </c>
      <c r="R187" s="34">
        <f t="shared" si="26"/>
        <v>472875</v>
      </c>
    </row>
    <row r="188" spans="1:18" x14ac:dyDescent="0.3">
      <c r="A188" s="5">
        <v>17026086</v>
      </c>
      <c r="B188" s="52" t="s">
        <v>2501</v>
      </c>
      <c r="C188" s="28">
        <v>0</v>
      </c>
      <c r="D188" s="28">
        <v>0</v>
      </c>
      <c r="E188" s="32">
        <v>600000</v>
      </c>
      <c r="F188" s="278">
        <v>504000</v>
      </c>
      <c r="G188" s="5"/>
      <c r="H188" s="5"/>
      <c r="I188" s="112">
        <f t="shared" si="27"/>
        <v>0</v>
      </c>
      <c r="J188" s="113"/>
      <c r="K188" s="112">
        <v>80000</v>
      </c>
      <c r="L188" s="112">
        <f t="shared" si="28"/>
        <v>120000</v>
      </c>
      <c r="M188" s="112"/>
      <c r="N188" s="113">
        <v>150000</v>
      </c>
      <c r="O188" s="76">
        <f t="shared" si="25"/>
        <v>150000</v>
      </c>
      <c r="P188" s="32">
        <f t="shared" si="31"/>
        <v>157500</v>
      </c>
      <c r="Q188" s="33">
        <f t="shared" si="31"/>
        <v>165375</v>
      </c>
      <c r="R188" s="34">
        <f t="shared" si="26"/>
        <v>472875</v>
      </c>
    </row>
    <row r="189" spans="1:18" x14ac:dyDescent="0.3">
      <c r="A189" s="5">
        <v>17026087</v>
      </c>
      <c r="B189" s="52" t="s">
        <v>2502</v>
      </c>
      <c r="C189" s="28">
        <v>0</v>
      </c>
      <c r="D189" s="28">
        <v>0</v>
      </c>
      <c r="E189" s="32">
        <v>600000</v>
      </c>
      <c r="F189" s="278">
        <v>504000</v>
      </c>
      <c r="G189" s="5"/>
      <c r="H189" s="5"/>
      <c r="I189" s="112">
        <f t="shared" si="27"/>
        <v>0</v>
      </c>
      <c r="J189" s="113"/>
      <c r="K189" s="112">
        <v>80000</v>
      </c>
      <c r="L189" s="112">
        <f t="shared" si="28"/>
        <v>120000</v>
      </c>
      <c r="M189" s="112"/>
      <c r="N189" s="113">
        <v>150000</v>
      </c>
      <c r="O189" s="76">
        <f t="shared" si="25"/>
        <v>150000</v>
      </c>
      <c r="P189" s="32">
        <f t="shared" si="31"/>
        <v>157500</v>
      </c>
      <c r="Q189" s="33">
        <f t="shared" si="31"/>
        <v>165375</v>
      </c>
      <c r="R189" s="34">
        <f t="shared" si="26"/>
        <v>472875</v>
      </c>
    </row>
    <row r="190" spans="1:18" x14ac:dyDescent="0.3">
      <c r="A190" s="5">
        <v>17026088</v>
      </c>
      <c r="B190" s="52" t="s">
        <v>2503</v>
      </c>
      <c r="C190" s="28">
        <v>0</v>
      </c>
      <c r="D190" s="28">
        <v>0</v>
      </c>
      <c r="E190" s="32">
        <v>600000</v>
      </c>
      <c r="F190" s="278">
        <v>504000</v>
      </c>
      <c r="G190" s="5"/>
      <c r="H190" s="5"/>
      <c r="I190" s="112">
        <f t="shared" si="27"/>
        <v>0</v>
      </c>
      <c r="J190" s="113"/>
      <c r="K190" s="112">
        <v>80000</v>
      </c>
      <c r="L190" s="112">
        <f t="shared" si="28"/>
        <v>120000</v>
      </c>
      <c r="M190" s="112"/>
      <c r="N190" s="113">
        <v>150000</v>
      </c>
      <c r="O190" s="76">
        <f t="shared" si="25"/>
        <v>150000</v>
      </c>
      <c r="P190" s="32">
        <f t="shared" si="31"/>
        <v>157500</v>
      </c>
      <c r="Q190" s="33">
        <f t="shared" si="31"/>
        <v>165375</v>
      </c>
      <c r="R190" s="34">
        <f t="shared" si="26"/>
        <v>472875</v>
      </c>
    </row>
    <row r="191" spans="1:18" x14ac:dyDescent="0.3">
      <c r="A191" s="5">
        <v>17026089</v>
      </c>
      <c r="B191" s="52" t="s">
        <v>2504</v>
      </c>
      <c r="C191" s="28">
        <v>0</v>
      </c>
      <c r="D191" s="28">
        <v>0</v>
      </c>
      <c r="E191" s="32">
        <v>600000</v>
      </c>
      <c r="F191" s="278">
        <v>504000</v>
      </c>
      <c r="G191" s="5"/>
      <c r="H191" s="5"/>
      <c r="I191" s="112">
        <f t="shared" si="27"/>
        <v>0</v>
      </c>
      <c r="J191" s="113"/>
      <c r="K191" s="112">
        <v>80000</v>
      </c>
      <c r="L191" s="112">
        <f t="shared" si="28"/>
        <v>120000</v>
      </c>
      <c r="M191" s="112"/>
      <c r="N191" s="113">
        <v>150000</v>
      </c>
      <c r="O191" s="76">
        <f t="shared" si="25"/>
        <v>150000</v>
      </c>
      <c r="P191" s="32">
        <f t="shared" si="31"/>
        <v>157500</v>
      </c>
      <c r="Q191" s="33">
        <f t="shared" si="31"/>
        <v>165375</v>
      </c>
      <c r="R191" s="34">
        <f t="shared" si="26"/>
        <v>472875</v>
      </c>
    </row>
    <row r="192" spans="1:18" x14ac:dyDescent="0.3">
      <c r="A192" s="5">
        <v>17026090</v>
      </c>
      <c r="B192" s="52" t="s">
        <v>2505</v>
      </c>
      <c r="C192" s="28">
        <v>0</v>
      </c>
      <c r="D192" s="28">
        <v>0</v>
      </c>
      <c r="E192" s="32">
        <v>720000</v>
      </c>
      <c r="F192" s="278">
        <v>604800</v>
      </c>
      <c r="G192" s="5"/>
      <c r="H192" s="5"/>
      <c r="I192" s="112">
        <f t="shared" si="27"/>
        <v>0</v>
      </c>
      <c r="J192" s="113"/>
      <c r="K192" s="112">
        <v>80000</v>
      </c>
      <c r="L192" s="112">
        <f t="shared" si="28"/>
        <v>120000</v>
      </c>
      <c r="M192" s="112"/>
      <c r="N192" s="113">
        <v>150000</v>
      </c>
      <c r="O192" s="76">
        <f t="shared" si="25"/>
        <v>150000</v>
      </c>
      <c r="P192" s="32">
        <f t="shared" si="31"/>
        <v>157500</v>
      </c>
      <c r="Q192" s="33">
        <f t="shared" si="31"/>
        <v>165375</v>
      </c>
      <c r="R192" s="34">
        <f t="shared" si="26"/>
        <v>472875</v>
      </c>
    </row>
    <row r="193" spans="1:18" ht="37.5" x14ac:dyDescent="0.3">
      <c r="A193" s="5">
        <v>17026091</v>
      </c>
      <c r="B193" s="52" t="s">
        <v>2506</v>
      </c>
      <c r="C193" s="28">
        <v>0</v>
      </c>
      <c r="D193" s="28">
        <v>0</v>
      </c>
      <c r="E193" s="32">
        <v>720000</v>
      </c>
      <c r="F193" s="278">
        <v>604800</v>
      </c>
      <c r="G193" s="5"/>
      <c r="H193" s="5"/>
      <c r="I193" s="112">
        <f t="shared" si="27"/>
        <v>0</v>
      </c>
      <c r="J193" s="113"/>
      <c r="K193" s="112">
        <v>80000</v>
      </c>
      <c r="L193" s="112">
        <f t="shared" si="28"/>
        <v>120000</v>
      </c>
      <c r="M193" s="112"/>
      <c r="N193" s="113">
        <v>150000</v>
      </c>
      <c r="O193" s="76">
        <f t="shared" si="25"/>
        <v>150000</v>
      </c>
      <c r="P193" s="32">
        <f t="shared" si="31"/>
        <v>157500</v>
      </c>
      <c r="Q193" s="33">
        <f t="shared" si="31"/>
        <v>165375</v>
      </c>
      <c r="R193" s="34">
        <f t="shared" si="26"/>
        <v>472875</v>
      </c>
    </row>
    <row r="194" spans="1:18" x14ac:dyDescent="0.3">
      <c r="A194" s="5">
        <v>17026092</v>
      </c>
      <c r="B194" s="52" t="s">
        <v>2507</v>
      </c>
      <c r="C194" s="28">
        <v>0</v>
      </c>
      <c r="D194" s="28">
        <v>0</v>
      </c>
      <c r="E194" s="32">
        <v>720000</v>
      </c>
      <c r="F194" s="278">
        <v>604800</v>
      </c>
      <c r="G194" s="5"/>
      <c r="H194" s="5"/>
      <c r="I194" s="112">
        <f t="shared" si="27"/>
        <v>0</v>
      </c>
      <c r="J194" s="113"/>
      <c r="K194" s="112">
        <v>80000</v>
      </c>
      <c r="L194" s="112">
        <f t="shared" si="28"/>
        <v>120000</v>
      </c>
      <c r="M194" s="112"/>
      <c r="N194" s="113">
        <v>150000</v>
      </c>
      <c r="O194" s="76">
        <f t="shared" si="25"/>
        <v>150000</v>
      </c>
      <c r="P194" s="32">
        <f t="shared" si="31"/>
        <v>157500</v>
      </c>
      <c r="Q194" s="33">
        <f t="shared" si="31"/>
        <v>165375</v>
      </c>
      <c r="R194" s="34">
        <f t="shared" si="26"/>
        <v>472875</v>
      </c>
    </row>
    <row r="195" spans="1:18" x14ac:dyDescent="0.3">
      <c r="A195" s="5">
        <v>17026093</v>
      </c>
      <c r="B195" s="52" t="s">
        <v>2508</v>
      </c>
      <c r="C195" s="28">
        <v>0</v>
      </c>
      <c r="D195" s="28">
        <v>0</v>
      </c>
      <c r="E195" s="32">
        <v>840000</v>
      </c>
      <c r="F195" s="278">
        <v>705600</v>
      </c>
      <c r="G195" s="5"/>
      <c r="H195" s="5"/>
      <c r="I195" s="112">
        <f t="shared" si="27"/>
        <v>0</v>
      </c>
      <c r="J195" s="113"/>
      <c r="K195" s="112">
        <v>80000</v>
      </c>
      <c r="L195" s="112">
        <f t="shared" si="28"/>
        <v>120000</v>
      </c>
      <c r="M195" s="112"/>
      <c r="N195" s="113">
        <v>150000</v>
      </c>
      <c r="O195" s="76">
        <f t="shared" si="25"/>
        <v>150000</v>
      </c>
      <c r="P195" s="32">
        <f t="shared" si="31"/>
        <v>157500</v>
      </c>
      <c r="Q195" s="33">
        <f t="shared" si="31"/>
        <v>165375</v>
      </c>
      <c r="R195" s="34">
        <f t="shared" si="26"/>
        <v>472875</v>
      </c>
    </row>
    <row r="196" spans="1:18" x14ac:dyDescent="0.3">
      <c r="A196" s="5">
        <v>17026094</v>
      </c>
      <c r="B196" s="52" t="s">
        <v>2509</v>
      </c>
      <c r="C196" s="28">
        <v>0</v>
      </c>
      <c r="D196" s="28">
        <v>0</v>
      </c>
      <c r="E196" s="32">
        <v>720000</v>
      </c>
      <c r="F196" s="278">
        <v>604800</v>
      </c>
      <c r="G196" s="5"/>
      <c r="H196" s="5"/>
      <c r="I196" s="112">
        <f t="shared" si="27"/>
        <v>0</v>
      </c>
      <c r="J196" s="113"/>
      <c r="K196" s="112">
        <v>80000</v>
      </c>
      <c r="L196" s="112">
        <f t="shared" si="28"/>
        <v>120000</v>
      </c>
      <c r="M196" s="112"/>
      <c r="N196" s="113">
        <v>150000</v>
      </c>
      <c r="O196" s="76">
        <f t="shared" si="25"/>
        <v>150000</v>
      </c>
      <c r="P196" s="32">
        <f t="shared" si="31"/>
        <v>157500</v>
      </c>
      <c r="Q196" s="33">
        <f t="shared" si="31"/>
        <v>165375</v>
      </c>
      <c r="R196" s="34">
        <f t="shared" si="26"/>
        <v>472875</v>
      </c>
    </row>
    <row r="197" spans="1:18" x14ac:dyDescent="0.3">
      <c r="A197" s="5">
        <v>17026095</v>
      </c>
      <c r="B197" s="52" t="s">
        <v>2510</v>
      </c>
      <c r="C197" s="28">
        <v>0</v>
      </c>
      <c r="D197" s="28">
        <v>0</v>
      </c>
      <c r="E197" s="32">
        <v>600000</v>
      </c>
      <c r="F197" s="278">
        <v>504000</v>
      </c>
      <c r="G197" s="5"/>
      <c r="H197" s="5"/>
      <c r="I197" s="112">
        <f t="shared" si="27"/>
        <v>0</v>
      </c>
      <c r="J197" s="113"/>
      <c r="K197" s="112">
        <v>80000</v>
      </c>
      <c r="L197" s="112">
        <f t="shared" si="28"/>
        <v>120000</v>
      </c>
      <c r="M197" s="112"/>
      <c r="N197" s="113">
        <v>150000</v>
      </c>
      <c r="O197" s="76">
        <f t="shared" si="25"/>
        <v>150000</v>
      </c>
      <c r="P197" s="32">
        <f t="shared" si="31"/>
        <v>157500</v>
      </c>
      <c r="Q197" s="33">
        <f t="shared" si="31"/>
        <v>165375</v>
      </c>
      <c r="R197" s="34">
        <f t="shared" si="26"/>
        <v>472875</v>
      </c>
    </row>
    <row r="198" spans="1:18" ht="37.5" x14ac:dyDescent="0.3">
      <c r="A198" s="5">
        <v>17026096</v>
      </c>
      <c r="B198" s="52" t="s">
        <v>2511</v>
      </c>
      <c r="C198" s="28">
        <v>0</v>
      </c>
      <c r="D198" s="28">
        <v>0</v>
      </c>
      <c r="E198" s="32">
        <v>840000</v>
      </c>
      <c r="F198" s="278">
        <v>705600</v>
      </c>
      <c r="G198" s="5"/>
      <c r="H198" s="5"/>
      <c r="I198" s="112">
        <f t="shared" si="27"/>
        <v>0</v>
      </c>
      <c r="J198" s="113"/>
      <c r="K198" s="112">
        <v>80000</v>
      </c>
      <c r="L198" s="112">
        <f t="shared" si="28"/>
        <v>120000</v>
      </c>
      <c r="M198" s="112"/>
      <c r="N198" s="113">
        <v>150000</v>
      </c>
      <c r="O198" s="76">
        <f t="shared" si="25"/>
        <v>150000</v>
      </c>
      <c r="P198" s="32">
        <f t="shared" si="31"/>
        <v>157500</v>
      </c>
      <c r="Q198" s="33">
        <f t="shared" si="31"/>
        <v>165375</v>
      </c>
      <c r="R198" s="34">
        <f t="shared" si="26"/>
        <v>472875</v>
      </c>
    </row>
    <row r="199" spans="1:18" x14ac:dyDescent="0.3">
      <c r="A199" s="5">
        <v>17026097</v>
      </c>
      <c r="B199" s="52" t="s">
        <v>2512</v>
      </c>
      <c r="C199" s="28">
        <v>0</v>
      </c>
      <c r="D199" s="28">
        <v>0</v>
      </c>
      <c r="E199" s="32">
        <v>600000</v>
      </c>
      <c r="F199" s="278">
        <v>504000</v>
      </c>
      <c r="G199" s="5"/>
      <c r="H199" s="5"/>
      <c r="I199" s="112">
        <f t="shared" si="27"/>
        <v>0</v>
      </c>
      <c r="J199" s="113"/>
      <c r="K199" s="112">
        <v>80000</v>
      </c>
      <c r="L199" s="112">
        <f t="shared" si="28"/>
        <v>120000</v>
      </c>
      <c r="M199" s="112"/>
      <c r="N199" s="113">
        <v>150000</v>
      </c>
      <c r="O199" s="76">
        <f t="shared" si="25"/>
        <v>150000</v>
      </c>
      <c r="P199" s="32">
        <f t="shared" si="31"/>
        <v>157500</v>
      </c>
      <c r="Q199" s="33">
        <f t="shared" si="31"/>
        <v>165375</v>
      </c>
      <c r="R199" s="34">
        <f t="shared" si="26"/>
        <v>472875</v>
      </c>
    </row>
    <row r="200" spans="1:18" x14ac:dyDescent="0.3">
      <c r="A200" s="5">
        <v>17026098</v>
      </c>
      <c r="B200" s="52" t="s">
        <v>2513</v>
      </c>
      <c r="C200" s="28">
        <v>0</v>
      </c>
      <c r="D200" s="28">
        <v>0</v>
      </c>
      <c r="E200" s="32">
        <v>840000</v>
      </c>
      <c r="F200" s="278">
        <v>705600</v>
      </c>
      <c r="G200" s="5"/>
      <c r="H200" s="5"/>
      <c r="I200" s="112">
        <f t="shared" si="27"/>
        <v>0</v>
      </c>
      <c r="J200" s="113"/>
      <c r="K200" s="112">
        <v>80000</v>
      </c>
      <c r="L200" s="112">
        <f t="shared" si="28"/>
        <v>120000</v>
      </c>
      <c r="M200" s="112"/>
      <c r="N200" s="113">
        <v>150000</v>
      </c>
      <c r="O200" s="76">
        <f t="shared" si="25"/>
        <v>150000</v>
      </c>
      <c r="P200" s="32">
        <f t="shared" si="31"/>
        <v>157500</v>
      </c>
      <c r="Q200" s="33">
        <f t="shared" si="31"/>
        <v>165375</v>
      </c>
      <c r="R200" s="34">
        <f t="shared" si="26"/>
        <v>472875</v>
      </c>
    </row>
    <row r="201" spans="1:18" x14ac:dyDescent="0.3">
      <c r="A201" s="5">
        <v>17026099</v>
      </c>
      <c r="B201" s="52" t="s">
        <v>2514</v>
      </c>
      <c r="C201" s="28">
        <v>0</v>
      </c>
      <c r="D201" s="28">
        <v>0</v>
      </c>
      <c r="E201" s="32">
        <v>600000</v>
      </c>
      <c r="F201" s="278">
        <v>504000</v>
      </c>
      <c r="G201" s="5"/>
      <c r="H201" s="5"/>
      <c r="I201" s="112">
        <f t="shared" si="27"/>
        <v>0</v>
      </c>
      <c r="J201" s="113"/>
      <c r="K201" s="112">
        <v>80000</v>
      </c>
      <c r="L201" s="112">
        <f t="shared" si="28"/>
        <v>120000</v>
      </c>
      <c r="M201" s="112"/>
      <c r="N201" s="113">
        <v>150000</v>
      </c>
      <c r="O201" s="76">
        <f t="shared" si="25"/>
        <v>150000</v>
      </c>
      <c r="P201" s="32">
        <f t="shared" ref="P201:Q216" si="32">O201+5%*O201</f>
        <v>157500</v>
      </c>
      <c r="Q201" s="33">
        <f t="shared" si="32"/>
        <v>165375</v>
      </c>
      <c r="R201" s="34">
        <f t="shared" si="26"/>
        <v>472875</v>
      </c>
    </row>
    <row r="202" spans="1:18" ht="37.5" x14ac:dyDescent="0.3">
      <c r="A202" s="5">
        <v>17026100</v>
      </c>
      <c r="B202" s="52" t="s">
        <v>2515</v>
      </c>
      <c r="C202" s="28">
        <v>0</v>
      </c>
      <c r="D202" s="28">
        <v>0</v>
      </c>
      <c r="E202" s="32">
        <v>720000</v>
      </c>
      <c r="F202" s="278">
        <v>604800</v>
      </c>
      <c r="G202" s="5"/>
      <c r="H202" s="5"/>
      <c r="I202" s="112">
        <f t="shared" si="27"/>
        <v>0</v>
      </c>
      <c r="J202" s="113"/>
      <c r="K202" s="112">
        <v>80000</v>
      </c>
      <c r="L202" s="112">
        <f t="shared" si="28"/>
        <v>120000</v>
      </c>
      <c r="M202" s="112"/>
      <c r="N202" s="113">
        <v>150000</v>
      </c>
      <c r="O202" s="76">
        <f t="shared" si="25"/>
        <v>150000</v>
      </c>
      <c r="P202" s="32">
        <f t="shared" si="32"/>
        <v>157500</v>
      </c>
      <c r="Q202" s="33">
        <f t="shared" si="32"/>
        <v>165375</v>
      </c>
      <c r="R202" s="34">
        <f t="shared" si="26"/>
        <v>472875</v>
      </c>
    </row>
    <row r="203" spans="1:18" x14ac:dyDescent="0.3">
      <c r="A203" s="5">
        <v>17026101</v>
      </c>
      <c r="B203" s="52" t="s">
        <v>2516</v>
      </c>
      <c r="C203" s="28">
        <v>0</v>
      </c>
      <c r="D203" s="28">
        <v>0</v>
      </c>
      <c r="E203" s="32">
        <v>720000</v>
      </c>
      <c r="F203" s="278">
        <v>604800</v>
      </c>
      <c r="G203" s="5"/>
      <c r="H203" s="5"/>
      <c r="I203" s="112">
        <f t="shared" si="27"/>
        <v>0</v>
      </c>
      <c r="J203" s="113"/>
      <c r="K203" s="112">
        <v>80000</v>
      </c>
      <c r="L203" s="112">
        <f t="shared" si="28"/>
        <v>120000</v>
      </c>
      <c r="M203" s="112"/>
      <c r="N203" s="113">
        <v>150000</v>
      </c>
      <c r="O203" s="76">
        <f t="shared" si="25"/>
        <v>150000</v>
      </c>
      <c r="P203" s="32">
        <f t="shared" si="32"/>
        <v>157500</v>
      </c>
      <c r="Q203" s="33">
        <f t="shared" si="32"/>
        <v>165375</v>
      </c>
      <c r="R203" s="34">
        <f t="shared" si="26"/>
        <v>472875</v>
      </c>
    </row>
    <row r="204" spans="1:18" ht="37.5" x14ac:dyDescent="0.3">
      <c r="A204" s="5">
        <v>17026102</v>
      </c>
      <c r="B204" s="52" t="s">
        <v>2517</v>
      </c>
      <c r="C204" s="28">
        <v>0</v>
      </c>
      <c r="D204" s="28">
        <v>0</v>
      </c>
      <c r="E204" s="32">
        <v>720000</v>
      </c>
      <c r="F204" s="278">
        <v>604800</v>
      </c>
      <c r="G204" s="5"/>
      <c r="H204" s="5"/>
      <c r="I204" s="112">
        <f t="shared" si="27"/>
        <v>0</v>
      </c>
      <c r="J204" s="113"/>
      <c r="K204" s="112">
        <v>80000</v>
      </c>
      <c r="L204" s="112">
        <f t="shared" si="28"/>
        <v>120000</v>
      </c>
      <c r="M204" s="112"/>
      <c r="N204" s="113">
        <v>150000</v>
      </c>
      <c r="O204" s="76">
        <f t="shared" ref="O204:O267" si="33">J204+N204</f>
        <v>150000</v>
      </c>
      <c r="P204" s="32">
        <f t="shared" si="32"/>
        <v>157500</v>
      </c>
      <c r="Q204" s="33">
        <f t="shared" si="32"/>
        <v>165375</v>
      </c>
      <c r="R204" s="34">
        <f t="shared" ref="R204:R267" si="34">SUM(O204:Q204)</f>
        <v>472875</v>
      </c>
    </row>
    <row r="205" spans="1:18" x14ac:dyDescent="0.3">
      <c r="A205" s="5">
        <v>17026103</v>
      </c>
      <c r="B205" s="52" t="s">
        <v>2518</v>
      </c>
      <c r="C205" s="28">
        <v>0</v>
      </c>
      <c r="D205" s="28">
        <v>0</v>
      </c>
      <c r="E205" s="32">
        <v>720000</v>
      </c>
      <c r="F205" s="278">
        <v>604800</v>
      </c>
      <c r="G205" s="5"/>
      <c r="H205" s="5"/>
      <c r="I205" s="112">
        <f t="shared" si="27"/>
        <v>0</v>
      </c>
      <c r="J205" s="113"/>
      <c r="K205" s="112">
        <v>80000</v>
      </c>
      <c r="L205" s="112">
        <f t="shared" si="28"/>
        <v>120000</v>
      </c>
      <c r="M205" s="112"/>
      <c r="N205" s="113">
        <v>150000</v>
      </c>
      <c r="O205" s="76">
        <f t="shared" si="33"/>
        <v>150000</v>
      </c>
      <c r="P205" s="32">
        <f t="shared" si="32"/>
        <v>157500</v>
      </c>
      <c r="Q205" s="33">
        <f t="shared" si="32"/>
        <v>165375</v>
      </c>
      <c r="R205" s="34">
        <f t="shared" si="34"/>
        <v>472875</v>
      </c>
    </row>
    <row r="206" spans="1:18" x14ac:dyDescent="0.3">
      <c r="A206" s="5">
        <v>17026104</v>
      </c>
      <c r="B206" s="52" t="s">
        <v>2519</v>
      </c>
      <c r="C206" s="28">
        <v>0</v>
      </c>
      <c r="D206" s="28">
        <v>0</v>
      </c>
      <c r="E206" s="32">
        <v>600000</v>
      </c>
      <c r="F206" s="278">
        <v>504000</v>
      </c>
      <c r="G206" s="5"/>
      <c r="H206" s="5"/>
      <c r="I206" s="112">
        <f t="shared" ref="I206:I269" si="35">H206/9*12</f>
        <v>0</v>
      </c>
      <c r="J206" s="113"/>
      <c r="K206" s="112">
        <v>80000</v>
      </c>
      <c r="L206" s="112">
        <f t="shared" ref="L206:L269" si="36">K206/8*12</f>
        <v>120000</v>
      </c>
      <c r="M206" s="112"/>
      <c r="N206" s="113">
        <v>150000</v>
      </c>
      <c r="O206" s="76">
        <f t="shared" si="33"/>
        <v>150000</v>
      </c>
      <c r="P206" s="32">
        <f t="shared" si="32"/>
        <v>157500</v>
      </c>
      <c r="Q206" s="33">
        <f t="shared" si="32"/>
        <v>165375</v>
      </c>
      <c r="R206" s="34">
        <f t="shared" si="34"/>
        <v>472875</v>
      </c>
    </row>
    <row r="207" spans="1:18" x14ac:dyDescent="0.3">
      <c r="A207" s="5">
        <v>17026105</v>
      </c>
      <c r="B207" s="52" t="s">
        <v>2520</v>
      </c>
      <c r="C207" s="28">
        <v>0</v>
      </c>
      <c r="D207" s="28">
        <v>0</v>
      </c>
      <c r="E207" s="32">
        <v>600000</v>
      </c>
      <c r="F207" s="278">
        <v>504000</v>
      </c>
      <c r="G207" s="5"/>
      <c r="H207" s="5"/>
      <c r="I207" s="112">
        <f t="shared" si="35"/>
        <v>0</v>
      </c>
      <c r="J207" s="113"/>
      <c r="K207" s="112">
        <v>80000</v>
      </c>
      <c r="L207" s="112">
        <f t="shared" si="36"/>
        <v>120000</v>
      </c>
      <c r="M207" s="112"/>
      <c r="N207" s="113">
        <v>150000</v>
      </c>
      <c r="O207" s="76">
        <f t="shared" si="33"/>
        <v>150000</v>
      </c>
      <c r="P207" s="32">
        <f t="shared" si="32"/>
        <v>157500</v>
      </c>
      <c r="Q207" s="33">
        <f t="shared" si="32"/>
        <v>165375</v>
      </c>
      <c r="R207" s="34">
        <f t="shared" si="34"/>
        <v>472875</v>
      </c>
    </row>
    <row r="208" spans="1:18" ht="37.5" x14ac:dyDescent="0.3">
      <c r="A208" s="5">
        <v>17026106</v>
      </c>
      <c r="B208" s="52" t="s">
        <v>2521</v>
      </c>
      <c r="C208" s="28">
        <v>0</v>
      </c>
      <c r="D208" s="28">
        <v>0</v>
      </c>
      <c r="E208" s="32">
        <v>600000</v>
      </c>
      <c r="F208" s="278">
        <v>504000</v>
      </c>
      <c r="G208" s="5"/>
      <c r="H208" s="5"/>
      <c r="I208" s="112">
        <f t="shared" si="35"/>
        <v>0</v>
      </c>
      <c r="J208" s="113"/>
      <c r="K208" s="112">
        <v>80000</v>
      </c>
      <c r="L208" s="112">
        <f t="shared" si="36"/>
        <v>120000</v>
      </c>
      <c r="M208" s="112"/>
      <c r="N208" s="113">
        <v>150000</v>
      </c>
      <c r="O208" s="76">
        <f t="shared" si="33"/>
        <v>150000</v>
      </c>
      <c r="P208" s="32">
        <f t="shared" si="32"/>
        <v>157500</v>
      </c>
      <c r="Q208" s="33">
        <f t="shared" si="32"/>
        <v>165375</v>
      </c>
      <c r="R208" s="34">
        <f t="shared" si="34"/>
        <v>472875</v>
      </c>
    </row>
    <row r="209" spans="1:18" ht="37.5" x14ac:dyDescent="0.3">
      <c r="A209" s="5">
        <v>17026107</v>
      </c>
      <c r="B209" s="52" t="s">
        <v>2522</v>
      </c>
      <c r="C209" s="28">
        <v>0</v>
      </c>
      <c r="D209" s="28">
        <v>0</v>
      </c>
      <c r="E209" s="32">
        <v>600000</v>
      </c>
      <c r="F209" s="278">
        <v>504000</v>
      </c>
      <c r="G209" s="5"/>
      <c r="H209" s="5"/>
      <c r="I209" s="112">
        <f t="shared" si="35"/>
        <v>0</v>
      </c>
      <c r="J209" s="113"/>
      <c r="K209" s="112">
        <v>80000</v>
      </c>
      <c r="L209" s="112">
        <f t="shared" si="36"/>
        <v>120000</v>
      </c>
      <c r="M209" s="112"/>
      <c r="N209" s="113">
        <v>150000</v>
      </c>
      <c r="O209" s="76">
        <f t="shared" si="33"/>
        <v>150000</v>
      </c>
      <c r="P209" s="32">
        <f t="shared" si="32"/>
        <v>157500</v>
      </c>
      <c r="Q209" s="33">
        <f t="shared" si="32"/>
        <v>165375</v>
      </c>
      <c r="R209" s="34">
        <f t="shared" si="34"/>
        <v>472875</v>
      </c>
    </row>
    <row r="210" spans="1:18" ht="37.5" x14ac:dyDescent="0.3">
      <c r="A210" s="5">
        <v>17026108</v>
      </c>
      <c r="B210" s="52" t="s">
        <v>2523</v>
      </c>
      <c r="C210" s="28">
        <v>0</v>
      </c>
      <c r="D210" s="28">
        <v>0</v>
      </c>
      <c r="E210" s="32">
        <v>600000</v>
      </c>
      <c r="F210" s="278">
        <v>504000</v>
      </c>
      <c r="G210" s="5"/>
      <c r="H210" s="5"/>
      <c r="I210" s="112">
        <f t="shared" si="35"/>
        <v>0</v>
      </c>
      <c r="J210" s="113"/>
      <c r="K210" s="112">
        <v>80000</v>
      </c>
      <c r="L210" s="112">
        <f t="shared" si="36"/>
        <v>120000</v>
      </c>
      <c r="M210" s="112"/>
      <c r="N210" s="113">
        <v>150000</v>
      </c>
      <c r="O210" s="76">
        <f t="shared" si="33"/>
        <v>150000</v>
      </c>
      <c r="P210" s="32">
        <f t="shared" si="32"/>
        <v>157500</v>
      </c>
      <c r="Q210" s="33">
        <f t="shared" si="32"/>
        <v>165375</v>
      </c>
      <c r="R210" s="34">
        <f t="shared" si="34"/>
        <v>472875</v>
      </c>
    </row>
    <row r="211" spans="1:18" x14ac:dyDescent="0.3">
      <c r="A211" s="5">
        <v>17026109</v>
      </c>
      <c r="B211" s="52" t="s">
        <v>2524</v>
      </c>
      <c r="C211" s="28">
        <v>0</v>
      </c>
      <c r="D211" s="28">
        <v>0</v>
      </c>
      <c r="E211" s="32">
        <v>960000</v>
      </c>
      <c r="F211" s="278">
        <v>806400</v>
      </c>
      <c r="G211" s="5"/>
      <c r="H211" s="5"/>
      <c r="I211" s="112">
        <f t="shared" si="35"/>
        <v>0</v>
      </c>
      <c r="J211" s="113"/>
      <c r="K211" s="112">
        <v>80000</v>
      </c>
      <c r="L211" s="112">
        <f t="shared" si="36"/>
        <v>120000</v>
      </c>
      <c r="M211" s="112"/>
      <c r="N211" s="113">
        <v>150000</v>
      </c>
      <c r="O211" s="76">
        <f t="shared" si="33"/>
        <v>150000</v>
      </c>
      <c r="P211" s="32">
        <f t="shared" si="32"/>
        <v>157500</v>
      </c>
      <c r="Q211" s="33">
        <f t="shared" si="32"/>
        <v>165375</v>
      </c>
      <c r="R211" s="34">
        <f t="shared" si="34"/>
        <v>472875</v>
      </c>
    </row>
    <row r="212" spans="1:18" ht="37.5" x14ac:dyDescent="0.3">
      <c r="A212" s="5">
        <v>17026110</v>
      </c>
      <c r="B212" s="52" t="s">
        <v>2525</v>
      </c>
      <c r="C212" s="28">
        <v>0</v>
      </c>
      <c r="D212" s="28">
        <v>0</v>
      </c>
      <c r="E212" s="32">
        <v>840000</v>
      </c>
      <c r="F212" s="278">
        <v>705600</v>
      </c>
      <c r="G212" s="5"/>
      <c r="H212" s="5"/>
      <c r="I212" s="112">
        <f t="shared" si="35"/>
        <v>0</v>
      </c>
      <c r="J212" s="113"/>
      <c r="K212" s="112">
        <v>80000</v>
      </c>
      <c r="L212" s="112">
        <f t="shared" si="36"/>
        <v>120000</v>
      </c>
      <c r="M212" s="112"/>
      <c r="N212" s="113">
        <v>150000</v>
      </c>
      <c r="O212" s="76">
        <f t="shared" si="33"/>
        <v>150000</v>
      </c>
      <c r="P212" s="32">
        <f t="shared" si="32"/>
        <v>157500</v>
      </c>
      <c r="Q212" s="33">
        <f t="shared" si="32"/>
        <v>165375</v>
      </c>
      <c r="R212" s="34">
        <f t="shared" si="34"/>
        <v>472875</v>
      </c>
    </row>
    <row r="213" spans="1:18" x14ac:dyDescent="0.3">
      <c r="A213" s="5">
        <v>17026111</v>
      </c>
      <c r="B213" s="52" t="s">
        <v>2526</v>
      </c>
      <c r="C213" s="28">
        <v>0</v>
      </c>
      <c r="D213" s="28">
        <v>0</v>
      </c>
      <c r="E213" s="32">
        <v>840000</v>
      </c>
      <c r="F213" s="278">
        <v>705600</v>
      </c>
      <c r="G213" s="5"/>
      <c r="H213" s="5"/>
      <c r="I213" s="112">
        <f t="shared" si="35"/>
        <v>0</v>
      </c>
      <c r="J213" s="113"/>
      <c r="K213" s="112">
        <v>80000</v>
      </c>
      <c r="L213" s="112">
        <f t="shared" si="36"/>
        <v>120000</v>
      </c>
      <c r="M213" s="112"/>
      <c r="N213" s="113">
        <v>150000</v>
      </c>
      <c r="O213" s="76">
        <f t="shared" si="33"/>
        <v>150000</v>
      </c>
      <c r="P213" s="32">
        <f t="shared" si="32"/>
        <v>157500</v>
      </c>
      <c r="Q213" s="33">
        <f t="shared" si="32"/>
        <v>165375</v>
      </c>
      <c r="R213" s="34">
        <f t="shared" si="34"/>
        <v>472875</v>
      </c>
    </row>
    <row r="214" spans="1:18" x14ac:dyDescent="0.3">
      <c r="A214" s="5">
        <v>17026112</v>
      </c>
      <c r="B214" s="52" t="s">
        <v>2527</v>
      </c>
      <c r="C214" s="28">
        <v>0</v>
      </c>
      <c r="D214" s="28">
        <v>0</v>
      </c>
      <c r="E214" s="32">
        <v>720000</v>
      </c>
      <c r="F214" s="278">
        <v>604800</v>
      </c>
      <c r="G214" s="5"/>
      <c r="H214" s="5"/>
      <c r="I214" s="112">
        <f t="shared" si="35"/>
        <v>0</v>
      </c>
      <c r="J214" s="113"/>
      <c r="K214" s="112">
        <v>80000</v>
      </c>
      <c r="L214" s="112">
        <f t="shared" si="36"/>
        <v>120000</v>
      </c>
      <c r="M214" s="112"/>
      <c r="N214" s="113">
        <v>150000</v>
      </c>
      <c r="O214" s="76">
        <f t="shared" si="33"/>
        <v>150000</v>
      </c>
      <c r="P214" s="32">
        <f t="shared" si="32"/>
        <v>157500</v>
      </c>
      <c r="Q214" s="33">
        <f t="shared" si="32"/>
        <v>165375</v>
      </c>
      <c r="R214" s="34">
        <f t="shared" si="34"/>
        <v>472875</v>
      </c>
    </row>
    <row r="215" spans="1:18" x14ac:dyDescent="0.3">
      <c r="A215" s="5">
        <v>17026113</v>
      </c>
      <c r="B215" s="52" t="s">
        <v>2528</v>
      </c>
      <c r="C215" s="28">
        <v>0</v>
      </c>
      <c r="D215" s="28">
        <v>0</v>
      </c>
      <c r="E215" s="32">
        <v>600000</v>
      </c>
      <c r="F215" s="278">
        <v>504000</v>
      </c>
      <c r="G215" s="5"/>
      <c r="H215" s="5"/>
      <c r="I215" s="112">
        <f t="shared" si="35"/>
        <v>0</v>
      </c>
      <c r="J215" s="113"/>
      <c r="K215" s="112">
        <v>80000</v>
      </c>
      <c r="L215" s="112">
        <f t="shared" si="36"/>
        <v>120000</v>
      </c>
      <c r="M215" s="112"/>
      <c r="N215" s="113">
        <v>150000</v>
      </c>
      <c r="O215" s="76">
        <f t="shared" si="33"/>
        <v>150000</v>
      </c>
      <c r="P215" s="32">
        <f t="shared" si="32"/>
        <v>157500</v>
      </c>
      <c r="Q215" s="33">
        <f t="shared" si="32"/>
        <v>165375</v>
      </c>
      <c r="R215" s="34">
        <f t="shared" si="34"/>
        <v>472875</v>
      </c>
    </row>
    <row r="216" spans="1:18" x14ac:dyDescent="0.3">
      <c r="A216" s="5">
        <v>17026114</v>
      </c>
      <c r="B216" s="52" t="s">
        <v>2529</v>
      </c>
      <c r="C216" s="28">
        <v>0</v>
      </c>
      <c r="D216" s="28">
        <v>0</v>
      </c>
      <c r="E216" s="32">
        <v>720000</v>
      </c>
      <c r="F216" s="278">
        <v>604800</v>
      </c>
      <c r="G216" s="5"/>
      <c r="H216" s="5"/>
      <c r="I216" s="112">
        <f t="shared" si="35"/>
        <v>0</v>
      </c>
      <c r="J216" s="113"/>
      <c r="K216" s="112">
        <v>80000</v>
      </c>
      <c r="L216" s="112">
        <f t="shared" si="36"/>
        <v>120000</v>
      </c>
      <c r="M216" s="112"/>
      <c r="N216" s="113">
        <v>150000</v>
      </c>
      <c r="O216" s="76">
        <f t="shared" si="33"/>
        <v>150000</v>
      </c>
      <c r="P216" s="32">
        <f t="shared" si="32"/>
        <v>157500</v>
      </c>
      <c r="Q216" s="33">
        <f t="shared" si="32"/>
        <v>165375</v>
      </c>
      <c r="R216" s="34">
        <f t="shared" si="34"/>
        <v>472875</v>
      </c>
    </row>
    <row r="217" spans="1:18" x14ac:dyDescent="0.3">
      <c r="A217" s="5">
        <v>17026115</v>
      </c>
      <c r="B217" s="52" t="s">
        <v>2530</v>
      </c>
      <c r="C217" s="28">
        <v>0</v>
      </c>
      <c r="D217" s="28">
        <v>0</v>
      </c>
      <c r="E217" s="32">
        <v>720000</v>
      </c>
      <c r="F217" s="278">
        <v>604800</v>
      </c>
      <c r="G217" s="5"/>
      <c r="H217" s="5"/>
      <c r="I217" s="112">
        <f t="shared" si="35"/>
        <v>0</v>
      </c>
      <c r="J217" s="113"/>
      <c r="K217" s="112">
        <v>80000</v>
      </c>
      <c r="L217" s="112">
        <f t="shared" si="36"/>
        <v>120000</v>
      </c>
      <c r="M217" s="112"/>
      <c r="N217" s="113">
        <v>150000</v>
      </c>
      <c r="O217" s="76">
        <f t="shared" si="33"/>
        <v>150000</v>
      </c>
      <c r="P217" s="32">
        <f t="shared" ref="P217:Q232" si="37">O217+5%*O217</f>
        <v>157500</v>
      </c>
      <c r="Q217" s="33">
        <f t="shared" si="37"/>
        <v>165375</v>
      </c>
      <c r="R217" s="34">
        <f t="shared" si="34"/>
        <v>472875</v>
      </c>
    </row>
    <row r="218" spans="1:18" x14ac:dyDescent="0.3">
      <c r="A218" s="5">
        <v>17026116</v>
      </c>
      <c r="B218" s="52" t="s">
        <v>2531</v>
      </c>
      <c r="C218" s="28">
        <v>0</v>
      </c>
      <c r="D218" s="28">
        <v>0</v>
      </c>
      <c r="E218" s="32">
        <v>840000</v>
      </c>
      <c r="F218" s="278">
        <v>705600</v>
      </c>
      <c r="G218" s="5"/>
      <c r="H218" s="5"/>
      <c r="I218" s="112">
        <f t="shared" si="35"/>
        <v>0</v>
      </c>
      <c r="J218" s="113"/>
      <c r="K218" s="112">
        <v>80000</v>
      </c>
      <c r="L218" s="112">
        <f t="shared" si="36"/>
        <v>120000</v>
      </c>
      <c r="M218" s="112"/>
      <c r="N218" s="113">
        <v>150000</v>
      </c>
      <c r="O218" s="76">
        <f t="shared" si="33"/>
        <v>150000</v>
      </c>
      <c r="P218" s="32">
        <f t="shared" si="37"/>
        <v>157500</v>
      </c>
      <c r="Q218" s="33">
        <f t="shared" si="37"/>
        <v>165375</v>
      </c>
      <c r="R218" s="34">
        <f t="shared" si="34"/>
        <v>472875</v>
      </c>
    </row>
    <row r="219" spans="1:18" x14ac:dyDescent="0.3">
      <c r="A219" s="5">
        <v>17026117</v>
      </c>
      <c r="B219" s="52" t="s">
        <v>2532</v>
      </c>
      <c r="C219" s="28">
        <v>0</v>
      </c>
      <c r="D219" s="28">
        <v>0</v>
      </c>
      <c r="E219" s="32">
        <v>600000</v>
      </c>
      <c r="F219" s="278">
        <v>504000</v>
      </c>
      <c r="G219" s="5"/>
      <c r="H219" s="5"/>
      <c r="I219" s="112">
        <f t="shared" si="35"/>
        <v>0</v>
      </c>
      <c r="J219" s="113"/>
      <c r="K219" s="112">
        <v>80000</v>
      </c>
      <c r="L219" s="112">
        <f t="shared" si="36"/>
        <v>120000</v>
      </c>
      <c r="M219" s="112"/>
      <c r="N219" s="113">
        <v>150000</v>
      </c>
      <c r="O219" s="76">
        <f t="shared" si="33"/>
        <v>150000</v>
      </c>
      <c r="P219" s="32">
        <f t="shared" si="37"/>
        <v>157500</v>
      </c>
      <c r="Q219" s="33">
        <f t="shared" si="37"/>
        <v>165375</v>
      </c>
      <c r="R219" s="34">
        <f t="shared" si="34"/>
        <v>472875</v>
      </c>
    </row>
    <row r="220" spans="1:18" x14ac:dyDescent="0.3">
      <c r="A220" s="5">
        <v>17026118</v>
      </c>
      <c r="B220" s="52" t="s">
        <v>2533</v>
      </c>
      <c r="C220" s="28">
        <v>0</v>
      </c>
      <c r="D220" s="28">
        <v>0</v>
      </c>
      <c r="E220" s="32">
        <v>600000</v>
      </c>
      <c r="F220" s="278">
        <v>504000</v>
      </c>
      <c r="G220" s="5"/>
      <c r="H220" s="5"/>
      <c r="I220" s="112">
        <f t="shared" si="35"/>
        <v>0</v>
      </c>
      <c r="J220" s="113"/>
      <c r="K220" s="112">
        <v>80000</v>
      </c>
      <c r="L220" s="112">
        <f t="shared" si="36"/>
        <v>120000</v>
      </c>
      <c r="M220" s="112"/>
      <c r="N220" s="113">
        <v>150000</v>
      </c>
      <c r="O220" s="76">
        <f t="shared" si="33"/>
        <v>150000</v>
      </c>
      <c r="P220" s="32">
        <f t="shared" si="37"/>
        <v>157500</v>
      </c>
      <c r="Q220" s="33">
        <f t="shared" si="37"/>
        <v>165375</v>
      </c>
      <c r="R220" s="34">
        <f t="shared" si="34"/>
        <v>472875</v>
      </c>
    </row>
    <row r="221" spans="1:18" x14ac:dyDescent="0.3">
      <c r="A221" s="5">
        <v>17026119</v>
      </c>
      <c r="B221" s="52" t="s">
        <v>2534</v>
      </c>
      <c r="C221" s="28">
        <v>0</v>
      </c>
      <c r="D221" s="28">
        <v>0</v>
      </c>
      <c r="E221" s="32">
        <v>600000</v>
      </c>
      <c r="F221" s="278">
        <v>504000</v>
      </c>
      <c r="G221" s="5"/>
      <c r="H221" s="5"/>
      <c r="I221" s="112">
        <f t="shared" si="35"/>
        <v>0</v>
      </c>
      <c r="J221" s="113"/>
      <c r="K221" s="112">
        <v>80000</v>
      </c>
      <c r="L221" s="112">
        <f t="shared" si="36"/>
        <v>120000</v>
      </c>
      <c r="M221" s="112"/>
      <c r="N221" s="113">
        <v>150000</v>
      </c>
      <c r="O221" s="76">
        <f t="shared" si="33"/>
        <v>150000</v>
      </c>
      <c r="P221" s="32">
        <f t="shared" si="37"/>
        <v>157500</v>
      </c>
      <c r="Q221" s="33">
        <f t="shared" si="37"/>
        <v>165375</v>
      </c>
      <c r="R221" s="34">
        <f t="shared" si="34"/>
        <v>472875</v>
      </c>
    </row>
    <row r="222" spans="1:18" x14ac:dyDescent="0.3">
      <c r="A222" s="5">
        <v>17026120</v>
      </c>
      <c r="B222" s="52" t="s">
        <v>2535</v>
      </c>
      <c r="C222" s="28">
        <v>0</v>
      </c>
      <c r="D222" s="28">
        <v>0</v>
      </c>
      <c r="E222" s="32">
        <v>600000</v>
      </c>
      <c r="F222" s="278">
        <v>504000</v>
      </c>
      <c r="G222" s="5"/>
      <c r="H222" s="5"/>
      <c r="I222" s="112">
        <f t="shared" si="35"/>
        <v>0</v>
      </c>
      <c r="J222" s="113"/>
      <c r="K222" s="112">
        <v>80000</v>
      </c>
      <c r="L222" s="112">
        <f t="shared" si="36"/>
        <v>120000</v>
      </c>
      <c r="M222" s="112"/>
      <c r="N222" s="113">
        <v>150000</v>
      </c>
      <c r="O222" s="76">
        <f t="shared" si="33"/>
        <v>150000</v>
      </c>
      <c r="P222" s="32">
        <f t="shared" si="37"/>
        <v>157500</v>
      </c>
      <c r="Q222" s="33">
        <f t="shared" si="37"/>
        <v>165375</v>
      </c>
      <c r="R222" s="34">
        <f t="shared" si="34"/>
        <v>472875</v>
      </c>
    </row>
    <row r="223" spans="1:18" x14ac:dyDescent="0.3">
      <c r="A223" s="5">
        <v>17026121</v>
      </c>
      <c r="B223" s="52" t="s">
        <v>2536</v>
      </c>
      <c r="C223" s="28">
        <v>0</v>
      </c>
      <c r="D223" s="28">
        <v>0</v>
      </c>
      <c r="E223" s="32">
        <v>600000</v>
      </c>
      <c r="F223" s="278">
        <v>504000</v>
      </c>
      <c r="G223" s="5"/>
      <c r="H223" s="5"/>
      <c r="I223" s="112">
        <f t="shared" si="35"/>
        <v>0</v>
      </c>
      <c r="J223" s="113"/>
      <c r="K223" s="112">
        <v>80000</v>
      </c>
      <c r="L223" s="112">
        <f t="shared" si="36"/>
        <v>120000</v>
      </c>
      <c r="M223" s="112"/>
      <c r="N223" s="113">
        <v>150000</v>
      </c>
      <c r="O223" s="76">
        <f t="shared" si="33"/>
        <v>150000</v>
      </c>
      <c r="P223" s="32">
        <f t="shared" si="37"/>
        <v>157500</v>
      </c>
      <c r="Q223" s="33">
        <f t="shared" si="37"/>
        <v>165375</v>
      </c>
      <c r="R223" s="34">
        <f t="shared" si="34"/>
        <v>472875</v>
      </c>
    </row>
    <row r="224" spans="1:18" x14ac:dyDescent="0.3">
      <c r="A224" s="5">
        <v>17026122</v>
      </c>
      <c r="B224" s="52" t="s">
        <v>2537</v>
      </c>
      <c r="C224" s="28">
        <v>0</v>
      </c>
      <c r="D224" s="28">
        <v>0</v>
      </c>
      <c r="E224" s="32">
        <v>600000</v>
      </c>
      <c r="F224" s="278">
        <v>504000</v>
      </c>
      <c r="G224" s="5"/>
      <c r="H224" s="5"/>
      <c r="I224" s="112">
        <f t="shared" si="35"/>
        <v>0</v>
      </c>
      <c r="J224" s="113"/>
      <c r="K224" s="112">
        <v>80000</v>
      </c>
      <c r="L224" s="112">
        <f t="shared" si="36"/>
        <v>120000</v>
      </c>
      <c r="M224" s="112"/>
      <c r="N224" s="113">
        <v>150000</v>
      </c>
      <c r="O224" s="76">
        <f t="shared" si="33"/>
        <v>150000</v>
      </c>
      <c r="P224" s="32">
        <f t="shared" si="37"/>
        <v>157500</v>
      </c>
      <c r="Q224" s="33">
        <f t="shared" si="37"/>
        <v>165375</v>
      </c>
      <c r="R224" s="34">
        <f t="shared" si="34"/>
        <v>472875</v>
      </c>
    </row>
    <row r="225" spans="1:18" x14ac:dyDescent="0.3">
      <c r="A225" s="5">
        <v>17026123</v>
      </c>
      <c r="B225" s="52" t="s">
        <v>2538</v>
      </c>
      <c r="C225" s="28">
        <v>0</v>
      </c>
      <c r="D225" s="28">
        <v>0</v>
      </c>
      <c r="E225" s="32">
        <v>600000</v>
      </c>
      <c r="F225" s="278">
        <v>504000</v>
      </c>
      <c r="G225" s="5"/>
      <c r="H225" s="5"/>
      <c r="I225" s="112">
        <f t="shared" si="35"/>
        <v>0</v>
      </c>
      <c r="J225" s="113"/>
      <c r="K225" s="112">
        <v>80000</v>
      </c>
      <c r="L225" s="112">
        <f t="shared" si="36"/>
        <v>120000</v>
      </c>
      <c r="M225" s="112"/>
      <c r="N225" s="113">
        <v>150000</v>
      </c>
      <c r="O225" s="76">
        <f t="shared" si="33"/>
        <v>150000</v>
      </c>
      <c r="P225" s="32">
        <f t="shared" si="37"/>
        <v>157500</v>
      </c>
      <c r="Q225" s="33">
        <f t="shared" si="37"/>
        <v>165375</v>
      </c>
      <c r="R225" s="34">
        <f t="shared" si="34"/>
        <v>472875</v>
      </c>
    </row>
    <row r="226" spans="1:18" x14ac:dyDescent="0.3">
      <c r="A226" s="5">
        <v>17026124</v>
      </c>
      <c r="B226" s="52" t="s">
        <v>2539</v>
      </c>
      <c r="C226" s="28">
        <v>0</v>
      </c>
      <c r="D226" s="28">
        <v>0</v>
      </c>
      <c r="E226" s="32">
        <v>600000</v>
      </c>
      <c r="F226" s="278">
        <v>504000</v>
      </c>
      <c r="G226" s="5"/>
      <c r="H226" s="5"/>
      <c r="I226" s="112">
        <f t="shared" si="35"/>
        <v>0</v>
      </c>
      <c r="J226" s="113"/>
      <c r="K226" s="112">
        <v>80000</v>
      </c>
      <c r="L226" s="112">
        <f t="shared" si="36"/>
        <v>120000</v>
      </c>
      <c r="M226" s="112"/>
      <c r="N226" s="113">
        <v>150000</v>
      </c>
      <c r="O226" s="76">
        <f t="shared" si="33"/>
        <v>150000</v>
      </c>
      <c r="P226" s="32">
        <f t="shared" si="37"/>
        <v>157500</v>
      </c>
      <c r="Q226" s="33">
        <f t="shared" si="37"/>
        <v>165375</v>
      </c>
      <c r="R226" s="34">
        <f t="shared" si="34"/>
        <v>472875</v>
      </c>
    </row>
    <row r="227" spans="1:18" x14ac:dyDescent="0.3">
      <c r="A227" s="5">
        <v>17026125</v>
      </c>
      <c r="B227" s="52" t="s">
        <v>2540</v>
      </c>
      <c r="C227" s="28">
        <v>0</v>
      </c>
      <c r="D227" s="28">
        <v>0</v>
      </c>
      <c r="E227" s="32">
        <v>600000</v>
      </c>
      <c r="F227" s="278">
        <v>504000</v>
      </c>
      <c r="G227" s="5"/>
      <c r="H227" s="5"/>
      <c r="I227" s="112">
        <f t="shared" si="35"/>
        <v>0</v>
      </c>
      <c r="J227" s="113"/>
      <c r="K227" s="112">
        <v>80000</v>
      </c>
      <c r="L227" s="112">
        <f t="shared" si="36"/>
        <v>120000</v>
      </c>
      <c r="M227" s="112"/>
      <c r="N227" s="113">
        <v>150000</v>
      </c>
      <c r="O227" s="76">
        <f t="shared" si="33"/>
        <v>150000</v>
      </c>
      <c r="P227" s="32">
        <f t="shared" si="37"/>
        <v>157500</v>
      </c>
      <c r="Q227" s="33">
        <f t="shared" si="37"/>
        <v>165375</v>
      </c>
      <c r="R227" s="34">
        <f t="shared" si="34"/>
        <v>472875</v>
      </c>
    </row>
    <row r="228" spans="1:18" x14ac:dyDescent="0.3">
      <c r="A228" s="5">
        <v>17026126</v>
      </c>
      <c r="B228" s="52" t="s">
        <v>2541</v>
      </c>
      <c r="C228" s="28">
        <v>0</v>
      </c>
      <c r="D228" s="28">
        <v>0</v>
      </c>
      <c r="E228" s="32">
        <v>600000</v>
      </c>
      <c r="F228" s="278">
        <v>504000</v>
      </c>
      <c r="G228" s="5"/>
      <c r="H228" s="5"/>
      <c r="I228" s="112">
        <f t="shared" si="35"/>
        <v>0</v>
      </c>
      <c r="J228" s="113"/>
      <c r="K228" s="112">
        <v>80000</v>
      </c>
      <c r="L228" s="112">
        <f t="shared" si="36"/>
        <v>120000</v>
      </c>
      <c r="M228" s="112"/>
      <c r="N228" s="113">
        <v>150000</v>
      </c>
      <c r="O228" s="76">
        <f t="shared" si="33"/>
        <v>150000</v>
      </c>
      <c r="P228" s="32">
        <f t="shared" si="37"/>
        <v>157500</v>
      </c>
      <c r="Q228" s="33">
        <f t="shared" si="37"/>
        <v>165375</v>
      </c>
      <c r="R228" s="34">
        <f t="shared" si="34"/>
        <v>472875</v>
      </c>
    </row>
    <row r="229" spans="1:18" x14ac:dyDescent="0.3">
      <c r="A229" s="5">
        <v>17026127</v>
      </c>
      <c r="B229" s="52" t="s">
        <v>2542</v>
      </c>
      <c r="C229" s="28">
        <v>0</v>
      </c>
      <c r="D229" s="28">
        <v>0</v>
      </c>
      <c r="E229" s="32">
        <v>600000</v>
      </c>
      <c r="F229" s="278">
        <v>504000</v>
      </c>
      <c r="G229" s="5"/>
      <c r="H229" s="5"/>
      <c r="I229" s="112">
        <f t="shared" si="35"/>
        <v>0</v>
      </c>
      <c r="J229" s="113"/>
      <c r="K229" s="112">
        <v>80000</v>
      </c>
      <c r="L229" s="112">
        <f t="shared" si="36"/>
        <v>120000</v>
      </c>
      <c r="M229" s="112"/>
      <c r="N229" s="113">
        <v>150000</v>
      </c>
      <c r="O229" s="76">
        <f t="shared" si="33"/>
        <v>150000</v>
      </c>
      <c r="P229" s="32">
        <f t="shared" si="37"/>
        <v>157500</v>
      </c>
      <c r="Q229" s="33">
        <f t="shared" si="37"/>
        <v>165375</v>
      </c>
      <c r="R229" s="34">
        <f t="shared" si="34"/>
        <v>472875</v>
      </c>
    </row>
    <row r="230" spans="1:18" x14ac:dyDescent="0.3">
      <c r="A230" s="5">
        <v>17026128</v>
      </c>
      <c r="B230" s="52" t="s">
        <v>2543</v>
      </c>
      <c r="C230" s="28">
        <v>0</v>
      </c>
      <c r="D230" s="28">
        <v>0</v>
      </c>
      <c r="E230" s="32">
        <v>600000</v>
      </c>
      <c r="F230" s="278">
        <v>504000</v>
      </c>
      <c r="G230" s="5"/>
      <c r="H230" s="5"/>
      <c r="I230" s="112">
        <f t="shared" si="35"/>
        <v>0</v>
      </c>
      <c r="J230" s="113"/>
      <c r="K230" s="112">
        <v>80000</v>
      </c>
      <c r="L230" s="112">
        <f t="shared" si="36"/>
        <v>120000</v>
      </c>
      <c r="M230" s="112"/>
      <c r="N230" s="113">
        <v>150000</v>
      </c>
      <c r="O230" s="76">
        <f t="shared" si="33"/>
        <v>150000</v>
      </c>
      <c r="P230" s="32">
        <f t="shared" si="37"/>
        <v>157500</v>
      </c>
      <c r="Q230" s="33">
        <f t="shared" si="37"/>
        <v>165375</v>
      </c>
      <c r="R230" s="34">
        <f t="shared" si="34"/>
        <v>472875</v>
      </c>
    </row>
    <row r="231" spans="1:18" x14ac:dyDescent="0.3">
      <c r="A231" s="5">
        <v>17026129</v>
      </c>
      <c r="B231" s="52" t="s">
        <v>2544</v>
      </c>
      <c r="C231" s="28">
        <v>0</v>
      </c>
      <c r="D231" s="28">
        <v>0</v>
      </c>
      <c r="E231" s="32">
        <v>600000</v>
      </c>
      <c r="F231" s="278">
        <v>504000</v>
      </c>
      <c r="G231" s="5"/>
      <c r="H231" s="5"/>
      <c r="I231" s="112">
        <f t="shared" si="35"/>
        <v>0</v>
      </c>
      <c r="J231" s="113"/>
      <c r="K231" s="112">
        <v>80000</v>
      </c>
      <c r="L231" s="112">
        <f t="shared" si="36"/>
        <v>120000</v>
      </c>
      <c r="M231" s="112"/>
      <c r="N231" s="113">
        <v>150000</v>
      </c>
      <c r="O231" s="76">
        <f t="shared" si="33"/>
        <v>150000</v>
      </c>
      <c r="P231" s="32">
        <f t="shared" si="37"/>
        <v>157500</v>
      </c>
      <c r="Q231" s="33">
        <f t="shared" si="37"/>
        <v>165375</v>
      </c>
      <c r="R231" s="34">
        <f t="shared" si="34"/>
        <v>472875</v>
      </c>
    </row>
    <row r="232" spans="1:18" x14ac:dyDescent="0.3">
      <c r="A232" s="5">
        <v>17026130</v>
      </c>
      <c r="B232" s="52" t="s">
        <v>2545</v>
      </c>
      <c r="C232" s="28">
        <v>0</v>
      </c>
      <c r="D232" s="28">
        <v>0</v>
      </c>
      <c r="E232" s="32">
        <v>600000</v>
      </c>
      <c r="F232" s="278">
        <v>504000</v>
      </c>
      <c r="G232" s="5"/>
      <c r="H232" s="5"/>
      <c r="I232" s="112">
        <f t="shared" si="35"/>
        <v>0</v>
      </c>
      <c r="J232" s="113"/>
      <c r="K232" s="112">
        <v>80000</v>
      </c>
      <c r="L232" s="112">
        <f t="shared" si="36"/>
        <v>120000</v>
      </c>
      <c r="M232" s="112"/>
      <c r="N232" s="113">
        <v>150000</v>
      </c>
      <c r="O232" s="76">
        <f t="shared" si="33"/>
        <v>150000</v>
      </c>
      <c r="P232" s="32">
        <f t="shared" si="37"/>
        <v>157500</v>
      </c>
      <c r="Q232" s="33">
        <f t="shared" si="37"/>
        <v>165375</v>
      </c>
      <c r="R232" s="34">
        <f t="shared" si="34"/>
        <v>472875</v>
      </c>
    </row>
    <row r="233" spans="1:18" x14ac:dyDescent="0.3">
      <c r="A233" s="5">
        <v>17026131</v>
      </c>
      <c r="B233" s="52" t="s">
        <v>2546</v>
      </c>
      <c r="C233" s="28">
        <v>0</v>
      </c>
      <c r="D233" s="28">
        <v>0</v>
      </c>
      <c r="E233" s="32">
        <v>600000</v>
      </c>
      <c r="F233" s="278">
        <v>504000</v>
      </c>
      <c r="G233" s="5"/>
      <c r="H233" s="5"/>
      <c r="I233" s="112">
        <f t="shared" si="35"/>
        <v>0</v>
      </c>
      <c r="J233" s="113"/>
      <c r="K233" s="112">
        <v>80000</v>
      </c>
      <c r="L233" s="112">
        <f t="shared" si="36"/>
        <v>120000</v>
      </c>
      <c r="M233" s="112"/>
      <c r="N233" s="113">
        <v>150000</v>
      </c>
      <c r="O233" s="76">
        <f t="shared" si="33"/>
        <v>150000</v>
      </c>
      <c r="P233" s="32">
        <f t="shared" ref="P233:Q248" si="38">O233+5%*O233</f>
        <v>157500</v>
      </c>
      <c r="Q233" s="33">
        <f t="shared" si="38"/>
        <v>165375</v>
      </c>
      <c r="R233" s="34">
        <f t="shared" si="34"/>
        <v>472875</v>
      </c>
    </row>
    <row r="234" spans="1:18" x14ac:dyDescent="0.3">
      <c r="A234" s="5">
        <v>17026132</v>
      </c>
      <c r="B234" s="52" t="s">
        <v>2547</v>
      </c>
      <c r="C234" s="28">
        <v>0</v>
      </c>
      <c r="D234" s="28">
        <v>0</v>
      </c>
      <c r="E234" s="32">
        <v>600000</v>
      </c>
      <c r="F234" s="278">
        <v>504000</v>
      </c>
      <c r="G234" s="5"/>
      <c r="H234" s="5"/>
      <c r="I234" s="112">
        <f t="shared" si="35"/>
        <v>0</v>
      </c>
      <c r="J234" s="113"/>
      <c r="K234" s="112">
        <v>80000</v>
      </c>
      <c r="L234" s="112">
        <f t="shared" si="36"/>
        <v>120000</v>
      </c>
      <c r="M234" s="112"/>
      <c r="N234" s="113">
        <v>150000</v>
      </c>
      <c r="O234" s="76">
        <f t="shared" si="33"/>
        <v>150000</v>
      </c>
      <c r="P234" s="32">
        <f t="shared" si="38"/>
        <v>157500</v>
      </c>
      <c r="Q234" s="33">
        <f t="shared" si="38"/>
        <v>165375</v>
      </c>
      <c r="R234" s="34">
        <f t="shared" si="34"/>
        <v>472875</v>
      </c>
    </row>
    <row r="235" spans="1:18" x14ac:dyDescent="0.3">
      <c r="A235" s="5">
        <v>17026133</v>
      </c>
      <c r="B235" s="52" t="s">
        <v>2548</v>
      </c>
      <c r="C235" s="28">
        <v>0</v>
      </c>
      <c r="D235" s="28">
        <v>0</v>
      </c>
      <c r="E235" s="32">
        <v>720000</v>
      </c>
      <c r="F235" s="278">
        <v>604800</v>
      </c>
      <c r="G235" s="5"/>
      <c r="H235" s="5"/>
      <c r="I235" s="112">
        <f t="shared" si="35"/>
        <v>0</v>
      </c>
      <c r="J235" s="113"/>
      <c r="K235" s="112">
        <v>80000</v>
      </c>
      <c r="L235" s="112">
        <f t="shared" si="36"/>
        <v>120000</v>
      </c>
      <c r="M235" s="112"/>
      <c r="N235" s="113">
        <v>150000</v>
      </c>
      <c r="O235" s="76">
        <f t="shared" si="33"/>
        <v>150000</v>
      </c>
      <c r="P235" s="32">
        <f t="shared" si="38"/>
        <v>157500</v>
      </c>
      <c r="Q235" s="33">
        <f t="shared" si="38"/>
        <v>165375</v>
      </c>
      <c r="R235" s="34">
        <f t="shared" si="34"/>
        <v>472875</v>
      </c>
    </row>
    <row r="236" spans="1:18" x14ac:dyDescent="0.3">
      <c r="A236" s="5">
        <v>17026134</v>
      </c>
      <c r="B236" s="52" t="s">
        <v>2549</v>
      </c>
      <c r="C236" s="28">
        <v>0</v>
      </c>
      <c r="D236" s="28">
        <v>0</v>
      </c>
      <c r="E236" s="32">
        <v>720000</v>
      </c>
      <c r="F236" s="278">
        <v>604800</v>
      </c>
      <c r="G236" s="5"/>
      <c r="H236" s="5"/>
      <c r="I236" s="112">
        <f t="shared" si="35"/>
        <v>0</v>
      </c>
      <c r="J236" s="113"/>
      <c r="K236" s="112">
        <v>80000</v>
      </c>
      <c r="L236" s="112">
        <f t="shared" si="36"/>
        <v>120000</v>
      </c>
      <c r="M236" s="112"/>
      <c r="N236" s="113">
        <v>150000</v>
      </c>
      <c r="O236" s="76">
        <f t="shared" si="33"/>
        <v>150000</v>
      </c>
      <c r="P236" s="32">
        <f t="shared" si="38"/>
        <v>157500</v>
      </c>
      <c r="Q236" s="33">
        <f t="shared" si="38"/>
        <v>165375</v>
      </c>
      <c r="R236" s="34">
        <f t="shared" si="34"/>
        <v>472875</v>
      </c>
    </row>
    <row r="237" spans="1:18" x14ac:dyDescent="0.3">
      <c r="A237" s="5">
        <v>17026135</v>
      </c>
      <c r="B237" s="52" t="s">
        <v>2550</v>
      </c>
      <c r="C237" s="28">
        <v>0</v>
      </c>
      <c r="D237" s="28">
        <v>0</v>
      </c>
      <c r="E237" s="32">
        <v>720000</v>
      </c>
      <c r="F237" s="278">
        <v>604800</v>
      </c>
      <c r="G237" s="5"/>
      <c r="H237" s="5"/>
      <c r="I237" s="112">
        <f t="shared" si="35"/>
        <v>0</v>
      </c>
      <c r="J237" s="113"/>
      <c r="K237" s="112">
        <v>80000</v>
      </c>
      <c r="L237" s="112">
        <f t="shared" si="36"/>
        <v>120000</v>
      </c>
      <c r="M237" s="112"/>
      <c r="N237" s="113">
        <v>150000</v>
      </c>
      <c r="O237" s="76">
        <f t="shared" si="33"/>
        <v>150000</v>
      </c>
      <c r="P237" s="32">
        <f t="shared" si="38"/>
        <v>157500</v>
      </c>
      <c r="Q237" s="33">
        <f t="shared" si="38"/>
        <v>165375</v>
      </c>
      <c r="R237" s="34">
        <f t="shared" si="34"/>
        <v>472875</v>
      </c>
    </row>
    <row r="238" spans="1:18" x14ac:dyDescent="0.3">
      <c r="A238" s="5">
        <v>17026136</v>
      </c>
      <c r="B238" s="52" t="s">
        <v>2551</v>
      </c>
      <c r="C238" s="28">
        <v>0</v>
      </c>
      <c r="D238" s="28">
        <v>0</v>
      </c>
      <c r="E238" s="32">
        <v>720000</v>
      </c>
      <c r="F238" s="278">
        <v>604800</v>
      </c>
      <c r="G238" s="5"/>
      <c r="H238" s="5"/>
      <c r="I238" s="112">
        <f t="shared" si="35"/>
        <v>0</v>
      </c>
      <c r="J238" s="113"/>
      <c r="K238" s="112">
        <v>80000</v>
      </c>
      <c r="L238" s="112">
        <f t="shared" si="36"/>
        <v>120000</v>
      </c>
      <c r="M238" s="112"/>
      <c r="N238" s="113">
        <v>150000</v>
      </c>
      <c r="O238" s="76">
        <f t="shared" si="33"/>
        <v>150000</v>
      </c>
      <c r="P238" s="32">
        <f t="shared" si="38"/>
        <v>157500</v>
      </c>
      <c r="Q238" s="33">
        <f t="shared" si="38"/>
        <v>165375</v>
      </c>
      <c r="R238" s="34">
        <f t="shared" si="34"/>
        <v>472875</v>
      </c>
    </row>
    <row r="239" spans="1:18" x14ac:dyDescent="0.3">
      <c r="A239" s="5">
        <v>17026137</v>
      </c>
      <c r="B239" s="52" t="s">
        <v>2552</v>
      </c>
      <c r="C239" s="28">
        <v>0</v>
      </c>
      <c r="D239" s="28">
        <v>0</v>
      </c>
      <c r="E239" s="32">
        <v>720000</v>
      </c>
      <c r="F239" s="278">
        <v>604800</v>
      </c>
      <c r="G239" s="5"/>
      <c r="H239" s="5"/>
      <c r="I239" s="112">
        <f t="shared" si="35"/>
        <v>0</v>
      </c>
      <c r="J239" s="113"/>
      <c r="K239" s="112">
        <v>80000</v>
      </c>
      <c r="L239" s="112">
        <f t="shared" si="36"/>
        <v>120000</v>
      </c>
      <c r="M239" s="112"/>
      <c r="N239" s="113">
        <v>150000</v>
      </c>
      <c r="O239" s="76">
        <f t="shared" si="33"/>
        <v>150000</v>
      </c>
      <c r="P239" s="32">
        <f t="shared" si="38"/>
        <v>157500</v>
      </c>
      <c r="Q239" s="33">
        <f t="shared" si="38"/>
        <v>165375</v>
      </c>
      <c r="R239" s="34">
        <f t="shared" si="34"/>
        <v>472875</v>
      </c>
    </row>
    <row r="240" spans="1:18" x14ac:dyDescent="0.3">
      <c r="A240" s="5">
        <v>17026138</v>
      </c>
      <c r="B240" s="52" t="s">
        <v>2553</v>
      </c>
      <c r="C240" s="28">
        <v>0</v>
      </c>
      <c r="D240" s="28">
        <v>0</v>
      </c>
      <c r="E240" s="32">
        <v>600000</v>
      </c>
      <c r="F240" s="278">
        <v>504000</v>
      </c>
      <c r="G240" s="5"/>
      <c r="H240" s="5"/>
      <c r="I240" s="112">
        <f t="shared" si="35"/>
        <v>0</v>
      </c>
      <c r="J240" s="113"/>
      <c r="K240" s="112">
        <v>80000</v>
      </c>
      <c r="L240" s="112">
        <f t="shared" si="36"/>
        <v>120000</v>
      </c>
      <c r="M240" s="112"/>
      <c r="N240" s="113">
        <v>150000</v>
      </c>
      <c r="O240" s="76">
        <f t="shared" si="33"/>
        <v>150000</v>
      </c>
      <c r="P240" s="32">
        <f t="shared" si="38"/>
        <v>157500</v>
      </c>
      <c r="Q240" s="33">
        <f t="shared" si="38"/>
        <v>165375</v>
      </c>
      <c r="R240" s="34">
        <f t="shared" si="34"/>
        <v>472875</v>
      </c>
    </row>
    <row r="241" spans="1:18" x14ac:dyDescent="0.3">
      <c r="A241" s="5">
        <v>17026139</v>
      </c>
      <c r="B241" s="52" t="s">
        <v>2554</v>
      </c>
      <c r="C241" s="28">
        <v>0</v>
      </c>
      <c r="D241" s="28">
        <v>0</v>
      </c>
      <c r="E241" s="32">
        <v>720000</v>
      </c>
      <c r="F241" s="278">
        <v>604800</v>
      </c>
      <c r="G241" s="5"/>
      <c r="H241" s="5"/>
      <c r="I241" s="112">
        <f t="shared" si="35"/>
        <v>0</v>
      </c>
      <c r="J241" s="113"/>
      <c r="K241" s="112">
        <v>80000</v>
      </c>
      <c r="L241" s="112">
        <f t="shared" si="36"/>
        <v>120000</v>
      </c>
      <c r="M241" s="112"/>
      <c r="N241" s="113">
        <v>150000</v>
      </c>
      <c r="O241" s="76">
        <f t="shared" si="33"/>
        <v>150000</v>
      </c>
      <c r="P241" s="32">
        <f t="shared" si="38"/>
        <v>157500</v>
      </c>
      <c r="Q241" s="33">
        <f t="shared" si="38"/>
        <v>165375</v>
      </c>
      <c r="R241" s="34">
        <f t="shared" si="34"/>
        <v>472875</v>
      </c>
    </row>
    <row r="242" spans="1:18" x14ac:dyDescent="0.3">
      <c r="A242" s="5">
        <v>17026140</v>
      </c>
      <c r="B242" s="52" t="s">
        <v>2555</v>
      </c>
      <c r="C242" s="28">
        <v>0</v>
      </c>
      <c r="D242" s="28">
        <v>0</v>
      </c>
      <c r="E242" s="32">
        <v>600000</v>
      </c>
      <c r="F242" s="278">
        <v>504000</v>
      </c>
      <c r="G242" s="5"/>
      <c r="H242" s="5"/>
      <c r="I242" s="112">
        <f t="shared" si="35"/>
        <v>0</v>
      </c>
      <c r="J242" s="113"/>
      <c r="K242" s="112">
        <v>80000</v>
      </c>
      <c r="L242" s="112">
        <f t="shared" si="36"/>
        <v>120000</v>
      </c>
      <c r="M242" s="112"/>
      <c r="N242" s="113">
        <v>150000</v>
      </c>
      <c r="O242" s="76">
        <f t="shared" si="33"/>
        <v>150000</v>
      </c>
      <c r="P242" s="32">
        <f t="shared" si="38"/>
        <v>157500</v>
      </c>
      <c r="Q242" s="33">
        <f t="shared" si="38"/>
        <v>165375</v>
      </c>
      <c r="R242" s="34">
        <f t="shared" si="34"/>
        <v>472875</v>
      </c>
    </row>
    <row r="243" spans="1:18" x14ac:dyDescent="0.3">
      <c r="A243" s="5">
        <v>17026141</v>
      </c>
      <c r="B243" s="52" t="s">
        <v>2556</v>
      </c>
      <c r="C243" s="28">
        <v>0</v>
      </c>
      <c r="D243" s="28">
        <v>0</v>
      </c>
      <c r="E243" s="32">
        <v>600000</v>
      </c>
      <c r="F243" s="278">
        <v>504000</v>
      </c>
      <c r="G243" s="5"/>
      <c r="H243" s="5"/>
      <c r="I243" s="112">
        <f t="shared" si="35"/>
        <v>0</v>
      </c>
      <c r="J243" s="113"/>
      <c r="K243" s="112">
        <v>80000</v>
      </c>
      <c r="L243" s="112">
        <f t="shared" si="36"/>
        <v>120000</v>
      </c>
      <c r="M243" s="112"/>
      <c r="N243" s="113">
        <v>150000</v>
      </c>
      <c r="O243" s="76">
        <f t="shared" si="33"/>
        <v>150000</v>
      </c>
      <c r="P243" s="32">
        <f t="shared" si="38"/>
        <v>157500</v>
      </c>
      <c r="Q243" s="33">
        <f t="shared" si="38"/>
        <v>165375</v>
      </c>
      <c r="R243" s="34">
        <f t="shared" si="34"/>
        <v>472875</v>
      </c>
    </row>
    <row r="244" spans="1:18" x14ac:dyDescent="0.3">
      <c r="A244" s="5">
        <v>17026142</v>
      </c>
      <c r="B244" s="52" t="s">
        <v>2557</v>
      </c>
      <c r="C244" s="28">
        <v>0</v>
      </c>
      <c r="D244" s="28">
        <v>0</v>
      </c>
      <c r="E244" s="32">
        <v>600000</v>
      </c>
      <c r="F244" s="278">
        <v>504000</v>
      </c>
      <c r="G244" s="5"/>
      <c r="H244" s="5"/>
      <c r="I244" s="112">
        <f t="shared" si="35"/>
        <v>0</v>
      </c>
      <c r="J244" s="113"/>
      <c r="K244" s="112">
        <v>80000</v>
      </c>
      <c r="L244" s="112">
        <f t="shared" si="36"/>
        <v>120000</v>
      </c>
      <c r="M244" s="112"/>
      <c r="N244" s="113">
        <v>150000</v>
      </c>
      <c r="O244" s="76">
        <f t="shared" si="33"/>
        <v>150000</v>
      </c>
      <c r="P244" s="32">
        <f t="shared" si="38"/>
        <v>157500</v>
      </c>
      <c r="Q244" s="33">
        <f t="shared" si="38"/>
        <v>165375</v>
      </c>
      <c r="R244" s="34">
        <f t="shared" si="34"/>
        <v>472875</v>
      </c>
    </row>
    <row r="245" spans="1:18" x14ac:dyDescent="0.3">
      <c r="A245" s="5">
        <v>17026143</v>
      </c>
      <c r="B245" s="52" t="s">
        <v>2558</v>
      </c>
      <c r="C245" s="28">
        <v>0</v>
      </c>
      <c r="D245" s="28">
        <v>0</v>
      </c>
      <c r="E245" s="32">
        <v>600000</v>
      </c>
      <c r="F245" s="278">
        <v>504000</v>
      </c>
      <c r="G245" s="5"/>
      <c r="H245" s="5"/>
      <c r="I245" s="112">
        <f t="shared" si="35"/>
        <v>0</v>
      </c>
      <c r="J245" s="113"/>
      <c r="K245" s="112">
        <v>80000</v>
      </c>
      <c r="L245" s="112">
        <f t="shared" si="36"/>
        <v>120000</v>
      </c>
      <c r="M245" s="112"/>
      <c r="N245" s="113">
        <v>150000</v>
      </c>
      <c r="O245" s="76">
        <f t="shared" si="33"/>
        <v>150000</v>
      </c>
      <c r="P245" s="32">
        <f t="shared" si="38"/>
        <v>157500</v>
      </c>
      <c r="Q245" s="33">
        <f t="shared" si="38"/>
        <v>165375</v>
      </c>
      <c r="R245" s="34">
        <f t="shared" si="34"/>
        <v>472875</v>
      </c>
    </row>
    <row r="246" spans="1:18" x14ac:dyDescent="0.3">
      <c r="A246" s="5">
        <v>17026144</v>
      </c>
      <c r="B246" s="52" t="s">
        <v>2559</v>
      </c>
      <c r="C246" s="28">
        <v>0</v>
      </c>
      <c r="D246" s="28">
        <v>0</v>
      </c>
      <c r="E246" s="32">
        <v>600000</v>
      </c>
      <c r="F246" s="278">
        <v>504000</v>
      </c>
      <c r="G246" s="5"/>
      <c r="H246" s="5"/>
      <c r="I246" s="112">
        <f t="shared" si="35"/>
        <v>0</v>
      </c>
      <c r="J246" s="113"/>
      <c r="K246" s="112">
        <v>80000</v>
      </c>
      <c r="L246" s="112">
        <f t="shared" si="36"/>
        <v>120000</v>
      </c>
      <c r="M246" s="112"/>
      <c r="N246" s="113">
        <v>150000</v>
      </c>
      <c r="O246" s="76">
        <f t="shared" si="33"/>
        <v>150000</v>
      </c>
      <c r="P246" s="32">
        <f t="shared" si="38"/>
        <v>157500</v>
      </c>
      <c r="Q246" s="33">
        <f t="shared" si="38"/>
        <v>165375</v>
      </c>
      <c r="R246" s="34">
        <f t="shared" si="34"/>
        <v>472875</v>
      </c>
    </row>
    <row r="247" spans="1:18" x14ac:dyDescent="0.3">
      <c r="A247" s="5">
        <v>17026145</v>
      </c>
      <c r="B247" s="52" t="s">
        <v>2560</v>
      </c>
      <c r="C247" s="28">
        <v>0</v>
      </c>
      <c r="D247" s="28">
        <v>0</v>
      </c>
      <c r="E247" s="32">
        <v>600000</v>
      </c>
      <c r="F247" s="278">
        <v>504000</v>
      </c>
      <c r="G247" s="5"/>
      <c r="H247" s="5"/>
      <c r="I247" s="112">
        <f t="shared" si="35"/>
        <v>0</v>
      </c>
      <c r="J247" s="113"/>
      <c r="K247" s="112">
        <v>80000</v>
      </c>
      <c r="L247" s="112">
        <f t="shared" si="36"/>
        <v>120000</v>
      </c>
      <c r="M247" s="112"/>
      <c r="N247" s="113">
        <v>150000</v>
      </c>
      <c r="O247" s="76">
        <f t="shared" si="33"/>
        <v>150000</v>
      </c>
      <c r="P247" s="32">
        <f t="shared" si="38"/>
        <v>157500</v>
      </c>
      <c r="Q247" s="33">
        <f t="shared" si="38"/>
        <v>165375</v>
      </c>
      <c r="R247" s="34">
        <f t="shared" si="34"/>
        <v>472875</v>
      </c>
    </row>
    <row r="248" spans="1:18" x14ac:dyDescent="0.3">
      <c r="A248" s="5">
        <v>17026146</v>
      </c>
      <c r="B248" s="52" t="s">
        <v>2561</v>
      </c>
      <c r="C248" s="28">
        <v>0</v>
      </c>
      <c r="D248" s="28">
        <v>0</v>
      </c>
      <c r="E248" s="32">
        <v>600000</v>
      </c>
      <c r="F248" s="278">
        <v>504000</v>
      </c>
      <c r="G248" s="5"/>
      <c r="H248" s="5"/>
      <c r="I248" s="112">
        <f t="shared" si="35"/>
        <v>0</v>
      </c>
      <c r="J248" s="113"/>
      <c r="K248" s="112">
        <v>80000</v>
      </c>
      <c r="L248" s="112">
        <f t="shared" si="36"/>
        <v>120000</v>
      </c>
      <c r="M248" s="112"/>
      <c r="N248" s="113">
        <v>150000</v>
      </c>
      <c r="O248" s="76">
        <f t="shared" si="33"/>
        <v>150000</v>
      </c>
      <c r="P248" s="32">
        <f t="shared" si="38"/>
        <v>157500</v>
      </c>
      <c r="Q248" s="33">
        <f t="shared" si="38"/>
        <v>165375</v>
      </c>
      <c r="R248" s="34">
        <f t="shared" si="34"/>
        <v>472875</v>
      </c>
    </row>
    <row r="249" spans="1:18" x14ac:dyDescent="0.3">
      <c r="A249" s="5">
        <v>17026147</v>
      </c>
      <c r="B249" s="52" t="s">
        <v>2562</v>
      </c>
      <c r="C249" s="28">
        <v>0</v>
      </c>
      <c r="D249" s="28">
        <v>0</v>
      </c>
      <c r="E249" s="32">
        <v>720000</v>
      </c>
      <c r="F249" s="278">
        <v>604800</v>
      </c>
      <c r="G249" s="5"/>
      <c r="H249" s="5"/>
      <c r="I249" s="112">
        <f t="shared" si="35"/>
        <v>0</v>
      </c>
      <c r="J249" s="113"/>
      <c r="K249" s="112">
        <v>80000</v>
      </c>
      <c r="L249" s="112">
        <f t="shared" si="36"/>
        <v>120000</v>
      </c>
      <c r="M249" s="112"/>
      <c r="N249" s="113">
        <v>150000</v>
      </c>
      <c r="O249" s="76">
        <f t="shared" si="33"/>
        <v>150000</v>
      </c>
      <c r="P249" s="32">
        <f t="shared" ref="P249:Q264" si="39">O249+5%*O249</f>
        <v>157500</v>
      </c>
      <c r="Q249" s="33">
        <f t="shared" si="39"/>
        <v>165375</v>
      </c>
      <c r="R249" s="34">
        <f t="shared" si="34"/>
        <v>472875</v>
      </c>
    </row>
    <row r="250" spans="1:18" x14ac:dyDescent="0.3">
      <c r="A250" s="5">
        <v>17026148</v>
      </c>
      <c r="B250" s="52" t="s">
        <v>2563</v>
      </c>
      <c r="C250" s="28">
        <v>0</v>
      </c>
      <c r="D250" s="28">
        <v>0</v>
      </c>
      <c r="E250" s="32">
        <v>600000</v>
      </c>
      <c r="F250" s="278">
        <v>504000</v>
      </c>
      <c r="G250" s="5"/>
      <c r="H250" s="5"/>
      <c r="I250" s="112">
        <f t="shared" si="35"/>
        <v>0</v>
      </c>
      <c r="J250" s="113"/>
      <c r="K250" s="112">
        <v>80000</v>
      </c>
      <c r="L250" s="112">
        <f t="shared" si="36"/>
        <v>120000</v>
      </c>
      <c r="M250" s="112"/>
      <c r="N250" s="113">
        <v>150000</v>
      </c>
      <c r="O250" s="76">
        <f t="shared" si="33"/>
        <v>150000</v>
      </c>
      <c r="P250" s="32">
        <f t="shared" si="39"/>
        <v>157500</v>
      </c>
      <c r="Q250" s="33">
        <f t="shared" si="39"/>
        <v>165375</v>
      </c>
      <c r="R250" s="34">
        <f t="shared" si="34"/>
        <v>472875</v>
      </c>
    </row>
    <row r="251" spans="1:18" x14ac:dyDescent="0.3">
      <c r="A251" s="5">
        <v>17026149</v>
      </c>
      <c r="B251" s="52" t="s">
        <v>2564</v>
      </c>
      <c r="C251" s="28">
        <v>0</v>
      </c>
      <c r="D251" s="28">
        <v>0</v>
      </c>
      <c r="E251" s="32">
        <v>600000</v>
      </c>
      <c r="F251" s="278">
        <v>504000</v>
      </c>
      <c r="G251" s="5"/>
      <c r="H251" s="5"/>
      <c r="I251" s="112">
        <f t="shared" si="35"/>
        <v>0</v>
      </c>
      <c r="J251" s="113"/>
      <c r="K251" s="112">
        <v>80000</v>
      </c>
      <c r="L251" s="112">
        <f t="shared" si="36"/>
        <v>120000</v>
      </c>
      <c r="M251" s="112"/>
      <c r="N251" s="113">
        <v>150000</v>
      </c>
      <c r="O251" s="76">
        <f t="shared" si="33"/>
        <v>150000</v>
      </c>
      <c r="P251" s="32">
        <f t="shared" si="39"/>
        <v>157500</v>
      </c>
      <c r="Q251" s="33">
        <f t="shared" si="39"/>
        <v>165375</v>
      </c>
      <c r="R251" s="34">
        <f t="shared" si="34"/>
        <v>472875</v>
      </c>
    </row>
    <row r="252" spans="1:18" x14ac:dyDescent="0.3">
      <c r="A252" s="5">
        <v>17026150</v>
      </c>
      <c r="B252" s="52" t="s">
        <v>2565</v>
      </c>
      <c r="C252" s="28">
        <v>0</v>
      </c>
      <c r="D252" s="28">
        <v>0</v>
      </c>
      <c r="E252" s="32">
        <v>720000</v>
      </c>
      <c r="F252" s="278">
        <v>604800</v>
      </c>
      <c r="G252" s="5"/>
      <c r="H252" s="5"/>
      <c r="I252" s="112">
        <f t="shared" si="35"/>
        <v>0</v>
      </c>
      <c r="J252" s="113"/>
      <c r="K252" s="112">
        <v>80000</v>
      </c>
      <c r="L252" s="112">
        <f t="shared" si="36"/>
        <v>120000</v>
      </c>
      <c r="M252" s="112"/>
      <c r="N252" s="113">
        <v>150000</v>
      </c>
      <c r="O252" s="76">
        <f t="shared" si="33"/>
        <v>150000</v>
      </c>
      <c r="P252" s="32">
        <f t="shared" si="39"/>
        <v>157500</v>
      </c>
      <c r="Q252" s="33">
        <f t="shared" si="39"/>
        <v>165375</v>
      </c>
      <c r="R252" s="34">
        <f t="shared" si="34"/>
        <v>472875</v>
      </c>
    </row>
    <row r="253" spans="1:18" x14ac:dyDescent="0.3">
      <c r="A253" s="5">
        <v>17026151</v>
      </c>
      <c r="B253" s="52" t="s">
        <v>2566</v>
      </c>
      <c r="C253" s="28">
        <v>0</v>
      </c>
      <c r="D253" s="28">
        <v>0</v>
      </c>
      <c r="E253" s="32">
        <v>600000</v>
      </c>
      <c r="F253" s="278">
        <v>504000</v>
      </c>
      <c r="G253" s="5"/>
      <c r="H253" s="5"/>
      <c r="I253" s="112">
        <f t="shared" si="35"/>
        <v>0</v>
      </c>
      <c r="J253" s="113"/>
      <c r="K253" s="112">
        <v>80000</v>
      </c>
      <c r="L253" s="112">
        <f t="shared" si="36"/>
        <v>120000</v>
      </c>
      <c r="M253" s="112"/>
      <c r="N253" s="113">
        <v>150000</v>
      </c>
      <c r="O253" s="76">
        <f t="shared" si="33"/>
        <v>150000</v>
      </c>
      <c r="P253" s="32">
        <f t="shared" si="39"/>
        <v>157500</v>
      </c>
      <c r="Q253" s="33">
        <f t="shared" si="39"/>
        <v>165375</v>
      </c>
      <c r="R253" s="34">
        <f t="shared" si="34"/>
        <v>472875</v>
      </c>
    </row>
    <row r="254" spans="1:18" x14ac:dyDescent="0.3">
      <c r="A254" s="5">
        <v>17026152</v>
      </c>
      <c r="B254" s="52" t="s">
        <v>2567</v>
      </c>
      <c r="C254" s="28">
        <v>0</v>
      </c>
      <c r="D254" s="28">
        <v>0</v>
      </c>
      <c r="E254" s="32">
        <v>720000</v>
      </c>
      <c r="F254" s="278">
        <v>604800</v>
      </c>
      <c r="G254" s="5"/>
      <c r="H254" s="5"/>
      <c r="I254" s="112">
        <f t="shared" si="35"/>
        <v>0</v>
      </c>
      <c r="J254" s="113"/>
      <c r="K254" s="112">
        <v>80000</v>
      </c>
      <c r="L254" s="112">
        <f t="shared" si="36"/>
        <v>120000</v>
      </c>
      <c r="M254" s="112"/>
      <c r="N254" s="113">
        <v>150000</v>
      </c>
      <c r="O254" s="76">
        <f t="shared" si="33"/>
        <v>150000</v>
      </c>
      <c r="P254" s="32">
        <f t="shared" si="39"/>
        <v>157500</v>
      </c>
      <c r="Q254" s="33">
        <f t="shared" si="39"/>
        <v>165375</v>
      </c>
      <c r="R254" s="34">
        <f t="shared" si="34"/>
        <v>472875</v>
      </c>
    </row>
    <row r="255" spans="1:18" x14ac:dyDescent="0.3">
      <c r="A255" s="5">
        <v>17026153</v>
      </c>
      <c r="B255" s="52" t="s">
        <v>2568</v>
      </c>
      <c r="C255" s="28">
        <v>0</v>
      </c>
      <c r="D255" s="28">
        <v>0</v>
      </c>
      <c r="E255" s="32">
        <v>600000</v>
      </c>
      <c r="F255" s="278">
        <v>504000</v>
      </c>
      <c r="G255" s="5"/>
      <c r="H255" s="5"/>
      <c r="I255" s="112">
        <f t="shared" si="35"/>
        <v>0</v>
      </c>
      <c r="J255" s="113"/>
      <c r="K255" s="112">
        <v>80000</v>
      </c>
      <c r="L255" s="112">
        <f t="shared" si="36"/>
        <v>120000</v>
      </c>
      <c r="M255" s="112"/>
      <c r="N255" s="113">
        <v>150000</v>
      </c>
      <c r="O255" s="76">
        <f t="shared" si="33"/>
        <v>150000</v>
      </c>
      <c r="P255" s="32">
        <f t="shared" si="39"/>
        <v>157500</v>
      </c>
      <c r="Q255" s="33">
        <f t="shared" si="39"/>
        <v>165375</v>
      </c>
      <c r="R255" s="34">
        <f t="shared" si="34"/>
        <v>472875</v>
      </c>
    </row>
    <row r="256" spans="1:18" x14ac:dyDescent="0.3">
      <c r="A256" s="5">
        <v>17026154</v>
      </c>
      <c r="B256" s="52" t="s">
        <v>2569</v>
      </c>
      <c r="C256" s="28">
        <v>0</v>
      </c>
      <c r="D256" s="28">
        <v>0</v>
      </c>
      <c r="E256" s="32">
        <v>600000</v>
      </c>
      <c r="F256" s="278">
        <v>504000</v>
      </c>
      <c r="G256" s="5"/>
      <c r="H256" s="5"/>
      <c r="I256" s="112">
        <f t="shared" si="35"/>
        <v>0</v>
      </c>
      <c r="J256" s="113"/>
      <c r="K256" s="112">
        <v>80000</v>
      </c>
      <c r="L256" s="112">
        <f t="shared" si="36"/>
        <v>120000</v>
      </c>
      <c r="M256" s="112"/>
      <c r="N256" s="113">
        <v>150000</v>
      </c>
      <c r="O256" s="76">
        <f t="shared" si="33"/>
        <v>150000</v>
      </c>
      <c r="P256" s="32">
        <f t="shared" si="39"/>
        <v>157500</v>
      </c>
      <c r="Q256" s="33">
        <f t="shared" si="39"/>
        <v>165375</v>
      </c>
      <c r="R256" s="34">
        <f t="shared" si="34"/>
        <v>472875</v>
      </c>
    </row>
    <row r="257" spans="1:18" x14ac:dyDescent="0.3">
      <c r="A257" s="5">
        <v>17026155</v>
      </c>
      <c r="B257" s="52" t="s">
        <v>2570</v>
      </c>
      <c r="C257" s="28">
        <v>0</v>
      </c>
      <c r="D257" s="28">
        <v>0</v>
      </c>
      <c r="E257" s="32">
        <v>600000</v>
      </c>
      <c r="F257" s="278">
        <v>504000</v>
      </c>
      <c r="G257" s="5"/>
      <c r="H257" s="5"/>
      <c r="I257" s="112">
        <f t="shared" si="35"/>
        <v>0</v>
      </c>
      <c r="J257" s="113"/>
      <c r="K257" s="112">
        <v>80000</v>
      </c>
      <c r="L257" s="112">
        <f t="shared" si="36"/>
        <v>120000</v>
      </c>
      <c r="M257" s="112"/>
      <c r="N257" s="113">
        <v>150000</v>
      </c>
      <c r="O257" s="76">
        <f t="shared" si="33"/>
        <v>150000</v>
      </c>
      <c r="P257" s="32">
        <f t="shared" si="39"/>
        <v>157500</v>
      </c>
      <c r="Q257" s="33">
        <f t="shared" si="39"/>
        <v>165375</v>
      </c>
      <c r="R257" s="34">
        <f t="shared" si="34"/>
        <v>472875</v>
      </c>
    </row>
    <row r="258" spans="1:18" x14ac:dyDescent="0.3">
      <c r="A258" s="5">
        <v>17026156</v>
      </c>
      <c r="B258" s="52" t="s">
        <v>2571</v>
      </c>
      <c r="C258" s="28">
        <v>0</v>
      </c>
      <c r="D258" s="28">
        <v>0</v>
      </c>
      <c r="E258" s="32">
        <v>600000</v>
      </c>
      <c r="F258" s="278">
        <v>504000</v>
      </c>
      <c r="G258" s="5"/>
      <c r="H258" s="5"/>
      <c r="I258" s="112">
        <f t="shared" si="35"/>
        <v>0</v>
      </c>
      <c r="J258" s="113"/>
      <c r="K258" s="112">
        <v>80000</v>
      </c>
      <c r="L258" s="112">
        <f t="shared" si="36"/>
        <v>120000</v>
      </c>
      <c r="M258" s="112"/>
      <c r="N258" s="113">
        <v>150000</v>
      </c>
      <c r="O258" s="76">
        <f t="shared" si="33"/>
        <v>150000</v>
      </c>
      <c r="P258" s="32">
        <f t="shared" si="39"/>
        <v>157500</v>
      </c>
      <c r="Q258" s="33">
        <f t="shared" si="39"/>
        <v>165375</v>
      </c>
      <c r="R258" s="34">
        <f t="shared" si="34"/>
        <v>472875</v>
      </c>
    </row>
    <row r="259" spans="1:18" x14ac:dyDescent="0.3">
      <c r="A259" s="5">
        <v>17026157</v>
      </c>
      <c r="B259" s="52" t="s">
        <v>2572</v>
      </c>
      <c r="C259" s="28">
        <v>0</v>
      </c>
      <c r="D259" s="28">
        <v>0</v>
      </c>
      <c r="E259" s="32">
        <v>720000</v>
      </c>
      <c r="F259" s="278">
        <v>604800</v>
      </c>
      <c r="G259" s="5"/>
      <c r="H259" s="5"/>
      <c r="I259" s="112">
        <f t="shared" si="35"/>
        <v>0</v>
      </c>
      <c r="J259" s="113"/>
      <c r="K259" s="112">
        <v>80000</v>
      </c>
      <c r="L259" s="112">
        <f t="shared" si="36"/>
        <v>120000</v>
      </c>
      <c r="M259" s="112"/>
      <c r="N259" s="113">
        <v>150000</v>
      </c>
      <c r="O259" s="76">
        <f t="shared" si="33"/>
        <v>150000</v>
      </c>
      <c r="P259" s="32">
        <f t="shared" si="39"/>
        <v>157500</v>
      </c>
      <c r="Q259" s="33">
        <f t="shared" si="39"/>
        <v>165375</v>
      </c>
      <c r="R259" s="34">
        <f t="shared" si="34"/>
        <v>472875</v>
      </c>
    </row>
    <row r="260" spans="1:18" x14ac:dyDescent="0.3">
      <c r="A260" s="5">
        <v>17026158</v>
      </c>
      <c r="B260" s="52" t="s">
        <v>2573</v>
      </c>
      <c r="C260" s="28">
        <v>0</v>
      </c>
      <c r="D260" s="28">
        <v>0</v>
      </c>
      <c r="E260" s="32">
        <v>720000</v>
      </c>
      <c r="F260" s="278">
        <v>604800</v>
      </c>
      <c r="G260" s="5"/>
      <c r="H260" s="5"/>
      <c r="I260" s="112">
        <f t="shared" si="35"/>
        <v>0</v>
      </c>
      <c r="J260" s="113"/>
      <c r="K260" s="112">
        <v>80000</v>
      </c>
      <c r="L260" s="112">
        <f t="shared" si="36"/>
        <v>120000</v>
      </c>
      <c r="M260" s="112"/>
      <c r="N260" s="113">
        <v>150000</v>
      </c>
      <c r="O260" s="76">
        <f t="shared" si="33"/>
        <v>150000</v>
      </c>
      <c r="P260" s="32">
        <f t="shared" si="39"/>
        <v>157500</v>
      </c>
      <c r="Q260" s="33">
        <f t="shared" si="39"/>
        <v>165375</v>
      </c>
      <c r="R260" s="34">
        <f t="shared" si="34"/>
        <v>472875</v>
      </c>
    </row>
    <row r="261" spans="1:18" x14ac:dyDescent="0.3">
      <c r="A261" s="5">
        <v>17026159</v>
      </c>
      <c r="B261" s="52" t="s">
        <v>2574</v>
      </c>
      <c r="C261" s="28">
        <v>0</v>
      </c>
      <c r="D261" s="28">
        <v>0</v>
      </c>
      <c r="E261" s="32">
        <v>600000</v>
      </c>
      <c r="F261" s="278">
        <v>504000</v>
      </c>
      <c r="G261" s="5"/>
      <c r="H261" s="5"/>
      <c r="I261" s="112">
        <f t="shared" si="35"/>
        <v>0</v>
      </c>
      <c r="J261" s="113"/>
      <c r="K261" s="112">
        <v>80000</v>
      </c>
      <c r="L261" s="112">
        <f t="shared" si="36"/>
        <v>120000</v>
      </c>
      <c r="M261" s="112"/>
      <c r="N261" s="113">
        <v>150000</v>
      </c>
      <c r="O261" s="76">
        <f t="shared" si="33"/>
        <v>150000</v>
      </c>
      <c r="P261" s="32">
        <f t="shared" si="39"/>
        <v>157500</v>
      </c>
      <c r="Q261" s="33">
        <f t="shared" si="39"/>
        <v>165375</v>
      </c>
      <c r="R261" s="34">
        <f t="shared" si="34"/>
        <v>472875</v>
      </c>
    </row>
    <row r="262" spans="1:18" x14ac:dyDescent="0.3">
      <c r="A262" s="5">
        <v>17026160</v>
      </c>
      <c r="B262" s="52" t="s">
        <v>2575</v>
      </c>
      <c r="C262" s="28">
        <v>0</v>
      </c>
      <c r="D262" s="28">
        <v>0</v>
      </c>
      <c r="E262" s="32">
        <v>600000</v>
      </c>
      <c r="F262" s="278">
        <v>504000</v>
      </c>
      <c r="G262" s="5"/>
      <c r="H262" s="5"/>
      <c r="I262" s="112">
        <f t="shared" si="35"/>
        <v>0</v>
      </c>
      <c r="J262" s="113"/>
      <c r="K262" s="112">
        <v>80000</v>
      </c>
      <c r="L262" s="112">
        <f t="shared" si="36"/>
        <v>120000</v>
      </c>
      <c r="M262" s="112"/>
      <c r="N262" s="113">
        <v>150000</v>
      </c>
      <c r="O262" s="76">
        <f t="shared" si="33"/>
        <v>150000</v>
      </c>
      <c r="P262" s="32">
        <f t="shared" si="39"/>
        <v>157500</v>
      </c>
      <c r="Q262" s="33">
        <f t="shared" si="39"/>
        <v>165375</v>
      </c>
      <c r="R262" s="34">
        <f t="shared" si="34"/>
        <v>472875</v>
      </c>
    </row>
    <row r="263" spans="1:18" x14ac:dyDescent="0.3">
      <c r="A263" s="5">
        <v>17026161</v>
      </c>
      <c r="B263" s="52" t="s">
        <v>2576</v>
      </c>
      <c r="C263" s="28">
        <v>0</v>
      </c>
      <c r="D263" s="28">
        <v>0</v>
      </c>
      <c r="E263" s="32">
        <v>840000</v>
      </c>
      <c r="F263" s="278">
        <v>705600</v>
      </c>
      <c r="G263" s="5"/>
      <c r="H263" s="5"/>
      <c r="I263" s="112">
        <f t="shared" si="35"/>
        <v>0</v>
      </c>
      <c r="J263" s="113"/>
      <c r="K263" s="112">
        <v>80000</v>
      </c>
      <c r="L263" s="112">
        <f t="shared" si="36"/>
        <v>120000</v>
      </c>
      <c r="M263" s="112"/>
      <c r="N263" s="113">
        <v>150000</v>
      </c>
      <c r="O263" s="76">
        <f t="shared" si="33"/>
        <v>150000</v>
      </c>
      <c r="P263" s="32">
        <f t="shared" si="39"/>
        <v>157500</v>
      </c>
      <c r="Q263" s="33">
        <f t="shared" si="39"/>
        <v>165375</v>
      </c>
      <c r="R263" s="34">
        <f t="shared" si="34"/>
        <v>472875</v>
      </c>
    </row>
    <row r="264" spans="1:18" x14ac:dyDescent="0.3">
      <c r="A264" s="5">
        <v>17026162</v>
      </c>
      <c r="B264" s="52" t="s">
        <v>2577</v>
      </c>
      <c r="C264" s="28">
        <v>0</v>
      </c>
      <c r="D264" s="28">
        <v>0</v>
      </c>
      <c r="E264" s="32">
        <v>1080000</v>
      </c>
      <c r="F264" s="278">
        <v>907200</v>
      </c>
      <c r="G264" s="5"/>
      <c r="H264" s="5"/>
      <c r="I264" s="112">
        <f t="shared" si="35"/>
        <v>0</v>
      </c>
      <c r="J264" s="113"/>
      <c r="K264" s="112">
        <v>80000</v>
      </c>
      <c r="L264" s="112">
        <f t="shared" si="36"/>
        <v>120000</v>
      </c>
      <c r="M264" s="112"/>
      <c r="N264" s="113">
        <v>150000</v>
      </c>
      <c r="O264" s="76">
        <f t="shared" si="33"/>
        <v>150000</v>
      </c>
      <c r="P264" s="32">
        <f t="shared" si="39"/>
        <v>157500</v>
      </c>
      <c r="Q264" s="33">
        <f t="shared" si="39"/>
        <v>165375</v>
      </c>
      <c r="R264" s="34">
        <f t="shared" si="34"/>
        <v>472875</v>
      </c>
    </row>
    <row r="265" spans="1:18" x14ac:dyDescent="0.3">
      <c r="A265" s="5">
        <v>17026163</v>
      </c>
      <c r="B265" s="52" t="s">
        <v>2578</v>
      </c>
      <c r="C265" s="28">
        <v>0</v>
      </c>
      <c r="D265" s="28">
        <v>0</v>
      </c>
      <c r="E265" s="32">
        <v>720000</v>
      </c>
      <c r="F265" s="278">
        <v>604800</v>
      </c>
      <c r="G265" s="5"/>
      <c r="H265" s="5"/>
      <c r="I265" s="112">
        <f t="shared" si="35"/>
        <v>0</v>
      </c>
      <c r="J265" s="113"/>
      <c r="K265" s="112">
        <v>80000</v>
      </c>
      <c r="L265" s="112">
        <f t="shared" si="36"/>
        <v>120000</v>
      </c>
      <c r="M265" s="112"/>
      <c r="N265" s="113">
        <v>150000</v>
      </c>
      <c r="O265" s="76">
        <f t="shared" si="33"/>
        <v>150000</v>
      </c>
      <c r="P265" s="32">
        <f t="shared" ref="P265:Q280" si="40">O265+5%*O265</f>
        <v>157500</v>
      </c>
      <c r="Q265" s="33">
        <f t="shared" si="40"/>
        <v>165375</v>
      </c>
      <c r="R265" s="34">
        <f t="shared" si="34"/>
        <v>472875</v>
      </c>
    </row>
    <row r="266" spans="1:18" ht="37.5" x14ac:dyDescent="0.3">
      <c r="A266" s="5">
        <v>17026164</v>
      </c>
      <c r="B266" s="52" t="s">
        <v>2579</v>
      </c>
      <c r="C266" s="28">
        <v>0</v>
      </c>
      <c r="D266" s="28">
        <v>0</v>
      </c>
      <c r="E266" s="32">
        <v>720000</v>
      </c>
      <c r="F266" s="278">
        <v>604800</v>
      </c>
      <c r="G266" s="5"/>
      <c r="H266" s="5"/>
      <c r="I266" s="112">
        <f t="shared" si="35"/>
        <v>0</v>
      </c>
      <c r="J266" s="113"/>
      <c r="K266" s="112">
        <v>80000</v>
      </c>
      <c r="L266" s="112">
        <f t="shared" si="36"/>
        <v>120000</v>
      </c>
      <c r="M266" s="112"/>
      <c r="N266" s="113">
        <v>150000</v>
      </c>
      <c r="O266" s="76">
        <f t="shared" si="33"/>
        <v>150000</v>
      </c>
      <c r="P266" s="32">
        <f t="shared" si="40"/>
        <v>157500</v>
      </c>
      <c r="Q266" s="33">
        <f t="shared" si="40"/>
        <v>165375</v>
      </c>
      <c r="R266" s="34">
        <f t="shared" si="34"/>
        <v>472875</v>
      </c>
    </row>
    <row r="267" spans="1:18" x14ac:dyDescent="0.3">
      <c r="A267" s="5">
        <v>17026165</v>
      </c>
      <c r="B267" s="52" t="s">
        <v>2580</v>
      </c>
      <c r="C267" s="28">
        <v>0</v>
      </c>
      <c r="D267" s="28">
        <v>0</v>
      </c>
      <c r="E267" s="32">
        <v>600000</v>
      </c>
      <c r="F267" s="278">
        <v>504000</v>
      </c>
      <c r="G267" s="5"/>
      <c r="H267" s="5"/>
      <c r="I267" s="112">
        <f t="shared" si="35"/>
        <v>0</v>
      </c>
      <c r="J267" s="113"/>
      <c r="K267" s="112">
        <v>80000</v>
      </c>
      <c r="L267" s="112">
        <f t="shared" si="36"/>
        <v>120000</v>
      </c>
      <c r="M267" s="112"/>
      <c r="N267" s="113">
        <v>150000</v>
      </c>
      <c r="O267" s="76">
        <f t="shared" si="33"/>
        <v>150000</v>
      </c>
      <c r="P267" s="32">
        <f t="shared" si="40"/>
        <v>157500</v>
      </c>
      <c r="Q267" s="33">
        <f t="shared" si="40"/>
        <v>165375</v>
      </c>
      <c r="R267" s="34">
        <f t="shared" si="34"/>
        <v>472875</v>
      </c>
    </row>
    <row r="268" spans="1:18" x14ac:dyDescent="0.3">
      <c r="A268" s="5">
        <v>17026166</v>
      </c>
      <c r="B268" s="52" t="s">
        <v>2581</v>
      </c>
      <c r="C268" s="28">
        <v>0</v>
      </c>
      <c r="D268" s="28">
        <v>0</v>
      </c>
      <c r="E268" s="32">
        <v>720000</v>
      </c>
      <c r="F268" s="278">
        <v>604800</v>
      </c>
      <c r="G268" s="5"/>
      <c r="H268" s="5"/>
      <c r="I268" s="112">
        <f t="shared" si="35"/>
        <v>0</v>
      </c>
      <c r="J268" s="113"/>
      <c r="K268" s="112">
        <v>80000</v>
      </c>
      <c r="L268" s="112">
        <f t="shared" si="36"/>
        <v>120000</v>
      </c>
      <c r="M268" s="112"/>
      <c r="N268" s="113">
        <v>150000</v>
      </c>
      <c r="O268" s="76">
        <f t="shared" ref="O268:O331" si="41">J268+N268</f>
        <v>150000</v>
      </c>
      <c r="P268" s="32">
        <f t="shared" si="40"/>
        <v>157500</v>
      </c>
      <c r="Q268" s="33">
        <f t="shared" si="40"/>
        <v>165375</v>
      </c>
      <c r="R268" s="34">
        <f t="shared" ref="R268:R331" si="42">SUM(O268:Q268)</f>
        <v>472875</v>
      </c>
    </row>
    <row r="269" spans="1:18" x14ac:dyDescent="0.3">
      <c r="A269" s="5">
        <v>17026167</v>
      </c>
      <c r="B269" s="52" t="s">
        <v>2582</v>
      </c>
      <c r="C269" s="28">
        <v>0</v>
      </c>
      <c r="D269" s="28">
        <v>0</v>
      </c>
      <c r="E269" s="32">
        <v>600000</v>
      </c>
      <c r="F269" s="278">
        <v>504000</v>
      </c>
      <c r="G269" s="5"/>
      <c r="H269" s="5"/>
      <c r="I269" s="112">
        <f t="shared" si="35"/>
        <v>0</v>
      </c>
      <c r="J269" s="113"/>
      <c r="K269" s="112">
        <v>80000</v>
      </c>
      <c r="L269" s="112">
        <f t="shared" si="36"/>
        <v>120000</v>
      </c>
      <c r="M269" s="112"/>
      <c r="N269" s="113">
        <v>150000</v>
      </c>
      <c r="O269" s="76">
        <f t="shared" si="41"/>
        <v>150000</v>
      </c>
      <c r="P269" s="32">
        <f t="shared" si="40"/>
        <v>157500</v>
      </c>
      <c r="Q269" s="33">
        <f t="shared" si="40"/>
        <v>165375</v>
      </c>
      <c r="R269" s="34">
        <f t="shared" si="42"/>
        <v>472875</v>
      </c>
    </row>
    <row r="270" spans="1:18" x14ac:dyDescent="0.3">
      <c r="A270" s="5">
        <v>17026168</v>
      </c>
      <c r="B270" s="52" t="s">
        <v>2583</v>
      </c>
      <c r="C270" s="28">
        <v>0</v>
      </c>
      <c r="D270" s="28">
        <v>0</v>
      </c>
      <c r="E270" s="32">
        <v>600000</v>
      </c>
      <c r="F270" s="278">
        <v>504000</v>
      </c>
      <c r="G270" s="5"/>
      <c r="H270" s="5"/>
      <c r="I270" s="112">
        <f t="shared" ref="I270:I333" si="43">H270/9*12</f>
        <v>0</v>
      </c>
      <c r="J270" s="113"/>
      <c r="K270" s="112">
        <v>80000</v>
      </c>
      <c r="L270" s="112">
        <f t="shared" ref="L270:L333" si="44">K270/8*12</f>
        <v>120000</v>
      </c>
      <c r="M270" s="112"/>
      <c r="N270" s="113">
        <v>150000</v>
      </c>
      <c r="O270" s="76">
        <f t="shared" si="41"/>
        <v>150000</v>
      </c>
      <c r="P270" s="32">
        <f t="shared" si="40"/>
        <v>157500</v>
      </c>
      <c r="Q270" s="33">
        <f t="shared" si="40"/>
        <v>165375</v>
      </c>
      <c r="R270" s="34">
        <f t="shared" si="42"/>
        <v>472875</v>
      </c>
    </row>
    <row r="271" spans="1:18" x14ac:dyDescent="0.3">
      <c r="A271" s="5">
        <v>17026169</v>
      </c>
      <c r="B271" s="52" t="s">
        <v>2584</v>
      </c>
      <c r="C271" s="28">
        <v>0</v>
      </c>
      <c r="D271" s="28">
        <v>0</v>
      </c>
      <c r="E271" s="32">
        <v>720000</v>
      </c>
      <c r="F271" s="278">
        <v>604800</v>
      </c>
      <c r="G271" s="5"/>
      <c r="H271" s="5"/>
      <c r="I271" s="112">
        <f t="shared" si="43"/>
        <v>0</v>
      </c>
      <c r="J271" s="113"/>
      <c r="K271" s="112">
        <v>80000</v>
      </c>
      <c r="L271" s="112">
        <f t="shared" si="44"/>
        <v>120000</v>
      </c>
      <c r="M271" s="112"/>
      <c r="N271" s="113">
        <v>150000</v>
      </c>
      <c r="O271" s="76">
        <f t="shared" si="41"/>
        <v>150000</v>
      </c>
      <c r="P271" s="32">
        <f t="shared" si="40"/>
        <v>157500</v>
      </c>
      <c r="Q271" s="33">
        <f t="shared" si="40"/>
        <v>165375</v>
      </c>
      <c r="R271" s="34">
        <f t="shared" si="42"/>
        <v>472875</v>
      </c>
    </row>
    <row r="272" spans="1:18" x14ac:dyDescent="0.3">
      <c r="A272" s="5">
        <v>17026170</v>
      </c>
      <c r="B272" s="52" t="s">
        <v>2585</v>
      </c>
      <c r="C272" s="28">
        <v>0</v>
      </c>
      <c r="D272" s="28">
        <v>0</v>
      </c>
      <c r="E272" s="32">
        <v>720000</v>
      </c>
      <c r="F272" s="278">
        <v>604800</v>
      </c>
      <c r="G272" s="5"/>
      <c r="H272" s="5"/>
      <c r="I272" s="112">
        <f t="shared" si="43"/>
        <v>0</v>
      </c>
      <c r="J272" s="113"/>
      <c r="K272" s="112">
        <v>80000</v>
      </c>
      <c r="L272" s="112">
        <f t="shared" si="44"/>
        <v>120000</v>
      </c>
      <c r="M272" s="112"/>
      <c r="N272" s="113">
        <v>150000</v>
      </c>
      <c r="O272" s="76">
        <f t="shared" si="41"/>
        <v>150000</v>
      </c>
      <c r="P272" s="32">
        <f t="shared" si="40"/>
        <v>157500</v>
      </c>
      <c r="Q272" s="33">
        <f t="shared" si="40"/>
        <v>165375</v>
      </c>
      <c r="R272" s="34">
        <f t="shared" si="42"/>
        <v>472875</v>
      </c>
    </row>
    <row r="273" spans="1:18" x14ac:dyDescent="0.3">
      <c r="A273" s="5">
        <v>17026171</v>
      </c>
      <c r="B273" s="52" t="s">
        <v>2586</v>
      </c>
      <c r="C273" s="28">
        <v>0</v>
      </c>
      <c r="D273" s="28">
        <v>0</v>
      </c>
      <c r="E273" s="32">
        <v>840000</v>
      </c>
      <c r="F273" s="278">
        <v>705600</v>
      </c>
      <c r="G273" s="5"/>
      <c r="H273" s="5"/>
      <c r="I273" s="112">
        <f t="shared" si="43"/>
        <v>0</v>
      </c>
      <c r="J273" s="113"/>
      <c r="K273" s="112">
        <v>80000</v>
      </c>
      <c r="L273" s="112">
        <f t="shared" si="44"/>
        <v>120000</v>
      </c>
      <c r="M273" s="112"/>
      <c r="N273" s="113">
        <v>150000</v>
      </c>
      <c r="O273" s="76">
        <f t="shared" si="41"/>
        <v>150000</v>
      </c>
      <c r="P273" s="32">
        <f t="shared" si="40"/>
        <v>157500</v>
      </c>
      <c r="Q273" s="33">
        <f t="shared" si="40"/>
        <v>165375</v>
      </c>
      <c r="R273" s="34">
        <f t="shared" si="42"/>
        <v>472875</v>
      </c>
    </row>
    <row r="274" spans="1:18" x14ac:dyDescent="0.3">
      <c r="A274" s="5">
        <v>17026172</v>
      </c>
      <c r="B274" s="52" t="s">
        <v>2587</v>
      </c>
      <c r="C274" s="28">
        <v>0</v>
      </c>
      <c r="D274" s="28">
        <v>0</v>
      </c>
      <c r="E274" s="32">
        <v>960000</v>
      </c>
      <c r="F274" s="278">
        <v>806400</v>
      </c>
      <c r="G274" s="5"/>
      <c r="H274" s="5"/>
      <c r="I274" s="112">
        <f t="shared" si="43"/>
        <v>0</v>
      </c>
      <c r="J274" s="113"/>
      <c r="K274" s="112">
        <v>80000</v>
      </c>
      <c r="L274" s="112">
        <f t="shared" si="44"/>
        <v>120000</v>
      </c>
      <c r="M274" s="112"/>
      <c r="N274" s="113">
        <v>150000</v>
      </c>
      <c r="O274" s="76">
        <f t="shared" si="41"/>
        <v>150000</v>
      </c>
      <c r="P274" s="32">
        <f t="shared" si="40"/>
        <v>157500</v>
      </c>
      <c r="Q274" s="33">
        <f t="shared" si="40"/>
        <v>165375</v>
      </c>
      <c r="R274" s="34">
        <f t="shared" si="42"/>
        <v>472875</v>
      </c>
    </row>
    <row r="275" spans="1:18" x14ac:dyDescent="0.3">
      <c r="A275" s="5">
        <v>17026173</v>
      </c>
      <c r="B275" s="52" t="s">
        <v>2588</v>
      </c>
      <c r="C275" s="28">
        <v>0</v>
      </c>
      <c r="D275" s="28">
        <v>0</v>
      </c>
      <c r="E275" s="32">
        <v>600000</v>
      </c>
      <c r="F275" s="278">
        <v>504000</v>
      </c>
      <c r="G275" s="5"/>
      <c r="H275" s="5"/>
      <c r="I275" s="112">
        <f t="shared" si="43"/>
        <v>0</v>
      </c>
      <c r="J275" s="113"/>
      <c r="K275" s="112">
        <v>80000</v>
      </c>
      <c r="L275" s="112">
        <f t="shared" si="44"/>
        <v>120000</v>
      </c>
      <c r="M275" s="112"/>
      <c r="N275" s="113">
        <v>150000</v>
      </c>
      <c r="O275" s="76">
        <f t="shared" si="41"/>
        <v>150000</v>
      </c>
      <c r="P275" s="32">
        <f t="shared" si="40"/>
        <v>157500</v>
      </c>
      <c r="Q275" s="33">
        <f t="shared" si="40"/>
        <v>165375</v>
      </c>
      <c r="R275" s="34">
        <f t="shared" si="42"/>
        <v>472875</v>
      </c>
    </row>
    <row r="276" spans="1:18" x14ac:dyDescent="0.3">
      <c r="A276" s="5">
        <v>17026174</v>
      </c>
      <c r="B276" s="52" t="s">
        <v>2589</v>
      </c>
      <c r="C276" s="28">
        <v>0</v>
      </c>
      <c r="D276" s="28">
        <v>0</v>
      </c>
      <c r="E276" s="32">
        <v>720000</v>
      </c>
      <c r="F276" s="278">
        <v>604800</v>
      </c>
      <c r="G276" s="5"/>
      <c r="H276" s="5"/>
      <c r="I276" s="112">
        <f t="shared" si="43"/>
        <v>0</v>
      </c>
      <c r="J276" s="113"/>
      <c r="K276" s="112">
        <v>80000</v>
      </c>
      <c r="L276" s="112">
        <f t="shared" si="44"/>
        <v>120000</v>
      </c>
      <c r="M276" s="112"/>
      <c r="N276" s="113">
        <v>150000</v>
      </c>
      <c r="O276" s="76">
        <f t="shared" si="41"/>
        <v>150000</v>
      </c>
      <c r="P276" s="32">
        <f t="shared" si="40"/>
        <v>157500</v>
      </c>
      <c r="Q276" s="33">
        <f t="shared" si="40"/>
        <v>165375</v>
      </c>
      <c r="R276" s="34">
        <f t="shared" si="42"/>
        <v>472875</v>
      </c>
    </row>
    <row r="277" spans="1:18" x14ac:dyDescent="0.3">
      <c r="A277" s="5">
        <v>17026175</v>
      </c>
      <c r="B277" s="52" t="s">
        <v>2590</v>
      </c>
      <c r="C277" s="28">
        <v>0</v>
      </c>
      <c r="D277" s="28">
        <v>0</v>
      </c>
      <c r="E277" s="32">
        <v>600000</v>
      </c>
      <c r="F277" s="278">
        <v>504000</v>
      </c>
      <c r="G277" s="5"/>
      <c r="H277" s="5"/>
      <c r="I277" s="112">
        <f t="shared" si="43"/>
        <v>0</v>
      </c>
      <c r="J277" s="113"/>
      <c r="K277" s="112">
        <v>80000</v>
      </c>
      <c r="L277" s="112">
        <f t="shared" si="44"/>
        <v>120000</v>
      </c>
      <c r="M277" s="112"/>
      <c r="N277" s="113">
        <v>150000</v>
      </c>
      <c r="O277" s="76">
        <f t="shared" si="41"/>
        <v>150000</v>
      </c>
      <c r="P277" s="32">
        <f t="shared" si="40"/>
        <v>157500</v>
      </c>
      <c r="Q277" s="33">
        <f t="shared" si="40"/>
        <v>165375</v>
      </c>
      <c r="R277" s="34">
        <f t="shared" si="42"/>
        <v>472875</v>
      </c>
    </row>
    <row r="278" spans="1:18" x14ac:dyDescent="0.3">
      <c r="A278" s="5">
        <v>17026176</v>
      </c>
      <c r="B278" s="52" t="s">
        <v>2591</v>
      </c>
      <c r="C278" s="28">
        <v>0</v>
      </c>
      <c r="D278" s="28">
        <v>0</v>
      </c>
      <c r="E278" s="32">
        <v>840000</v>
      </c>
      <c r="F278" s="278">
        <v>705600</v>
      </c>
      <c r="G278" s="5"/>
      <c r="H278" s="5"/>
      <c r="I278" s="112">
        <f t="shared" si="43"/>
        <v>0</v>
      </c>
      <c r="J278" s="113"/>
      <c r="K278" s="112">
        <v>80000</v>
      </c>
      <c r="L278" s="112">
        <f t="shared" si="44"/>
        <v>120000</v>
      </c>
      <c r="M278" s="112"/>
      <c r="N278" s="113">
        <v>150000</v>
      </c>
      <c r="O278" s="76">
        <f t="shared" si="41"/>
        <v>150000</v>
      </c>
      <c r="P278" s="32">
        <f t="shared" si="40"/>
        <v>157500</v>
      </c>
      <c r="Q278" s="33">
        <f t="shared" si="40"/>
        <v>165375</v>
      </c>
      <c r="R278" s="34">
        <f t="shared" si="42"/>
        <v>472875</v>
      </c>
    </row>
    <row r="279" spans="1:18" x14ac:dyDescent="0.3">
      <c r="A279" s="5">
        <v>17026177</v>
      </c>
      <c r="B279" s="52" t="s">
        <v>2592</v>
      </c>
      <c r="C279" s="28">
        <v>0</v>
      </c>
      <c r="D279" s="28">
        <v>0</v>
      </c>
      <c r="E279" s="32">
        <v>600000</v>
      </c>
      <c r="F279" s="278">
        <v>705600</v>
      </c>
      <c r="G279" s="5"/>
      <c r="H279" s="5"/>
      <c r="I279" s="112">
        <f t="shared" si="43"/>
        <v>0</v>
      </c>
      <c r="J279" s="113"/>
      <c r="K279" s="112">
        <v>80000</v>
      </c>
      <c r="L279" s="112">
        <f t="shared" si="44"/>
        <v>120000</v>
      </c>
      <c r="M279" s="112"/>
      <c r="N279" s="113">
        <v>150000</v>
      </c>
      <c r="O279" s="76">
        <f t="shared" si="41"/>
        <v>150000</v>
      </c>
      <c r="P279" s="32">
        <f t="shared" si="40"/>
        <v>157500</v>
      </c>
      <c r="Q279" s="33">
        <f t="shared" si="40"/>
        <v>165375</v>
      </c>
      <c r="R279" s="34">
        <f t="shared" si="42"/>
        <v>472875</v>
      </c>
    </row>
    <row r="280" spans="1:18" x14ac:dyDescent="0.3">
      <c r="A280" s="5">
        <v>17026178</v>
      </c>
      <c r="B280" s="52" t="s">
        <v>2593</v>
      </c>
      <c r="C280" s="28">
        <v>0</v>
      </c>
      <c r="D280" s="28">
        <v>0</v>
      </c>
      <c r="E280" s="32">
        <v>720000</v>
      </c>
      <c r="F280" s="278">
        <v>604800</v>
      </c>
      <c r="G280" s="5"/>
      <c r="H280" s="5"/>
      <c r="I280" s="112">
        <f t="shared" si="43"/>
        <v>0</v>
      </c>
      <c r="J280" s="113"/>
      <c r="K280" s="112">
        <v>80000</v>
      </c>
      <c r="L280" s="112">
        <f t="shared" si="44"/>
        <v>120000</v>
      </c>
      <c r="M280" s="112"/>
      <c r="N280" s="113">
        <v>150000</v>
      </c>
      <c r="O280" s="76">
        <f t="shared" si="41"/>
        <v>150000</v>
      </c>
      <c r="P280" s="32">
        <f t="shared" si="40"/>
        <v>157500</v>
      </c>
      <c r="Q280" s="33">
        <f t="shared" si="40"/>
        <v>165375</v>
      </c>
      <c r="R280" s="34">
        <f t="shared" si="42"/>
        <v>472875</v>
      </c>
    </row>
    <row r="281" spans="1:18" x14ac:dyDescent="0.3">
      <c r="A281" s="5">
        <v>17026179</v>
      </c>
      <c r="B281" s="52" t="s">
        <v>2594</v>
      </c>
      <c r="C281" s="28">
        <v>0</v>
      </c>
      <c r="D281" s="28">
        <v>0</v>
      </c>
      <c r="E281" s="32">
        <v>600000</v>
      </c>
      <c r="F281" s="278">
        <v>504000</v>
      </c>
      <c r="G281" s="5"/>
      <c r="H281" s="5"/>
      <c r="I281" s="112">
        <f t="shared" si="43"/>
        <v>0</v>
      </c>
      <c r="J281" s="113"/>
      <c r="K281" s="112">
        <v>80000</v>
      </c>
      <c r="L281" s="112">
        <f t="shared" si="44"/>
        <v>120000</v>
      </c>
      <c r="M281" s="112"/>
      <c r="N281" s="113">
        <v>150000</v>
      </c>
      <c r="O281" s="76">
        <f t="shared" si="41"/>
        <v>150000</v>
      </c>
      <c r="P281" s="32">
        <f t="shared" ref="P281:Q296" si="45">O281+5%*O281</f>
        <v>157500</v>
      </c>
      <c r="Q281" s="33">
        <f t="shared" si="45"/>
        <v>165375</v>
      </c>
      <c r="R281" s="34">
        <f t="shared" si="42"/>
        <v>472875</v>
      </c>
    </row>
    <row r="282" spans="1:18" x14ac:dyDescent="0.3">
      <c r="A282" s="5">
        <v>17026180</v>
      </c>
      <c r="B282" s="52" t="s">
        <v>2595</v>
      </c>
      <c r="C282" s="28">
        <v>0</v>
      </c>
      <c r="D282" s="28">
        <v>0</v>
      </c>
      <c r="E282" s="32">
        <v>600000</v>
      </c>
      <c r="F282" s="278">
        <v>504000</v>
      </c>
      <c r="G282" s="5"/>
      <c r="H282" s="5"/>
      <c r="I282" s="112">
        <f t="shared" si="43"/>
        <v>0</v>
      </c>
      <c r="J282" s="113"/>
      <c r="K282" s="112">
        <v>80000</v>
      </c>
      <c r="L282" s="112">
        <f t="shared" si="44"/>
        <v>120000</v>
      </c>
      <c r="M282" s="112"/>
      <c r="N282" s="113">
        <v>150000</v>
      </c>
      <c r="O282" s="76">
        <f t="shared" si="41"/>
        <v>150000</v>
      </c>
      <c r="P282" s="32">
        <f t="shared" si="45"/>
        <v>157500</v>
      </c>
      <c r="Q282" s="33">
        <f t="shared" si="45"/>
        <v>165375</v>
      </c>
      <c r="R282" s="34">
        <f t="shared" si="42"/>
        <v>472875</v>
      </c>
    </row>
    <row r="283" spans="1:18" x14ac:dyDescent="0.3">
      <c r="A283" s="5">
        <v>17026181</v>
      </c>
      <c r="B283" s="52" t="s">
        <v>2596</v>
      </c>
      <c r="C283" s="28">
        <v>0</v>
      </c>
      <c r="D283" s="28">
        <v>0</v>
      </c>
      <c r="E283" s="32">
        <v>720000</v>
      </c>
      <c r="F283" s="278">
        <v>604800</v>
      </c>
      <c r="G283" s="5"/>
      <c r="H283" s="5"/>
      <c r="I283" s="112">
        <f t="shared" si="43"/>
        <v>0</v>
      </c>
      <c r="J283" s="113"/>
      <c r="K283" s="112">
        <v>80000</v>
      </c>
      <c r="L283" s="112">
        <f t="shared" si="44"/>
        <v>120000</v>
      </c>
      <c r="M283" s="112"/>
      <c r="N283" s="113">
        <v>150000</v>
      </c>
      <c r="O283" s="76">
        <f t="shared" si="41"/>
        <v>150000</v>
      </c>
      <c r="P283" s="32">
        <f t="shared" si="45"/>
        <v>157500</v>
      </c>
      <c r="Q283" s="33">
        <f t="shared" si="45"/>
        <v>165375</v>
      </c>
      <c r="R283" s="34">
        <f t="shared" si="42"/>
        <v>472875</v>
      </c>
    </row>
    <row r="284" spans="1:18" x14ac:dyDescent="0.3">
      <c r="A284" s="5">
        <v>17026182</v>
      </c>
      <c r="B284" s="52" t="s">
        <v>2597</v>
      </c>
      <c r="C284" s="28">
        <v>0</v>
      </c>
      <c r="D284" s="28">
        <v>0</v>
      </c>
      <c r="E284" s="32">
        <v>720000</v>
      </c>
      <c r="F284" s="278">
        <v>604800</v>
      </c>
      <c r="G284" s="5"/>
      <c r="H284" s="5"/>
      <c r="I284" s="112">
        <f t="shared" si="43"/>
        <v>0</v>
      </c>
      <c r="J284" s="113"/>
      <c r="K284" s="112">
        <v>80000</v>
      </c>
      <c r="L284" s="112">
        <f t="shared" si="44"/>
        <v>120000</v>
      </c>
      <c r="M284" s="112"/>
      <c r="N284" s="113">
        <v>150000</v>
      </c>
      <c r="O284" s="76">
        <f t="shared" si="41"/>
        <v>150000</v>
      </c>
      <c r="P284" s="32">
        <f t="shared" si="45"/>
        <v>157500</v>
      </c>
      <c r="Q284" s="33">
        <f t="shared" si="45"/>
        <v>165375</v>
      </c>
      <c r="R284" s="34">
        <f t="shared" si="42"/>
        <v>472875</v>
      </c>
    </row>
    <row r="285" spans="1:18" x14ac:dyDescent="0.3">
      <c r="A285" s="5">
        <v>17026183</v>
      </c>
      <c r="B285" s="52" t="s">
        <v>2598</v>
      </c>
      <c r="C285" s="28">
        <v>0</v>
      </c>
      <c r="D285" s="28">
        <v>0</v>
      </c>
      <c r="E285" s="32">
        <v>720000</v>
      </c>
      <c r="F285" s="278">
        <v>604800</v>
      </c>
      <c r="G285" s="5"/>
      <c r="H285" s="5"/>
      <c r="I285" s="112">
        <f t="shared" si="43"/>
        <v>0</v>
      </c>
      <c r="J285" s="113"/>
      <c r="K285" s="112">
        <v>80000</v>
      </c>
      <c r="L285" s="112">
        <f t="shared" si="44"/>
        <v>120000</v>
      </c>
      <c r="M285" s="112"/>
      <c r="N285" s="113">
        <v>150000</v>
      </c>
      <c r="O285" s="76">
        <f t="shared" si="41"/>
        <v>150000</v>
      </c>
      <c r="P285" s="32">
        <f t="shared" si="45"/>
        <v>157500</v>
      </c>
      <c r="Q285" s="33">
        <f t="shared" si="45"/>
        <v>165375</v>
      </c>
      <c r="R285" s="34">
        <f t="shared" si="42"/>
        <v>472875</v>
      </c>
    </row>
    <row r="286" spans="1:18" x14ac:dyDescent="0.3">
      <c r="A286" s="5">
        <v>17026184</v>
      </c>
      <c r="B286" s="52" t="s">
        <v>2599</v>
      </c>
      <c r="C286" s="28">
        <v>0</v>
      </c>
      <c r="D286" s="28">
        <v>0</v>
      </c>
      <c r="E286" s="32">
        <v>600000</v>
      </c>
      <c r="F286" s="278">
        <v>504000</v>
      </c>
      <c r="G286" s="5"/>
      <c r="H286" s="5"/>
      <c r="I286" s="112">
        <f t="shared" si="43"/>
        <v>0</v>
      </c>
      <c r="J286" s="113"/>
      <c r="K286" s="112">
        <v>80000</v>
      </c>
      <c r="L286" s="112">
        <f t="shared" si="44"/>
        <v>120000</v>
      </c>
      <c r="M286" s="112"/>
      <c r="N286" s="113">
        <v>150000</v>
      </c>
      <c r="O286" s="76">
        <f t="shared" si="41"/>
        <v>150000</v>
      </c>
      <c r="P286" s="32">
        <f t="shared" si="45"/>
        <v>157500</v>
      </c>
      <c r="Q286" s="33">
        <f t="shared" si="45"/>
        <v>165375</v>
      </c>
      <c r="R286" s="34">
        <f t="shared" si="42"/>
        <v>472875</v>
      </c>
    </row>
    <row r="287" spans="1:18" x14ac:dyDescent="0.3">
      <c r="A287" s="5">
        <v>17026185</v>
      </c>
      <c r="B287" s="52" t="s">
        <v>2600</v>
      </c>
      <c r="C287" s="28">
        <v>0</v>
      </c>
      <c r="D287" s="28">
        <v>0</v>
      </c>
      <c r="E287" s="32">
        <v>600000</v>
      </c>
      <c r="F287" s="278">
        <v>504000</v>
      </c>
      <c r="G287" s="5"/>
      <c r="H287" s="5"/>
      <c r="I287" s="112">
        <f t="shared" si="43"/>
        <v>0</v>
      </c>
      <c r="J287" s="113"/>
      <c r="K287" s="112">
        <v>80000</v>
      </c>
      <c r="L287" s="112">
        <f t="shared" si="44"/>
        <v>120000</v>
      </c>
      <c r="M287" s="112"/>
      <c r="N287" s="113">
        <v>150000</v>
      </c>
      <c r="O287" s="76">
        <f t="shared" si="41"/>
        <v>150000</v>
      </c>
      <c r="P287" s="32">
        <f t="shared" si="45"/>
        <v>157500</v>
      </c>
      <c r="Q287" s="33">
        <f t="shared" si="45"/>
        <v>165375</v>
      </c>
      <c r="R287" s="34">
        <f t="shared" si="42"/>
        <v>472875</v>
      </c>
    </row>
    <row r="288" spans="1:18" x14ac:dyDescent="0.3">
      <c r="A288" s="5">
        <v>17026186</v>
      </c>
      <c r="B288" s="52" t="s">
        <v>2601</v>
      </c>
      <c r="C288" s="28">
        <v>0</v>
      </c>
      <c r="D288" s="28">
        <v>0</v>
      </c>
      <c r="E288" s="32">
        <v>600000</v>
      </c>
      <c r="F288" s="278">
        <v>504000</v>
      </c>
      <c r="G288" s="5"/>
      <c r="H288" s="5"/>
      <c r="I288" s="112">
        <f t="shared" si="43"/>
        <v>0</v>
      </c>
      <c r="J288" s="113"/>
      <c r="K288" s="112">
        <v>80000</v>
      </c>
      <c r="L288" s="112">
        <f t="shared" si="44"/>
        <v>120000</v>
      </c>
      <c r="M288" s="112"/>
      <c r="N288" s="113">
        <v>150000</v>
      </c>
      <c r="O288" s="76">
        <f t="shared" si="41"/>
        <v>150000</v>
      </c>
      <c r="P288" s="32">
        <f t="shared" si="45"/>
        <v>157500</v>
      </c>
      <c r="Q288" s="33">
        <f t="shared" si="45"/>
        <v>165375</v>
      </c>
      <c r="R288" s="34">
        <f t="shared" si="42"/>
        <v>472875</v>
      </c>
    </row>
    <row r="289" spans="1:18" x14ac:dyDescent="0.3">
      <c r="A289" s="5">
        <v>17026187</v>
      </c>
      <c r="B289" s="52" t="s">
        <v>2602</v>
      </c>
      <c r="C289" s="28">
        <v>0</v>
      </c>
      <c r="D289" s="28">
        <v>0</v>
      </c>
      <c r="E289" s="32">
        <v>600000</v>
      </c>
      <c r="F289" s="278">
        <v>504000</v>
      </c>
      <c r="G289" s="5"/>
      <c r="H289" s="5"/>
      <c r="I289" s="112">
        <f t="shared" si="43"/>
        <v>0</v>
      </c>
      <c r="J289" s="113"/>
      <c r="K289" s="112">
        <v>80000</v>
      </c>
      <c r="L289" s="112">
        <f t="shared" si="44"/>
        <v>120000</v>
      </c>
      <c r="M289" s="112"/>
      <c r="N289" s="113">
        <v>150000</v>
      </c>
      <c r="O289" s="76">
        <f t="shared" si="41"/>
        <v>150000</v>
      </c>
      <c r="P289" s="32">
        <f t="shared" si="45"/>
        <v>157500</v>
      </c>
      <c r="Q289" s="33">
        <f t="shared" si="45"/>
        <v>165375</v>
      </c>
      <c r="R289" s="34">
        <f t="shared" si="42"/>
        <v>472875</v>
      </c>
    </row>
    <row r="290" spans="1:18" ht="37.5" x14ac:dyDescent="0.3">
      <c r="A290" s="5">
        <v>17026188</v>
      </c>
      <c r="B290" s="52" t="s">
        <v>2603</v>
      </c>
      <c r="C290" s="28">
        <v>0</v>
      </c>
      <c r="D290" s="28">
        <v>0</v>
      </c>
      <c r="E290" s="32">
        <v>600000</v>
      </c>
      <c r="F290" s="278">
        <v>504000</v>
      </c>
      <c r="G290" s="5"/>
      <c r="H290" s="5"/>
      <c r="I290" s="112">
        <f t="shared" si="43"/>
        <v>0</v>
      </c>
      <c r="J290" s="113"/>
      <c r="K290" s="112">
        <v>80000</v>
      </c>
      <c r="L290" s="112">
        <f t="shared" si="44"/>
        <v>120000</v>
      </c>
      <c r="M290" s="112"/>
      <c r="N290" s="113">
        <v>150000</v>
      </c>
      <c r="O290" s="76">
        <f t="shared" si="41"/>
        <v>150000</v>
      </c>
      <c r="P290" s="32">
        <f t="shared" si="45"/>
        <v>157500</v>
      </c>
      <c r="Q290" s="33">
        <f t="shared" si="45"/>
        <v>165375</v>
      </c>
      <c r="R290" s="34">
        <f t="shared" si="42"/>
        <v>472875</v>
      </c>
    </row>
    <row r="291" spans="1:18" x14ac:dyDescent="0.3">
      <c r="A291" s="5">
        <v>17026189</v>
      </c>
      <c r="B291" s="52" t="s">
        <v>2604</v>
      </c>
      <c r="C291" s="28">
        <v>0</v>
      </c>
      <c r="D291" s="28">
        <v>0</v>
      </c>
      <c r="E291" s="32">
        <v>840000</v>
      </c>
      <c r="F291" s="278">
        <v>705600</v>
      </c>
      <c r="G291" s="5"/>
      <c r="H291" s="5"/>
      <c r="I291" s="112">
        <f t="shared" si="43"/>
        <v>0</v>
      </c>
      <c r="J291" s="113"/>
      <c r="K291" s="112">
        <v>80000</v>
      </c>
      <c r="L291" s="112">
        <f t="shared" si="44"/>
        <v>120000</v>
      </c>
      <c r="M291" s="112"/>
      <c r="N291" s="113">
        <v>150000</v>
      </c>
      <c r="O291" s="76">
        <f t="shared" si="41"/>
        <v>150000</v>
      </c>
      <c r="P291" s="32">
        <f t="shared" si="45"/>
        <v>157500</v>
      </c>
      <c r="Q291" s="33">
        <f t="shared" si="45"/>
        <v>165375</v>
      </c>
      <c r="R291" s="34">
        <f t="shared" si="42"/>
        <v>472875</v>
      </c>
    </row>
    <row r="292" spans="1:18" x14ac:dyDescent="0.3">
      <c r="A292" s="5">
        <v>17026190</v>
      </c>
      <c r="B292" s="52" t="s">
        <v>2605</v>
      </c>
      <c r="C292" s="28">
        <v>0</v>
      </c>
      <c r="D292" s="28">
        <v>0</v>
      </c>
      <c r="E292" s="32">
        <v>600000</v>
      </c>
      <c r="F292" s="278">
        <v>504000</v>
      </c>
      <c r="G292" s="5"/>
      <c r="H292" s="5"/>
      <c r="I292" s="112">
        <f t="shared" si="43"/>
        <v>0</v>
      </c>
      <c r="J292" s="113"/>
      <c r="K292" s="112">
        <v>80000</v>
      </c>
      <c r="L292" s="112">
        <f t="shared" si="44"/>
        <v>120000</v>
      </c>
      <c r="M292" s="112"/>
      <c r="N292" s="113">
        <v>150000</v>
      </c>
      <c r="O292" s="76">
        <f t="shared" si="41"/>
        <v>150000</v>
      </c>
      <c r="P292" s="32">
        <f t="shared" si="45"/>
        <v>157500</v>
      </c>
      <c r="Q292" s="33">
        <f t="shared" si="45"/>
        <v>165375</v>
      </c>
      <c r="R292" s="34">
        <f t="shared" si="42"/>
        <v>472875</v>
      </c>
    </row>
    <row r="293" spans="1:18" x14ac:dyDescent="0.3">
      <c r="A293" s="5">
        <v>17026191</v>
      </c>
      <c r="B293" s="52" t="s">
        <v>2606</v>
      </c>
      <c r="C293" s="28">
        <v>0</v>
      </c>
      <c r="D293" s="28">
        <v>0</v>
      </c>
      <c r="E293" s="32">
        <v>720000</v>
      </c>
      <c r="F293" s="278">
        <v>604800</v>
      </c>
      <c r="G293" s="5"/>
      <c r="H293" s="5"/>
      <c r="I293" s="112">
        <f t="shared" si="43"/>
        <v>0</v>
      </c>
      <c r="J293" s="113"/>
      <c r="K293" s="112">
        <v>80000</v>
      </c>
      <c r="L293" s="112">
        <f t="shared" si="44"/>
        <v>120000</v>
      </c>
      <c r="M293" s="112"/>
      <c r="N293" s="113">
        <v>150000</v>
      </c>
      <c r="O293" s="76">
        <f t="shared" si="41"/>
        <v>150000</v>
      </c>
      <c r="P293" s="32">
        <f t="shared" si="45"/>
        <v>157500</v>
      </c>
      <c r="Q293" s="33">
        <f t="shared" si="45"/>
        <v>165375</v>
      </c>
      <c r="R293" s="34">
        <f t="shared" si="42"/>
        <v>472875</v>
      </c>
    </row>
    <row r="294" spans="1:18" x14ac:dyDescent="0.3">
      <c r="A294" s="5">
        <v>17026192</v>
      </c>
      <c r="B294" s="52" t="s">
        <v>2607</v>
      </c>
      <c r="C294" s="28">
        <v>0</v>
      </c>
      <c r="D294" s="28">
        <v>0</v>
      </c>
      <c r="E294" s="32">
        <v>960000</v>
      </c>
      <c r="F294" s="278">
        <v>806400</v>
      </c>
      <c r="G294" s="5"/>
      <c r="H294" s="5"/>
      <c r="I294" s="112">
        <f t="shared" si="43"/>
        <v>0</v>
      </c>
      <c r="J294" s="113"/>
      <c r="K294" s="112">
        <v>80000</v>
      </c>
      <c r="L294" s="112">
        <f t="shared" si="44"/>
        <v>120000</v>
      </c>
      <c r="M294" s="112"/>
      <c r="N294" s="113">
        <v>150000</v>
      </c>
      <c r="O294" s="76">
        <f t="shared" si="41"/>
        <v>150000</v>
      </c>
      <c r="P294" s="32">
        <f t="shared" si="45"/>
        <v>157500</v>
      </c>
      <c r="Q294" s="33">
        <f t="shared" si="45"/>
        <v>165375</v>
      </c>
      <c r="R294" s="34">
        <f t="shared" si="42"/>
        <v>472875</v>
      </c>
    </row>
    <row r="295" spans="1:18" x14ac:dyDescent="0.3">
      <c r="A295" s="5">
        <v>17026193</v>
      </c>
      <c r="B295" s="52" t="s">
        <v>2608</v>
      </c>
      <c r="C295" s="28">
        <v>0</v>
      </c>
      <c r="D295" s="28">
        <v>0</v>
      </c>
      <c r="E295" s="32">
        <v>840000</v>
      </c>
      <c r="F295" s="278">
        <v>705600</v>
      </c>
      <c r="G295" s="5"/>
      <c r="H295" s="5"/>
      <c r="I295" s="112">
        <f t="shared" si="43"/>
        <v>0</v>
      </c>
      <c r="J295" s="113"/>
      <c r="K295" s="112">
        <v>80000</v>
      </c>
      <c r="L295" s="112">
        <f t="shared" si="44"/>
        <v>120000</v>
      </c>
      <c r="M295" s="112"/>
      <c r="N295" s="113">
        <v>150000</v>
      </c>
      <c r="O295" s="76">
        <f t="shared" si="41"/>
        <v>150000</v>
      </c>
      <c r="P295" s="32">
        <f t="shared" si="45"/>
        <v>157500</v>
      </c>
      <c r="Q295" s="33">
        <f t="shared" si="45"/>
        <v>165375</v>
      </c>
      <c r="R295" s="34">
        <f t="shared" si="42"/>
        <v>472875</v>
      </c>
    </row>
    <row r="296" spans="1:18" x14ac:dyDescent="0.3">
      <c r="A296" s="5">
        <v>17026194</v>
      </c>
      <c r="B296" s="52" t="s">
        <v>2609</v>
      </c>
      <c r="C296" s="28">
        <v>0</v>
      </c>
      <c r="D296" s="28">
        <v>0</v>
      </c>
      <c r="E296" s="32">
        <v>600000</v>
      </c>
      <c r="F296" s="278">
        <v>504000</v>
      </c>
      <c r="G296" s="5"/>
      <c r="H296" s="5"/>
      <c r="I296" s="112">
        <f t="shared" si="43"/>
        <v>0</v>
      </c>
      <c r="J296" s="113"/>
      <c r="K296" s="112">
        <v>80000</v>
      </c>
      <c r="L296" s="112">
        <f t="shared" si="44"/>
        <v>120000</v>
      </c>
      <c r="M296" s="112"/>
      <c r="N296" s="113">
        <v>150000</v>
      </c>
      <c r="O296" s="76">
        <f t="shared" si="41"/>
        <v>150000</v>
      </c>
      <c r="P296" s="32">
        <f t="shared" si="45"/>
        <v>157500</v>
      </c>
      <c r="Q296" s="33">
        <f t="shared" si="45"/>
        <v>165375</v>
      </c>
      <c r="R296" s="34">
        <f t="shared" si="42"/>
        <v>472875</v>
      </c>
    </row>
    <row r="297" spans="1:18" x14ac:dyDescent="0.3">
      <c r="A297" s="5">
        <v>17026195</v>
      </c>
      <c r="B297" s="52" t="s">
        <v>2610</v>
      </c>
      <c r="C297" s="28">
        <v>0</v>
      </c>
      <c r="D297" s="28">
        <v>0</v>
      </c>
      <c r="E297" s="32">
        <v>600000</v>
      </c>
      <c r="F297" s="278">
        <v>504000</v>
      </c>
      <c r="G297" s="5"/>
      <c r="H297" s="5"/>
      <c r="I297" s="112">
        <f t="shared" si="43"/>
        <v>0</v>
      </c>
      <c r="J297" s="113"/>
      <c r="K297" s="112">
        <v>80000</v>
      </c>
      <c r="L297" s="112">
        <f t="shared" si="44"/>
        <v>120000</v>
      </c>
      <c r="M297" s="112"/>
      <c r="N297" s="113">
        <v>150000</v>
      </c>
      <c r="O297" s="76">
        <f t="shared" si="41"/>
        <v>150000</v>
      </c>
      <c r="P297" s="32">
        <f t="shared" ref="P297:Q312" si="46">O297+5%*O297</f>
        <v>157500</v>
      </c>
      <c r="Q297" s="33">
        <f t="shared" si="46"/>
        <v>165375</v>
      </c>
      <c r="R297" s="34">
        <f t="shared" si="42"/>
        <v>472875</v>
      </c>
    </row>
    <row r="298" spans="1:18" x14ac:dyDescent="0.3">
      <c r="A298" s="5">
        <v>17026196</v>
      </c>
      <c r="B298" s="52" t="s">
        <v>2611</v>
      </c>
      <c r="C298" s="28">
        <v>0</v>
      </c>
      <c r="D298" s="28">
        <v>0</v>
      </c>
      <c r="E298" s="32">
        <v>600000</v>
      </c>
      <c r="F298" s="278">
        <v>504000</v>
      </c>
      <c r="G298" s="5"/>
      <c r="H298" s="5"/>
      <c r="I298" s="112">
        <f t="shared" si="43"/>
        <v>0</v>
      </c>
      <c r="J298" s="113"/>
      <c r="K298" s="112">
        <v>80000</v>
      </c>
      <c r="L298" s="112">
        <f t="shared" si="44"/>
        <v>120000</v>
      </c>
      <c r="M298" s="112"/>
      <c r="N298" s="113">
        <v>150000</v>
      </c>
      <c r="O298" s="76">
        <f t="shared" si="41"/>
        <v>150000</v>
      </c>
      <c r="P298" s="32">
        <f t="shared" si="46"/>
        <v>157500</v>
      </c>
      <c r="Q298" s="33">
        <f t="shared" si="46"/>
        <v>165375</v>
      </c>
      <c r="R298" s="34">
        <f t="shared" si="42"/>
        <v>472875</v>
      </c>
    </row>
    <row r="299" spans="1:18" x14ac:dyDescent="0.3">
      <c r="A299" s="5">
        <v>17026197</v>
      </c>
      <c r="B299" s="52" t="s">
        <v>2612</v>
      </c>
      <c r="C299" s="28">
        <v>0</v>
      </c>
      <c r="D299" s="28">
        <v>0</v>
      </c>
      <c r="E299" s="32">
        <v>840000</v>
      </c>
      <c r="F299" s="278">
        <v>705600</v>
      </c>
      <c r="G299" s="5"/>
      <c r="H299" s="5"/>
      <c r="I299" s="112">
        <f t="shared" si="43"/>
        <v>0</v>
      </c>
      <c r="J299" s="113"/>
      <c r="K299" s="112">
        <v>80000</v>
      </c>
      <c r="L299" s="112">
        <f t="shared" si="44"/>
        <v>120000</v>
      </c>
      <c r="M299" s="112"/>
      <c r="N299" s="113">
        <v>150000</v>
      </c>
      <c r="O299" s="76">
        <f t="shared" si="41"/>
        <v>150000</v>
      </c>
      <c r="P299" s="32">
        <f t="shared" si="46"/>
        <v>157500</v>
      </c>
      <c r="Q299" s="33">
        <f t="shared" si="46"/>
        <v>165375</v>
      </c>
      <c r="R299" s="34">
        <f t="shared" si="42"/>
        <v>472875</v>
      </c>
    </row>
    <row r="300" spans="1:18" x14ac:dyDescent="0.3">
      <c r="A300" s="5">
        <v>17026198</v>
      </c>
      <c r="B300" s="52" t="s">
        <v>2613</v>
      </c>
      <c r="C300" s="28">
        <v>0</v>
      </c>
      <c r="D300" s="28">
        <v>0</v>
      </c>
      <c r="E300" s="32">
        <v>960000</v>
      </c>
      <c r="F300" s="278">
        <v>806400</v>
      </c>
      <c r="G300" s="5"/>
      <c r="H300" s="5"/>
      <c r="I300" s="112">
        <f t="shared" si="43"/>
        <v>0</v>
      </c>
      <c r="J300" s="113"/>
      <c r="K300" s="112">
        <v>80000</v>
      </c>
      <c r="L300" s="112">
        <f t="shared" si="44"/>
        <v>120000</v>
      </c>
      <c r="M300" s="112"/>
      <c r="N300" s="113">
        <v>150000</v>
      </c>
      <c r="O300" s="76">
        <f t="shared" si="41"/>
        <v>150000</v>
      </c>
      <c r="P300" s="32">
        <f t="shared" si="46"/>
        <v>157500</v>
      </c>
      <c r="Q300" s="33">
        <f t="shared" si="46"/>
        <v>165375</v>
      </c>
      <c r="R300" s="34">
        <f t="shared" si="42"/>
        <v>472875</v>
      </c>
    </row>
    <row r="301" spans="1:18" x14ac:dyDescent="0.3">
      <c r="A301" s="5">
        <v>17026199</v>
      </c>
      <c r="B301" s="52" t="s">
        <v>2614</v>
      </c>
      <c r="C301" s="28">
        <v>0</v>
      </c>
      <c r="D301" s="28">
        <v>0</v>
      </c>
      <c r="E301" s="32">
        <v>1080000</v>
      </c>
      <c r="F301" s="278">
        <v>907200</v>
      </c>
      <c r="G301" s="5"/>
      <c r="H301" s="5"/>
      <c r="I301" s="112">
        <f t="shared" si="43"/>
        <v>0</v>
      </c>
      <c r="J301" s="113"/>
      <c r="K301" s="112">
        <v>80000</v>
      </c>
      <c r="L301" s="112">
        <f t="shared" si="44"/>
        <v>120000</v>
      </c>
      <c r="M301" s="112"/>
      <c r="N301" s="113">
        <v>150000</v>
      </c>
      <c r="O301" s="76">
        <f t="shared" si="41"/>
        <v>150000</v>
      </c>
      <c r="P301" s="32">
        <f t="shared" si="46"/>
        <v>157500</v>
      </c>
      <c r="Q301" s="33">
        <f t="shared" si="46"/>
        <v>165375</v>
      </c>
      <c r="R301" s="34">
        <f t="shared" si="42"/>
        <v>472875</v>
      </c>
    </row>
    <row r="302" spans="1:18" x14ac:dyDescent="0.3">
      <c r="A302" s="5">
        <v>17026200</v>
      </c>
      <c r="B302" s="52" t="s">
        <v>2615</v>
      </c>
      <c r="C302" s="28">
        <v>0</v>
      </c>
      <c r="D302" s="28">
        <v>0</v>
      </c>
      <c r="E302" s="32">
        <v>960000</v>
      </c>
      <c r="F302" s="278">
        <v>806400</v>
      </c>
      <c r="G302" s="5"/>
      <c r="H302" s="5"/>
      <c r="I302" s="112">
        <f t="shared" si="43"/>
        <v>0</v>
      </c>
      <c r="J302" s="113"/>
      <c r="K302" s="112">
        <v>80000</v>
      </c>
      <c r="L302" s="112">
        <f t="shared" si="44"/>
        <v>120000</v>
      </c>
      <c r="M302" s="112"/>
      <c r="N302" s="113">
        <v>150000</v>
      </c>
      <c r="O302" s="76">
        <f t="shared" si="41"/>
        <v>150000</v>
      </c>
      <c r="P302" s="32">
        <f t="shared" si="46"/>
        <v>157500</v>
      </c>
      <c r="Q302" s="33">
        <f t="shared" si="46"/>
        <v>165375</v>
      </c>
      <c r="R302" s="34">
        <f t="shared" si="42"/>
        <v>472875</v>
      </c>
    </row>
    <row r="303" spans="1:18" x14ac:dyDescent="0.3">
      <c r="A303" s="5">
        <v>17026201</v>
      </c>
      <c r="B303" s="52" t="s">
        <v>2616</v>
      </c>
      <c r="C303" s="28">
        <v>0</v>
      </c>
      <c r="D303" s="28">
        <v>0</v>
      </c>
      <c r="E303" s="32">
        <v>960000</v>
      </c>
      <c r="F303" s="278">
        <v>806400</v>
      </c>
      <c r="G303" s="5"/>
      <c r="H303" s="5"/>
      <c r="I303" s="112">
        <f t="shared" si="43"/>
        <v>0</v>
      </c>
      <c r="J303" s="113"/>
      <c r="K303" s="112">
        <v>80000</v>
      </c>
      <c r="L303" s="112">
        <f t="shared" si="44"/>
        <v>120000</v>
      </c>
      <c r="M303" s="112"/>
      <c r="N303" s="113">
        <v>150000</v>
      </c>
      <c r="O303" s="76">
        <f t="shared" si="41"/>
        <v>150000</v>
      </c>
      <c r="P303" s="32">
        <f t="shared" si="46"/>
        <v>157500</v>
      </c>
      <c r="Q303" s="33">
        <f t="shared" si="46"/>
        <v>165375</v>
      </c>
      <c r="R303" s="34">
        <f t="shared" si="42"/>
        <v>472875</v>
      </c>
    </row>
    <row r="304" spans="1:18" x14ac:dyDescent="0.3">
      <c r="A304" s="5">
        <v>17026202</v>
      </c>
      <c r="B304" s="52" t="s">
        <v>2617</v>
      </c>
      <c r="C304" s="28">
        <v>0</v>
      </c>
      <c r="D304" s="28">
        <v>0</v>
      </c>
      <c r="E304" s="32">
        <v>1080000</v>
      </c>
      <c r="F304" s="278">
        <v>907200</v>
      </c>
      <c r="G304" s="5"/>
      <c r="H304" s="5"/>
      <c r="I304" s="112">
        <f t="shared" si="43"/>
        <v>0</v>
      </c>
      <c r="J304" s="113"/>
      <c r="K304" s="112">
        <v>80000</v>
      </c>
      <c r="L304" s="112">
        <f t="shared" si="44"/>
        <v>120000</v>
      </c>
      <c r="M304" s="112"/>
      <c r="N304" s="113">
        <v>150000</v>
      </c>
      <c r="O304" s="76">
        <f t="shared" si="41"/>
        <v>150000</v>
      </c>
      <c r="P304" s="32">
        <f t="shared" si="46"/>
        <v>157500</v>
      </c>
      <c r="Q304" s="33">
        <f t="shared" si="46"/>
        <v>165375</v>
      </c>
      <c r="R304" s="34">
        <f t="shared" si="42"/>
        <v>472875</v>
      </c>
    </row>
    <row r="305" spans="1:18" x14ac:dyDescent="0.3">
      <c r="A305" s="5">
        <v>17026203</v>
      </c>
      <c r="B305" s="52" t="s">
        <v>2618</v>
      </c>
      <c r="C305" s="28">
        <v>0</v>
      </c>
      <c r="D305" s="28">
        <v>0</v>
      </c>
      <c r="E305" s="32">
        <v>1080000</v>
      </c>
      <c r="F305" s="278">
        <v>907200</v>
      </c>
      <c r="G305" s="5"/>
      <c r="H305" s="5"/>
      <c r="I305" s="112">
        <f t="shared" si="43"/>
        <v>0</v>
      </c>
      <c r="J305" s="113"/>
      <c r="K305" s="112">
        <v>80000</v>
      </c>
      <c r="L305" s="112">
        <f t="shared" si="44"/>
        <v>120000</v>
      </c>
      <c r="M305" s="112"/>
      <c r="N305" s="113">
        <v>150000</v>
      </c>
      <c r="O305" s="76">
        <f t="shared" si="41"/>
        <v>150000</v>
      </c>
      <c r="P305" s="32">
        <f t="shared" si="46"/>
        <v>157500</v>
      </c>
      <c r="Q305" s="33">
        <f t="shared" si="46"/>
        <v>165375</v>
      </c>
      <c r="R305" s="34">
        <f t="shared" si="42"/>
        <v>472875</v>
      </c>
    </row>
    <row r="306" spans="1:18" x14ac:dyDescent="0.3">
      <c r="A306" s="5">
        <v>17026204</v>
      </c>
      <c r="B306" s="52" t="s">
        <v>2619</v>
      </c>
      <c r="C306" s="28">
        <v>0</v>
      </c>
      <c r="D306" s="28">
        <v>0</v>
      </c>
      <c r="E306" s="32">
        <v>1080000</v>
      </c>
      <c r="F306" s="278">
        <v>907200</v>
      </c>
      <c r="G306" s="5"/>
      <c r="H306" s="5"/>
      <c r="I306" s="112">
        <f t="shared" si="43"/>
        <v>0</v>
      </c>
      <c r="J306" s="113"/>
      <c r="K306" s="112">
        <v>80000</v>
      </c>
      <c r="L306" s="112">
        <f t="shared" si="44"/>
        <v>120000</v>
      </c>
      <c r="M306" s="112"/>
      <c r="N306" s="113">
        <v>150000</v>
      </c>
      <c r="O306" s="76">
        <f t="shared" si="41"/>
        <v>150000</v>
      </c>
      <c r="P306" s="32">
        <f t="shared" si="46"/>
        <v>157500</v>
      </c>
      <c r="Q306" s="33">
        <f t="shared" si="46"/>
        <v>165375</v>
      </c>
      <c r="R306" s="34">
        <f t="shared" si="42"/>
        <v>472875</v>
      </c>
    </row>
    <row r="307" spans="1:18" x14ac:dyDescent="0.3">
      <c r="A307" s="5">
        <v>17026205</v>
      </c>
      <c r="B307" s="52" t="s">
        <v>2620</v>
      </c>
      <c r="C307" s="28">
        <v>0</v>
      </c>
      <c r="D307" s="28">
        <v>0</v>
      </c>
      <c r="E307" s="32">
        <v>960000</v>
      </c>
      <c r="F307" s="278">
        <v>806400</v>
      </c>
      <c r="G307" s="5"/>
      <c r="H307" s="5"/>
      <c r="I307" s="112">
        <f t="shared" si="43"/>
        <v>0</v>
      </c>
      <c r="J307" s="113"/>
      <c r="K307" s="112">
        <v>80000</v>
      </c>
      <c r="L307" s="112">
        <f t="shared" si="44"/>
        <v>120000</v>
      </c>
      <c r="M307" s="112"/>
      <c r="N307" s="113">
        <v>150000</v>
      </c>
      <c r="O307" s="76">
        <f t="shared" si="41"/>
        <v>150000</v>
      </c>
      <c r="P307" s="32">
        <f t="shared" si="46"/>
        <v>157500</v>
      </c>
      <c r="Q307" s="33">
        <f t="shared" si="46"/>
        <v>165375</v>
      </c>
      <c r="R307" s="34">
        <f t="shared" si="42"/>
        <v>472875</v>
      </c>
    </row>
    <row r="308" spans="1:18" x14ac:dyDescent="0.3">
      <c r="A308" s="5">
        <v>17026206</v>
      </c>
      <c r="B308" s="52" t="s">
        <v>2621</v>
      </c>
      <c r="C308" s="28">
        <v>0</v>
      </c>
      <c r="D308" s="28">
        <v>0</v>
      </c>
      <c r="E308" s="32">
        <v>720000</v>
      </c>
      <c r="F308" s="278">
        <v>604800</v>
      </c>
      <c r="G308" s="5"/>
      <c r="H308" s="5"/>
      <c r="I308" s="112">
        <f t="shared" si="43"/>
        <v>0</v>
      </c>
      <c r="J308" s="113"/>
      <c r="K308" s="112">
        <v>80000</v>
      </c>
      <c r="L308" s="112">
        <f t="shared" si="44"/>
        <v>120000</v>
      </c>
      <c r="M308" s="112"/>
      <c r="N308" s="113">
        <v>150000</v>
      </c>
      <c r="O308" s="76">
        <f t="shared" si="41"/>
        <v>150000</v>
      </c>
      <c r="P308" s="32">
        <f t="shared" si="46"/>
        <v>157500</v>
      </c>
      <c r="Q308" s="33">
        <f t="shared" si="46"/>
        <v>165375</v>
      </c>
      <c r="R308" s="34">
        <f t="shared" si="42"/>
        <v>472875</v>
      </c>
    </row>
    <row r="309" spans="1:18" x14ac:dyDescent="0.3">
      <c r="A309" s="5">
        <v>17026207</v>
      </c>
      <c r="B309" s="52" t="s">
        <v>2622</v>
      </c>
      <c r="C309" s="28">
        <v>0</v>
      </c>
      <c r="D309" s="28">
        <v>0</v>
      </c>
      <c r="E309" s="32">
        <v>960000</v>
      </c>
      <c r="F309" s="278">
        <v>806400</v>
      </c>
      <c r="G309" s="5"/>
      <c r="H309" s="5"/>
      <c r="I309" s="112">
        <f t="shared" si="43"/>
        <v>0</v>
      </c>
      <c r="J309" s="113"/>
      <c r="K309" s="112">
        <v>80000</v>
      </c>
      <c r="L309" s="112">
        <f t="shared" si="44"/>
        <v>120000</v>
      </c>
      <c r="M309" s="112"/>
      <c r="N309" s="113">
        <v>150000</v>
      </c>
      <c r="O309" s="76">
        <f t="shared" si="41"/>
        <v>150000</v>
      </c>
      <c r="P309" s="32">
        <f t="shared" si="46"/>
        <v>157500</v>
      </c>
      <c r="Q309" s="33">
        <f t="shared" si="46"/>
        <v>165375</v>
      </c>
      <c r="R309" s="34">
        <f t="shared" si="42"/>
        <v>472875</v>
      </c>
    </row>
    <row r="310" spans="1:18" x14ac:dyDescent="0.3">
      <c r="A310" s="5">
        <v>17026208</v>
      </c>
      <c r="B310" s="52" t="s">
        <v>2623</v>
      </c>
      <c r="C310" s="28">
        <v>0</v>
      </c>
      <c r="D310" s="28">
        <v>0</v>
      </c>
      <c r="E310" s="32">
        <v>1080000</v>
      </c>
      <c r="F310" s="278">
        <v>907200</v>
      </c>
      <c r="G310" s="5"/>
      <c r="H310" s="5"/>
      <c r="I310" s="112">
        <f t="shared" si="43"/>
        <v>0</v>
      </c>
      <c r="J310" s="113"/>
      <c r="K310" s="112">
        <v>80000</v>
      </c>
      <c r="L310" s="112">
        <f t="shared" si="44"/>
        <v>120000</v>
      </c>
      <c r="M310" s="112"/>
      <c r="N310" s="113">
        <v>150000</v>
      </c>
      <c r="O310" s="76">
        <f t="shared" si="41"/>
        <v>150000</v>
      </c>
      <c r="P310" s="32">
        <f t="shared" si="46"/>
        <v>157500</v>
      </c>
      <c r="Q310" s="33">
        <f t="shared" si="46"/>
        <v>165375</v>
      </c>
      <c r="R310" s="34">
        <f t="shared" si="42"/>
        <v>472875</v>
      </c>
    </row>
    <row r="311" spans="1:18" x14ac:dyDescent="0.3">
      <c r="A311" s="5">
        <v>17026209</v>
      </c>
      <c r="B311" s="52" t="s">
        <v>2624</v>
      </c>
      <c r="C311" s="28">
        <v>0</v>
      </c>
      <c r="D311" s="28">
        <v>0</v>
      </c>
      <c r="E311" s="32">
        <v>720000</v>
      </c>
      <c r="F311" s="278">
        <v>604800</v>
      </c>
      <c r="G311" s="5"/>
      <c r="H311" s="5"/>
      <c r="I311" s="112">
        <f t="shared" si="43"/>
        <v>0</v>
      </c>
      <c r="J311" s="113"/>
      <c r="K311" s="112">
        <v>80000</v>
      </c>
      <c r="L311" s="112">
        <f t="shared" si="44"/>
        <v>120000</v>
      </c>
      <c r="M311" s="112"/>
      <c r="N311" s="113">
        <v>150000</v>
      </c>
      <c r="O311" s="76">
        <f t="shared" si="41"/>
        <v>150000</v>
      </c>
      <c r="P311" s="32">
        <f t="shared" si="46"/>
        <v>157500</v>
      </c>
      <c r="Q311" s="33">
        <f t="shared" si="46"/>
        <v>165375</v>
      </c>
      <c r="R311" s="34">
        <f t="shared" si="42"/>
        <v>472875</v>
      </c>
    </row>
    <row r="312" spans="1:18" x14ac:dyDescent="0.3">
      <c r="A312" s="5">
        <v>17026210</v>
      </c>
      <c r="B312" s="52" t="s">
        <v>2625</v>
      </c>
      <c r="C312" s="28">
        <v>0</v>
      </c>
      <c r="D312" s="28">
        <v>0</v>
      </c>
      <c r="E312" s="32">
        <v>960000</v>
      </c>
      <c r="F312" s="278">
        <v>806400</v>
      </c>
      <c r="G312" s="5"/>
      <c r="H312" s="5"/>
      <c r="I312" s="112">
        <f t="shared" si="43"/>
        <v>0</v>
      </c>
      <c r="J312" s="113"/>
      <c r="K312" s="112">
        <v>80000</v>
      </c>
      <c r="L312" s="112">
        <f t="shared" si="44"/>
        <v>120000</v>
      </c>
      <c r="M312" s="112"/>
      <c r="N312" s="113">
        <v>150000</v>
      </c>
      <c r="O312" s="76">
        <f t="shared" si="41"/>
        <v>150000</v>
      </c>
      <c r="P312" s="32">
        <f t="shared" si="46"/>
        <v>157500</v>
      </c>
      <c r="Q312" s="33">
        <f t="shared" si="46"/>
        <v>165375</v>
      </c>
      <c r="R312" s="34">
        <f t="shared" si="42"/>
        <v>472875</v>
      </c>
    </row>
    <row r="313" spans="1:18" x14ac:dyDescent="0.3">
      <c r="A313" s="5">
        <v>17026211</v>
      </c>
      <c r="B313" s="52" t="s">
        <v>2626</v>
      </c>
      <c r="C313" s="28">
        <v>0</v>
      </c>
      <c r="D313" s="28">
        <v>0</v>
      </c>
      <c r="E313" s="32">
        <v>960000</v>
      </c>
      <c r="F313" s="278">
        <v>806400</v>
      </c>
      <c r="G313" s="5"/>
      <c r="H313" s="5"/>
      <c r="I313" s="112">
        <f t="shared" si="43"/>
        <v>0</v>
      </c>
      <c r="J313" s="113"/>
      <c r="K313" s="112">
        <v>80000</v>
      </c>
      <c r="L313" s="112">
        <f t="shared" si="44"/>
        <v>120000</v>
      </c>
      <c r="M313" s="112"/>
      <c r="N313" s="113">
        <v>150000</v>
      </c>
      <c r="O313" s="76">
        <f t="shared" si="41"/>
        <v>150000</v>
      </c>
      <c r="P313" s="32">
        <f t="shared" ref="P313:Q328" si="47">O313+5%*O313</f>
        <v>157500</v>
      </c>
      <c r="Q313" s="33">
        <f t="shared" si="47"/>
        <v>165375</v>
      </c>
      <c r="R313" s="34">
        <f t="shared" si="42"/>
        <v>472875</v>
      </c>
    </row>
    <row r="314" spans="1:18" x14ac:dyDescent="0.3">
      <c r="A314" s="5">
        <v>17026212</v>
      </c>
      <c r="B314" s="52" t="s">
        <v>2627</v>
      </c>
      <c r="C314" s="28">
        <v>0</v>
      </c>
      <c r="D314" s="28">
        <v>0</v>
      </c>
      <c r="E314" s="32">
        <v>720000</v>
      </c>
      <c r="F314" s="278">
        <v>604800</v>
      </c>
      <c r="G314" s="5"/>
      <c r="H314" s="5"/>
      <c r="I314" s="112">
        <f t="shared" si="43"/>
        <v>0</v>
      </c>
      <c r="J314" s="113"/>
      <c r="K314" s="112">
        <v>80000</v>
      </c>
      <c r="L314" s="112">
        <f t="shared" si="44"/>
        <v>120000</v>
      </c>
      <c r="M314" s="112"/>
      <c r="N314" s="113">
        <v>150000</v>
      </c>
      <c r="O314" s="76">
        <f t="shared" si="41"/>
        <v>150000</v>
      </c>
      <c r="P314" s="32">
        <f t="shared" si="47"/>
        <v>157500</v>
      </c>
      <c r="Q314" s="33">
        <f t="shared" si="47"/>
        <v>165375</v>
      </c>
      <c r="R314" s="34">
        <f t="shared" si="42"/>
        <v>472875</v>
      </c>
    </row>
    <row r="315" spans="1:18" x14ac:dyDescent="0.3">
      <c r="A315" s="5">
        <v>17026213</v>
      </c>
      <c r="B315" s="52" t="s">
        <v>2628</v>
      </c>
      <c r="C315" s="28">
        <v>0</v>
      </c>
      <c r="D315" s="28">
        <v>0</v>
      </c>
      <c r="E315" s="32">
        <v>1080000</v>
      </c>
      <c r="F315" s="278">
        <v>907200</v>
      </c>
      <c r="G315" s="5"/>
      <c r="H315" s="5"/>
      <c r="I315" s="112">
        <f t="shared" si="43"/>
        <v>0</v>
      </c>
      <c r="J315" s="113"/>
      <c r="K315" s="112">
        <v>80000</v>
      </c>
      <c r="L315" s="112">
        <f t="shared" si="44"/>
        <v>120000</v>
      </c>
      <c r="M315" s="112"/>
      <c r="N315" s="113">
        <v>150000</v>
      </c>
      <c r="O315" s="76">
        <f t="shared" si="41"/>
        <v>150000</v>
      </c>
      <c r="P315" s="32">
        <f t="shared" si="47"/>
        <v>157500</v>
      </c>
      <c r="Q315" s="33">
        <f t="shared" si="47"/>
        <v>165375</v>
      </c>
      <c r="R315" s="34">
        <f t="shared" si="42"/>
        <v>472875</v>
      </c>
    </row>
    <row r="316" spans="1:18" x14ac:dyDescent="0.3">
      <c r="A316" s="5">
        <v>17026214</v>
      </c>
      <c r="B316" s="52" t="s">
        <v>2629</v>
      </c>
      <c r="C316" s="28">
        <v>0</v>
      </c>
      <c r="D316" s="28">
        <v>0</v>
      </c>
      <c r="E316" s="32">
        <v>1080000</v>
      </c>
      <c r="F316" s="278">
        <v>907200</v>
      </c>
      <c r="G316" s="5"/>
      <c r="H316" s="5"/>
      <c r="I316" s="112">
        <f t="shared" si="43"/>
        <v>0</v>
      </c>
      <c r="J316" s="113"/>
      <c r="K316" s="112">
        <v>80000</v>
      </c>
      <c r="L316" s="112">
        <f t="shared" si="44"/>
        <v>120000</v>
      </c>
      <c r="M316" s="112"/>
      <c r="N316" s="113">
        <v>150000</v>
      </c>
      <c r="O316" s="76">
        <f t="shared" si="41"/>
        <v>150000</v>
      </c>
      <c r="P316" s="32">
        <f t="shared" si="47"/>
        <v>157500</v>
      </c>
      <c r="Q316" s="33">
        <f t="shared" si="47"/>
        <v>165375</v>
      </c>
      <c r="R316" s="34">
        <f t="shared" si="42"/>
        <v>472875</v>
      </c>
    </row>
    <row r="317" spans="1:18" x14ac:dyDescent="0.3">
      <c r="A317" s="5">
        <v>17026215</v>
      </c>
      <c r="B317" s="52" t="s">
        <v>2630</v>
      </c>
      <c r="C317" s="28">
        <v>0</v>
      </c>
      <c r="D317" s="28">
        <v>0</v>
      </c>
      <c r="E317" s="32">
        <v>840000</v>
      </c>
      <c r="F317" s="278">
        <v>705600</v>
      </c>
      <c r="G317" s="5"/>
      <c r="H317" s="5"/>
      <c r="I317" s="112">
        <f t="shared" si="43"/>
        <v>0</v>
      </c>
      <c r="J317" s="113"/>
      <c r="K317" s="112">
        <v>80000</v>
      </c>
      <c r="L317" s="112">
        <f t="shared" si="44"/>
        <v>120000</v>
      </c>
      <c r="M317" s="112"/>
      <c r="N317" s="113">
        <v>150000</v>
      </c>
      <c r="O317" s="76">
        <f t="shared" si="41"/>
        <v>150000</v>
      </c>
      <c r="P317" s="32">
        <f t="shared" si="47"/>
        <v>157500</v>
      </c>
      <c r="Q317" s="33">
        <f t="shared" si="47"/>
        <v>165375</v>
      </c>
      <c r="R317" s="34">
        <f t="shared" si="42"/>
        <v>472875</v>
      </c>
    </row>
    <row r="318" spans="1:18" x14ac:dyDescent="0.3">
      <c r="A318" s="5">
        <v>17026216</v>
      </c>
      <c r="B318" s="52" t="s">
        <v>2631</v>
      </c>
      <c r="C318" s="28">
        <v>0</v>
      </c>
      <c r="D318" s="28">
        <v>0</v>
      </c>
      <c r="E318" s="32">
        <v>1200000</v>
      </c>
      <c r="F318" s="278">
        <v>1008000</v>
      </c>
      <c r="G318" s="5"/>
      <c r="H318" s="5"/>
      <c r="I318" s="112">
        <f t="shared" si="43"/>
        <v>0</v>
      </c>
      <c r="J318" s="113"/>
      <c r="K318" s="112">
        <v>80000</v>
      </c>
      <c r="L318" s="112">
        <f t="shared" si="44"/>
        <v>120000</v>
      </c>
      <c r="M318" s="112"/>
      <c r="N318" s="113">
        <v>150000</v>
      </c>
      <c r="O318" s="76">
        <f t="shared" si="41"/>
        <v>150000</v>
      </c>
      <c r="P318" s="32">
        <f t="shared" si="47"/>
        <v>157500</v>
      </c>
      <c r="Q318" s="33">
        <f t="shared" si="47"/>
        <v>165375</v>
      </c>
      <c r="R318" s="34">
        <f t="shared" si="42"/>
        <v>472875</v>
      </c>
    </row>
    <row r="319" spans="1:18" x14ac:dyDescent="0.3">
      <c r="A319" s="5">
        <v>17026217</v>
      </c>
      <c r="B319" s="52" t="s">
        <v>2632</v>
      </c>
      <c r="C319" s="28">
        <v>0</v>
      </c>
      <c r="D319" s="28">
        <v>0</v>
      </c>
      <c r="E319" s="32">
        <v>840000</v>
      </c>
      <c r="F319" s="278">
        <v>705600</v>
      </c>
      <c r="G319" s="5"/>
      <c r="H319" s="5"/>
      <c r="I319" s="112">
        <f t="shared" si="43"/>
        <v>0</v>
      </c>
      <c r="J319" s="113"/>
      <c r="K319" s="112">
        <v>80000</v>
      </c>
      <c r="L319" s="112">
        <f t="shared" si="44"/>
        <v>120000</v>
      </c>
      <c r="M319" s="112"/>
      <c r="N319" s="113">
        <v>150000</v>
      </c>
      <c r="O319" s="76">
        <f t="shared" si="41"/>
        <v>150000</v>
      </c>
      <c r="P319" s="32">
        <f t="shared" si="47"/>
        <v>157500</v>
      </c>
      <c r="Q319" s="33">
        <f t="shared" si="47"/>
        <v>165375</v>
      </c>
      <c r="R319" s="34">
        <f t="shared" si="42"/>
        <v>472875</v>
      </c>
    </row>
    <row r="320" spans="1:18" x14ac:dyDescent="0.3">
      <c r="A320" s="5">
        <v>17026218</v>
      </c>
      <c r="B320" s="52" t="s">
        <v>2633</v>
      </c>
      <c r="C320" s="28">
        <v>0</v>
      </c>
      <c r="D320" s="28">
        <v>0</v>
      </c>
      <c r="E320" s="32">
        <v>600000</v>
      </c>
      <c r="F320" s="278">
        <v>504000</v>
      </c>
      <c r="G320" s="5"/>
      <c r="H320" s="5"/>
      <c r="I320" s="112">
        <f t="shared" si="43"/>
        <v>0</v>
      </c>
      <c r="J320" s="113"/>
      <c r="K320" s="112">
        <v>80000</v>
      </c>
      <c r="L320" s="112">
        <f t="shared" si="44"/>
        <v>120000</v>
      </c>
      <c r="M320" s="112"/>
      <c r="N320" s="113">
        <v>150000</v>
      </c>
      <c r="O320" s="76">
        <f t="shared" si="41"/>
        <v>150000</v>
      </c>
      <c r="P320" s="32">
        <f t="shared" si="47"/>
        <v>157500</v>
      </c>
      <c r="Q320" s="33">
        <f t="shared" si="47"/>
        <v>165375</v>
      </c>
      <c r="R320" s="34">
        <f t="shared" si="42"/>
        <v>472875</v>
      </c>
    </row>
    <row r="321" spans="1:18" x14ac:dyDescent="0.3">
      <c r="A321" s="5">
        <v>17026219</v>
      </c>
      <c r="B321" s="52" t="s">
        <v>2634</v>
      </c>
      <c r="C321" s="28">
        <v>0</v>
      </c>
      <c r="D321" s="28">
        <v>0</v>
      </c>
      <c r="E321" s="32">
        <v>600000</v>
      </c>
      <c r="F321" s="278">
        <v>504000</v>
      </c>
      <c r="G321" s="5"/>
      <c r="H321" s="5"/>
      <c r="I321" s="112">
        <f t="shared" si="43"/>
        <v>0</v>
      </c>
      <c r="J321" s="113"/>
      <c r="K321" s="112">
        <v>80000</v>
      </c>
      <c r="L321" s="112">
        <f t="shared" si="44"/>
        <v>120000</v>
      </c>
      <c r="M321" s="112"/>
      <c r="N321" s="113">
        <v>150000</v>
      </c>
      <c r="O321" s="76">
        <f t="shared" si="41"/>
        <v>150000</v>
      </c>
      <c r="P321" s="32">
        <f t="shared" si="47"/>
        <v>157500</v>
      </c>
      <c r="Q321" s="33">
        <f t="shared" si="47"/>
        <v>165375</v>
      </c>
      <c r="R321" s="34">
        <f t="shared" si="42"/>
        <v>472875</v>
      </c>
    </row>
    <row r="322" spans="1:18" x14ac:dyDescent="0.3">
      <c r="A322" s="5">
        <v>17026220</v>
      </c>
      <c r="B322" s="52" t="s">
        <v>2635</v>
      </c>
      <c r="C322" s="28">
        <v>0</v>
      </c>
      <c r="D322" s="28">
        <v>0</v>
      </c>
      <c r="E322" s="32">
        <v>840000</v>
      </c>
      <c r="F322" s="278">
        <v>705600</v>
      </c>
      <c r="G322" s="5"/>
      <c r="H322" s="5"/>
      <c r="I322" s="112">
        <f t="shared" si="43"/>
        <v>0</v>
      </c>
      <c r="J322" s="113"/>
      <c r="K322" s="112">
        <v>80000</v>
      </c>
      <c r="L322" s="112">
        <f t="shared" si="44"/>
        <v>120000</v>
      </c>
      <c r="M322" s="112"/>
      <c r="N322" s="113">
        <v>150000</v>
      </c>
      <c r="O322" s="76">
        <f t="shared" si="41"/>
        <v>150000</v>
      </c>
      <c r="P322" s="32">
        <f t="shared" si="47"/>
        <v>157500</v>
      </c>
      <c r="Q322" s="33">
        <f t="shared" si="47"/>
        <v>165375</v>
      </c>
      <c r="R322" s="34">
        <f t="shared" si="42"/>
        <v>472875</v>
      </c>
    </row>
    <row r="323" spans="1:18" x14ac:dyDescent="0.3">
      <c r="A323" s="5">
        <v>17026221</v>
      </c>
      <c r="B323" s="52" t="s">
        <v>2636</v>
      </c>
      <c r="C323" s="28">
        <v>0</v>
      </c>
      <c r="D323" s="28">
        <v>0</v>
      </c>
      <c r="E323" s="32">
        <v>840000</v>
      </c>
      <c r="F323" s="278">
        <v>705600</v>
      </c>
      <c r="G323" s="5"/>
      <c r="H323" s="5"/>
      <c r="I323" s="112">
        <f t="shared" si="43"/>
        <v>0</v>
      </c>
      <c r="J323" s="113"/>
      <c r="K323" s="112">
        <v>80000</v>
      </c>
      <c r="L323" s="112">
        <f t="shared" si="44"/>
        <v>120000</v>
      </c>
      <c r="M323" s="112"/>
      <c r="N323" s="113">
        <v>150000</v>
      </c>
      <c r="O323" s="76">
        <f t="shared" si="41"/>
        <v>150000</v>
      </c>
      <c r="P323" s="32">
        <f t="shared" si="47"/>
        <v>157500</v>
      </c>
      <c r="Q323" s="33">
        <f t="shared" si="47"/>
        <v>165375</v>
      </c>
      <c r="R323" s="34">
        <f t="shared" si="42"/>
        <v>472875</v>
      </c>
    </row>
    <row r="324" spans="1:18" x14ac:dyDescent="0.3">
      <c r="A324" s="5">
        <v>17026222</v>
      </c>
      <c r="B324" s="52" t="s">
        <v>2637</v>
      </c>
      <c r="C324" s="28">
        <v>0</v>
      </c>
      <c r="D324" s="28">
        <v>0</v>
      </c>
      <c r="E324" s="32">
        <v>600000</v>
      </c>
      <c r="F324" s="278">
        <v>504000</v>
      </c>
      <c r="G324" s="5"/>
      <c r="H324" s="5"/>
      <c r="I324" s="112">
        <f t="shared" si="43"/>
        <v>0</v>
      </c>
      <c r="J324" s="113"/>
      <c r="K324" s="112">
        <v>80000</v>
      </c>
      <c r="L324" s="112">
        <f t="shared" si="44"/>
        <v>120000</v>
      </c>
      <c r="M324" s="112"/>
      <c r="N324" s="113">
        <v>150000</v>
      </c>
      <c r="O324" s="76">
        <f t="shared" si="41"/>
        <v>150000</v>
      </c>
      <c r="P324" s="32">
        <f t="shared" si="47"/>
        <v>157500</v>
      </c>
      <c r="Q324" s="33">
        <f t="shared" si="47"/>
        <v>165375</v>
      </c>
      <c r="R324" s="34">
        <f t="shared" si="42"/>
        <v>472875</v>
      </c>
    </row>
    <row r="325" spans="1:18" x14ac:dyDescent="0.3">
      <c r="A325" s="5">
        <v>17026223</v>
      </c>
      <c r="B325" s="52" t="s">
        <v>2638</v>
      </c>
      <c r="C325" s="28">
        <v>0</v>
      </c>
      <c r="D325" s="28">
        <v>0</v>
      </c>
      <c r="E325" s="32">
        <v>600000</v>
      </c>
      <c r="F325" s="278">
        <v>504000</v>
      </c>
      <c r="G325" s="5"/>
      <c r="H325" s="5"/>
      <c r="I325" s="112">
        <f t="shared" si="43"/>
        <v>0</v>
      </c>
      <c r="J325" s="113"/>
      <c r="K325" s="112">
        <v>80000</v>
      </c>
      <c r="L325" s="112">
        <f t="shared" si="44"/>
        <v>120000</v>
      </c>
      <c r="M325" s="112"/>
      <c r="N325" s="113">
        <v>150000</v>
      </c>
      <c r="O325" s="76">
        <f t="shared" si="41"/>
        <v>150000</v>
      </c>
      <c r="P325" s="32">
        <f t="shared" si="47"/>
        <v>157500</v>
      </c>
      <c r="Q325" s="33">
        <f t="shared" si="47"/>
        <v>165375</v>
      </c>
      <c r="R325" s="34">
        <f t="shared" si="42"/>
        <v>472875</v>
      </c>
    </row>
    <row r="326" spans="1:18" x14ac:dyDescent="0.3">
      <c r="A326" s="5">
        <v>17026224</v>
      </c>
      <c r="B326" s="52" t="s">
        <v>2639</v>
      </c>
      <c r="C326" s="28">
        <v>0</v>
      </c>
      <c r="D326" s="28">
        <v>0</v>
      </c>
      <c r="E326" s="32">
        <v>600000</v>
      </c>
      <c r="F326" s="278">
        <v>504000</v>
      </c>
      <c r="G326" s="5"/>
      <c r="H326" s="5"/>
      <c r="I326" s="112">
        <f t="shared" si="43"/>
        <v>0</v>
      </c>
      <c r="J326" s="113"/>
      <c r="K326" s="112">
        <v>80000</v>
      </c>
      <c r="L326" s="112">
        <f t="shared" si="44"/>
        <v>120000</v>
      </c>
      <c r="M326" s="112"/>
      <c r="N326" s="113">
        <v>150000</v>
      </c>
      <c r="O326" s="76">
        <f t="shared" si="41"/>
        <v>150000</v>
      </c>
      <c r="P326" s="32">
        <f t="shared" si="47"/>
        <v>157500</v>
      </c>
      <c r="Q326" s="33">
        <f t="shared" si="47"/>
        <v>165375</v>
      </c>
      <c r="R326" s="34">
        <f t="shared" si="42"/>
        <v>472875</v>
      </c>
    </row>
    <row r="327" spans="1:18" x14ac:dyDescent="0.3">
      <c r="A327" s="5">
        <v>17026225</v>
      </c>
      <c r="B327" s="52" t="s">
        <v>2640</v>
      </c>
      <c r="C327" s="28">
        <v>0</v>
      </c>
      <c r="D327" s="28">
        <v>0</v>
      </c>
      <c r="E327" s="32">
        <v>720000</v>
      </c>
      <c r="F327" s="278">
        <v>604800</v>
      </c>
      <c r="G327" s="5"/>
      <c r="H327" s="5"/>
      <c r="I327" s="112">
        <f t="shared" si="43"/>
        <v>0</v>
      </c>
      <c r="J327" s="113"/>
      <c r="K327" s="112">
        <v>80000</v>
      </c>
      <c r="L327" s="112">
        <f t="shared" si="44"/>
        <v>120000</v>
      </c>
      <c r="M327" s="112"/>
      <c r="N327" s="113">
        <v>150000</v>
      </c>
      <c r="O327" s="76">
        <f t="shared" si="41"/>
        <v>150000</v>
      </c>
      <c r="P327" s="32">
        <f t="shared" si="47"/>
        <v>157500</v>
      </c>
      <c r="Q327" s="33">
        <f t="shared" si="47"/>
        <v>165375</v>
      </c>
      <c r="R327" s="34">
        <f t="shared" si="42"/>
        <v>472875</v>
      </c>
    </row>
    <row r="328" spans="1:18" x14ac:dyDescent="0.3">
      <c r="A328" s="5">
        <v>17026226</v>
      </c>
      <c r="B328" s="52" t="s">
        <v>2641</v>
      </c>
      <c r="C328" s="28">
        <v>0</v>
      </c>
      <c r="D328" s="28">
        <v>0</v>
      </c>
      <c r="E328" s="32">
        <v>720000</v>
      </c>
      <c r="F328" s="278">
        <v>604800</v>
      </c>
      <c r="G328" s="5"/>
      <c r="H328" s="5"/>
      <c r="I328" s="112">
        <f t="shared" si="43"/>
        <v>0</v>
      </c>
      <c r="J328" s="113"/>
      <c r="K328" s="112">
        <v>80000</v>
      </c>
      <c r="L328" s="112">
        <f t="shared" si="44"/>
        <v>120000</v>
      </c>
      <c r="M328" s="112"/>
      <c r="N328" s="113">
        <v>150000</v>
      </c>
      <c r="O328" s="76">
        <f t="shared" si="41"/>
        <v>150000</v>
      </c>
      <c r="P328" s="32">
        <f t="shared" si="47"/>
        <v>157500</v>
      </c>
      <c r="Q328" s="33">
        <f t="shared" si="47"/>
        <v>165375</v>
      </c>
      <c r="R328" s="34">
        <f t="shared" si="42"/>
        <v>472875</v>
      </c>
    </row>
    <row r="329" spans="1:18" ht="37.5" x14ac:dyDescent="0.3">
      <c r="A329" s="5">
        <v>17026227</v>
      </c>
      <c r="B329" s="52" t="s">
        <v>2642</v>
      </c>
      <c r="C329" s="28">
        <v>0</v>
      </c>
      <c r="D329" s="28">
        <v>0</v>
      </c>
      <c r="E329" s="32">
        <v>600000</v>
      </c>
      <c r="F329" s="278">
        <v>504000</v>
      </c>
      <c r="G329" s="5"/>
      <c r="H329" s="5"/>
      <c r="I329" s="112">
        <f t="shared" si="43"/>
        <v>0</v>
      </c>
      <c r="J329" s="113"/>
      <c r="K329" s="112">
        <v>80000</v>
      </c>
      <c r="L329" s="112">
        <f t="shared" si="44"/>
        <v>120000</v>
      </c>
      <c r="M329" s="112"/>
      <c r="N329" s="113">
        <v>150000</v>
      </c>
      <c r="O329" s="76">
        <f t="shared" si="41"/>
        <v>150000</v>
      </c>
      <c r="P329" s="32">
        <f t="shared" ref="P329:Q344" si="48">O329+5%*O329</f>
        <v>157500</v>
      </c>
      <c r="Q329" s="33">
        <f t="shared" si="48"/>
        <v>165375</v>
      </c>
      <c r="R329" s="34">
        <f t="shared" si="42"/>
        <v>472875</v>
      </c>
    </row>
    <row r="330" spans="1:18" x14ac:dyDescent="0.3">
      <c r="A330" s="5">
        <v>17026228</v>
      </c>
      <c r="B330" s="52" t="s">
        <v>2643</v>
      </c>
      <c r="C330" s="28">
        <v>0</v>
      </c>
      <c r="D330" s="28">
        <v>0</v>
      </c>
      <c r="E330" s="32">
        <v>600000</v>
      </c>
      <c r="F330" s="278">
        <v>504000</v>
      </c>
      <c r="G330" s="5"/>
      <c r="H330" s="5"/>
      <c r="I330" s="112">
        <f t="shared" si="43"/>
        <v>0</v>
      </c>
      <c r="J330" s="113"/>
      <c r="K330" s="112">
        <v>80000</v>
      </c>
      <c r="L330" s="112">
        <f t="shared" si="44"/>
        <v>120000</v>
      </c>
      <c r="M330" s="112"/>
      <c r="N330" s="113">
        <v>150000</v>
      </c>
      <c r="O330" s="76">
        <f t="shared" si="41"/>
        <v>150000</v>
      </c>
      <c r="P330" s="32">
        <f t="shared" si="48"/>
        <v>157500</v>
      </c>
      <c r="Q330" s="33">
        <f t="shared" si="48"/>
        <v>165375</v>
      </c>
      <c r="R330" s="34">
        <f t="shared" si="42"/>
        <v>472875</v>
      </c>
    </row>
    <row r="331" spans="1:18" x14ac:dyDescent="0.3">
      <c r="A331" s="5">
        <v>17026229</v>
      </c>
      <c r="B331" s="52" t="s">
        <v>2644</v>
      </c>
      <c r="C331" s="28">
        <v>0</v>
      </c>
      <c r="D331" s="28">
        <v>0</v>
      </c>
      <c r="E331" s="32">
        <v>600000</v>
      </c>
      <c r="F331" s="278">
        <v>504000</v>
      </c>
      <c r="G331" s="5"/>
      <c r="H331" s="5"/>
      <c r="I331" s="112">
        <f t="shared" si="43"/>
        <v>0</v>
      </c>
      <c r="J331" s="113"/>
      <c r="K331" s="112">
        <v>80000</v>
      </c>
      <c r="L331" s="112">
        <f t="shared" si="44"/>
        <v>120000</v>
      </c>
      <c r="M331" s="112"/>
      <c r="N331" s="113">
        <v>150000</v>
      </c>
      <c r="O331" s="76">
        <f t="shared" si="41"/>
        <v>150000</v>
      </c>
      <c r="P331" s="32">
        <f t="shared" si="48"/>
        <v>157500</v>
      </c>
      <c r="Q331" s="33">
        <f t="shared" si="48"/>
        <v>165375</v>
      </c>
      <c r="R331" s="34">
        <f t="shared" si="42"/>
        <v>472875</v>
      </c>
    </row>
    <row r="332" spans="1:18" x14ac:dyDescent="0.3">
      <c r="A332" s="5">
        <v>17026230</v>
      </c>
      <c r="B332" s="52" t="s">
        <v>2645</v>
      </c>
      <c r="C332" s="28">
        <v>0</v>
      </c>
      <c r="D332" s="28">
        <v>0</v>
      </c>
      <c r="E332" s="32">
        <v>600000</v>
      </c>
      <c r="F332" s="278">
        <v>504000</v>
      </c>
      <c r="G332" s="5"/>
      <c r="H332" s="5"/>
      <c r="I332" s="112">
        <f t="shared" si="43"/>
        <v>0</v>
      </c>
      <c r="J332" s="113"/>
      <c r="K332" s="112">
        <v>80000</v>
      </c>
      <c r="L332" s="112">
        <f t="shared" si="44"/>
        <v>120000</v>
      </c>
      <c r="M332" s="112"/>
      <c r="N332" s="113">
        <v>150000</v>
      </c>
      <c r="O332" s="76">
        <f t="shared" ref="O332:O395" si="49">J332+N332</f>
        <v>150000</v>
      </c>
      <c r="P332" s="32">
        <f t="shared" si="48"/>
        <v>157500</v>
      </c>
      <c r="Q332" s="33">
        <f t="shared" si="48"/>
        <v>165375</v>
      </c>
      <c r="R332" s="34">
        <f t="shared" ref="R332:R395" si="50">SUM(O332:Q332)</f>
        <v>472875</v>
      </c>
    </row>
    <row r="333" spans="1:18" x14ac:dyDescent="0.3">
      <c r="A333" s="5">
        <v>17026231</v>
      </c>
      <c r="B333" s="52" t="s">
        <v>2646</v>
      </c>
      <c r="C333" s="28">
        <v>0</v>
      </c>
      <c r="D333" s="28">
        <v>0</v>
      </c>
      <c r="E333" s="32">
        <v>720000</v>
      </c>
      <c r="F333" s="278">
        <v>604800</v>
      </c>
      <c r="G333" s="5"/>
      <c r="H333" s="5"/>
      <c r="I333" s="112">
        <f t="shared" si="43"/>
        <v>0</v>
      </c>
      <c r="J333" s="113"/>
      <c r="K333" s="112">
        <v>80000</v>
      </c>
      <c r="L333" s="112">
        <f t="shared" si="44"/>
        <v>120000</v>
      </c>
      <c r="M333" s="112"/>
      <c r="N333" s="113">
        <v>150000</v>
      </c>
      <c r="O333" s="76">
        <f t="shared" si="49"/>
        <v>150000</v>
      </c>
      <c r="P333" s="32">
        <f t="shared" si="48"/>
        <v>157500</v>
      </c>
      <c r="Q333" s="33">
        <f t="shared" si="48"/>
        <v>165375</v>
      </c>
      <c r="R333" s="34">
        <f t="shared" si="50"/>
        <v>472875</v>
      </c>
    </row>
    <row r="334" spans="1:18" x14ac:dyDescent="0.3">
      <c r="A334" s="5">
        <v>17026232</v>
      </c>
      <c r="B334" s="52" t="s">
        <v>2647</v>
      </c>
      <c r="C334" s="28">
        <v>0</v>
      </c>
      <c r="D334" s="28">
        <v>0</v>
      </c>
      <c r="E334" s="32">
        <v>600000</v>
      </c>
      <c r="F334" s="278">
        <v>504000</v>
      </c>
      <c r="G334" s="5"/>
      <c r="H334" s="5"/>
      <c r="I334" s="112">
        <f t="shared" ref="I334:I419" si="51">H334/9*12</f>
        <v>0</v>
      </c>
      <c r="J334" s="113"/>
      <c r="K334" s="112">
        <v>80000</v>
      </c>
      <c r="L334" s="112">
        <f t="shared" ref="L334:L419" si="52">K334/8*12</f>
        <v>120000</v>
      </c>
      <c r="M334" s="112"/>
      <c r="N334" s="113">
        <v>150000</v>
      </c>
      <c r="O334" s="76">
        <f t="shared" si="49"/>
        <v>150000</v>
      </c>
      <c r="P334" s="32">
        <f t="shared" si="48"/>
        <v>157500</v>
      </c>
      <c r="Q334" s="33">
        <f t="shared" si="48"/>
        <v>165375</v>
      </c>
      <c r="R334" s="34">
        <f t="shared" si="50"/>
        <v>472875</v>
      </c>
    </row>
    <row r="335" spans="1:18" x14ac:dyDescent="0.3">
      <c r="A335" s="5">
        <v>17026233</v>
      </c>
      <c r="B335" s="52" t="s">
        <v>2648</v>
      </c>
      <c r="C335" s="28">
        <v>0</v>
      </c>
      <c r="D335" s="28">
        <v>0</v>
      </c>
      <c r="E335" s="32">
        <v>600000</v>
      </c>
      <c r="F335" s="278">
        <v>504000</v>
      </c>
      <c r="G335" s="5"/>
      <c r="H335" s="5"/>
      <c r="I335" s="112">
        <f t="shared" si="51"/>
        <v>0</v>
      </c>
      <c r="J335" s="113"/>
      <c r="K335" s="112">
        <v>80000</v>
      </c>
      <c r="L335" s="112">
        <f t="shared" si="52"/>
        <v>120000</v>
      </c>
      <c r="M335" s="112"/>
      <c r="N335" s="113">
        <v>150000</v>
      </c>
      <c r="O335" s="76">
        <f t="shared" si="49"/>
        <v>150000</v>
      </c>
      <c r="P335" s="32">
        <f t="shared" si="48"/>
        <v>157500</v>
      </c>
      <c r="Q335" s="33">
        <f t="shared" si="48"/>
        <v>165375</v>
      </c>
      <c r="R335" s="34">
        <f t="shared" si="50"/>
        <v>472875</v>
      </c>
    </row>
    <row r="336" spans="1:18" x14ac:dyDescent="0.3">
      <c r="A336" s="5">
        <v>17026234</v>
      </c>
      <c r="B336" s="52" t="s">
        <v>2649</v>
      </c>
      <c r="C336" s="28">
        <v>0</v>
      </c>
      <c r="D336" s="28">
        <v>0</v>
      </c>
      <c r="E336" s="32">
        <v>600000</v>
      </c>
      <c r="F336" s="278">
        <v>504000</v>
      </c>
      <c r="G336" s="5"/>
      <c r="H336" s="5"/>
      <c r="I336" s="112">
        <f t="shared" si="51"/>
        <v>0</v>
      </c>
      <c r="J336" s="113"/>
      <c r="K336" s="112">
        <v>80000</v>
      </c>
      <c r="L336" s="112">
        <f t="shared" si="52"/>
        <v>120000</v>
      </c>
      <c r="M336" s="112"/>
      <c r="N336" s="113">
        <v>150000</v>
      </c>
      <c r="O336" s="76">
        <f t="shared" si="49"/>
        <v>150000</v>
      </c>
      <c r="P336" s="32">
        <f t="shared" si="48"/>
        <v>157500</v>
      </c>
      <c r="Q336" s="33">
        <f t="shared" si="48"/>
        <v>165375</v>
      </c>
      <c r="R336" s="34">
        <f t="shared" si="50"/>
        <v>472875</v>
      </c>
    </row>
    <row r="337" spans="1:18" x14ac:dyDescent="0.3">
      <c r="A337" s="5">
        <v>17026235</v>
      </c>
      <c r="B337" s="52" t="s">
        <v>2650</v>
      </c>
      <c r="C337" s="28">
        <v>0</v>
      </c>
      <c r="D337" s="28">
        <v>0</v>
      </c>
      <c r="E337" s="32">
        <v>600000</v>
      </c>
      <c r="F337" s="278">
        <v>504000</v>
      </c>
      <c r="G337" s="5"/>
      <c r="H337" s="5"/>
      <c r="I337" s="112">
        <f t="shared" si="51"/>
        <v>0</v>
      </c>
      <c r="J337" s="113"/>
      <c r="K337" s="112">
        <v>80000</v>
      </c>
      <c r="L337" s="112">
        <f t="shared" si="52"/>
        <v>120000</v>
      </c>
      <c r="M337" s="112"/>
      <c r="N337" s="113">
        <v>150000</v>
      </c>
      <c r="O337" s="76">
        <f t="shared" si="49"/>
        <v>150000</v>
      </c>
      <c r="P337" s="32">
        <f t="shared" si="48"/>
        <v>157500</v>
      </c>
      <c r="Q337" s="33">
        <f t="shared" si="48"/>
        <v>165375</v>
      </c>
      <c r="R337" s="34">
        <f t="shared" si="50"/>
        <v>472875</v>
      </c>
    </row>
    <row r="338" spans="1:18" x14ac:dyDescent="0.3">
      <c r="A338" s="5">
        <v>17026236</v>
      </c>
      <c r="B338" s="52" t="s">
        <v>2651</v>
      </c>
      <c r="C338" s="28">
        <v>0</v>
      </c>
      <c r="D338" s="28">
        <v>0</v>
      </c>
      <c r="E338" s="32">
        <v>600000</v>
      </c>
      <c r="F338" s="278">
        <v>504000</v>
      </c>
      <c r="G338" s="5"/>
      <c r="H338" s="5"/>
      <c r="I338" s="112">
        <f t="shared" si="51"/>
        <v>0</v>
      </c>
      <c r="J338" s="113"/>
      <c r="K338" s="112">
        <v>80000</v>
      </c>
      <c r="L338" s="112">
        <f t="shared" si="52"/>
        <v>120000</v>
      </c>
      <c r="M338" s="112"/>
      <c r="N338" s="113">
        <v>150000</v>
      </c>
      <c r="O338" s="76">
        <f t="shared" si="49"/>
        <v>150000</v>
      </c>
      <c r="P338" s="32">
        <f t="shared" si="48"/>
        <v>157500</v>
      </c>
      <c r="Q338" s="33">
        <f t="shared" si="48"/>
        <v>165375</v>
      </c>
      <c r="R338" s="34">
        <f t="shared" si="50"/>
        <v>472875</v>
      </c>
    </row>
    <row r="339" spans="1:18" x14ac:dyDescent="0.3">
      <c r="A339" s="5">
        <v>17026237</v>
      </c>
      <c r="B339" s="52" t="s">
        <v>2652</v>
      </c>
      <c r="C339" s="28">
        <v>0</v>
      </c>
      <c r="D339" s="28">
        <v>0</v>
      </c>
      <c r="E339" s="32">
        <v>600000</v>
      </c>
      <c r="F339" s="278">
        <v>504000</v>
      </c>
      <c r="G339" s="5"/>
      <c r="H339" s="5"/>
      <c r="I339" s="112">
        <f t="shared" si="51"/>
        <v>0</v>
      </c>
      <c r="J339" s="113"/>
      <c r="K339" s="112">
        <v>80000</v>
      </c>
      <c r="L339" s="112">
        <f t="shared" si="52"/>
        <v>120000</v>
      </c>
      <c r="M339" s="112"/>
      <c r="N339" s="113">
        <v>150000</v>
      </c>
      <c r="O339" s="76">
        <f t="shared" si="49"/>
        <v>150000</v>
      </c>
      <c r="P339" s="32">
        <f t="shared" si="48"/>
        <v>157500</v>
      </c>
      <c r="Q339" s="33">
        <f t="shared" si="48"/>
        <v>165375</v>
      </c>
      <c r="R339" s="34">
        <f t="shared" si="50"/>
        <v>472875</v>
      </c>
    </row>
    <row r="340" spans="1:18" x14ac:dyDescent="0.3">
      <c r="A340" s="5">
        <v>17026238</v>
      </c>
      <c r="B340" s="52" t="s">
        <v>2653</v>
      </c>
      <c r="C340" s="28">
        <v>0</v>
      </c>
      <c r="D340" s="28">
        <v>0</v>
      </c>
      <c r="E340" s="32">
        <v>600000</v>
      </c>
      <c r="F340" s="278">
        <v>504000</v>
      </c>
      <c r="G340" s="5"/>
      <c r="H340" s="5"/>
      <c r="I340" s="112">
        <f t="shared" si="51"/>
        <v>0</v>
      </c>
      <c r="J340" s="113"/>
      <c r="K340" s="112">
        <v>80000</v>
      </c>
      <c r="L340" s="112">
        <f t="shared" si="52"/>
        <v>120000</v>
      </c>
      <c r="M340" s="112"/>
      <c r="N340" s="113">
        <v>150000</v>
      </c>
      <c r="O340" s="76">
        <f t="shared" si="49"/>
        <v>150000</v>
      </c>
      <c r="P340" s="32">
        <f t="shared" si="48"/>
        <v>157500</v>
      </c>
      <c r="Q340" s="33">
        <f t="shared" si="48"/>
        <v>165375</v>
      </c>
      <c r="R340" s="34">
        <f t="shared" si="50"/>
        <v>472875</v>
      </c>
    </row>
    <row r="341" spans="1:18" x14ac:dyDescent="0.3">
      <c r="A341" s="5">
        <v>17026239</v>
      </c>
      <c r="B341" s="52" t="s">
        <v>2654</v>
      </c>
      <c r="C341" s="28">
        <v>0</v>
      </c>
      <c r="D341" s="28">
        <v>0</v>
      </c>
      <c r="E341" s="32">
        <v>600000</v>
      </c>
      <c r="F341" s="278">
        <v>504000</v>
      </c>
      <c r="G341" s="5"/>
      <c r="H341" s="5"/>
      <c r="I341" s="112">
        <f t="shared" si="51"/>
        <v>0</v>
      </c>
      <c r="J341" s="113"/>
      <c r="K341" s="112">
        <v>80000</v>
      </c>
      <c r="L341" s="112">
        <f t="shared" si="52"/>
        <v>120000</v>
      </c>
      <c r="M341" s="112"/>
      <c r="N341" s="113">
        <v>150000</v>
      </c>
      <c r="O341" s="76">
        <f t="shared" si="49"/>
        <v>150000</v>
      </c>
      <c r="P341" s="32">
        <f t="shared" si="48"/>
        <v>157500</v>
      </c>
      <c r="Q341" s="33">
        <f t="shared" si="48"/>
        <v>165375</v>
      </c>
      <c r="R341" s="34">
        <f t="shared" si="50"/>
        <v>472875</v>
      </c>
    </row>
    <row r="342" spans="1:18" x14ac:dyDescent="0.3">
      <c r="A342" s="5">
        <v>17026240</v>
      </c>
      <c r="B342" s="52" t="s">
        <v>2655</v>
      </c>
      <c r="C342" s="28">
        <v>0</v>
      </c>
      <c r="D342" s="28">
        <v>0</v>
      </c>
      <c r="E342" s="32">
        <v>600000</v>
      </c>
      <c r="F342" s="278">
        <v>504000</v>
      </c>
      <c r="G342" s="5"/>
      <c r="H342" s="5"/>
      <c r="I342" s="112">
        <f t="shared" si="51"/>
        <v>0</v>
      </c>
      <c r="J342" s="113"/>
      <c r="K342" s="112">
        <v>80000</v>
      </c>
      <c r="L342" s="112">
        <f t="shared" si="52"/>
        <v>120000</v>
      </c>
      <c r="M342" s="112"/>
      <c r="N342" s="113">
        <v>150000</v>
      </c>
      <c r="O342" s="76">
        <f t="shared" si="49"/>
        <v>150000</v>
      </c>
      <c r="P342" s="32">
        <f t="shared" si="48"/>
        <v>157500</v>
      </c>
      <c r="Q342" s="33">
        <f t="shared" si="48"/>
        <v>165375</v>
      </c>
      <c r="R342" s="34">
        <f t="shared" si="50"/>
        <v>472875</v>
      </c>
    </row>
    <row r="343" spans="1:18" x14ac:dyDescent="0.3">
      <c r="A343" s="5">
        <v>17026241</v>
      </c>
      <c r="B343" s="52" t="s">
        <v>2656</v>
      </c>
      <c r="C343" s="28">
        <v>0</v>
      </c>
      <c r="D343" s="28">
        <v>0</v>
      </c>
      <c r="E343" s="32">
        <v>600000</v>
      </c>
      <c r="F343" s="278">
        <v>504000</v>
      </c>
      <c r="G343" s="5"/>
      <c r="H343" s="5"/>
      <c r="I343" s="112">
        <f t="shared" si="51"/>
        <v>0</v>
      </c>
      <c r="J343" s="113"/>
      <c r="K343" s="112">
        <v>80000</v>
      </c>
      <c r="L343" s="112">
        <f t="shared" si="52"/>
        <v>120000</v>
      </c>
      <c r="M343" s="112"/>
      <c r="N343" s="113">
        <v>150000</v>
      </c>
      <c r="O343" s="76">
        <f t="shared" si="49"/>
        <v>150000</v>
      </c>
      <c r="P343" s="32">
        <f t="shared" si="48"/>
        <v>157500</v>
      </c>
      <c r="Q343" s="33">
        <f t="shared" si="48"/>
        <v>165375</v>
      </c>
      <c r="R343" s="34">
        <f t="shared" si="50"/>
        <v>472875</v>
      </c>
    </row>
    <row r="344" spans="1:18" x14ac:dyDescent="0.3">
      <c r="A344" s="5">
        <v>17026242</v>
      </c>
      <c r="B344" s="52" t="s">
        <v>2657</v>
      </c>
      <c r="C344" s="28">
        <v>0</v>
      </c>
      <c r="D344" s="28">
        <v>0</v>
      </c>
      <c r="E344" s="32">
        <v>600000</v>
      </c>
      <c r="F344" s="278">
        <v>504000</v>
      </c>
      <c r="G344" s="5"/>
      <c r="H344" s="5"/>
      <c r="I344" s="112">
        <f t="shared" si="51"/>
        <v>0</v>
      </c>
      <c r="J344" s="113"/>
      <c r="K344" s="112">
        <v>80000</v>
      </c>
      <c r="L344" s="112">
        <f t="shared" si="52"/>
        <v>120000</v>
      </c>
      <c r="M344" s="112"/>
      <c r="N344" s="113">
        <v>150000</v>
      </c>
      <c r="O344" s="76">
        <f t="shared" si="49"/>
        <v>150000</v>
      </c>
      <c r="P344" s="32">
        <f t="shared" si="48"/>
        <v>157500</v>
      </c>
      <c r="Q344" s="33">
        <f t="shared" si="48"/>
        <v>165375</v>
      </c>
      <c r="R344" s="34">
        <f t="shared" si="50"/>
        <v>472875</v>
      </c>
    </row>
    <row r="345" spans="1:18" x14ac:dyDescent="0.3">
      <c r="A345" s="5">
        <v>17026243</v>
      </c>
      <c r="B345" s="52" t="s">
        <v>2658</v>
      </c>
      <c r="C345" s="28">
        <v>0</v>
      </c>
      <c r="D345" s="28">
        <v>0</v>
      </c>
      <c r="E345" s="32">
        <v>600000</v>
      </c>
      <c r="F345" s="278">
        <v>504000</v>
      </c>
      <c r="G345" s="5"/>
      <c r="H345" s="5"/>
      <c r="I345" s="112">
        <f t="shared" si="51"/>
        <v>0</v>
      </c>
      <c r="J345" s="113"/>
      <c r="K345" s="112">
        <v>80000</v>
      </c>
      <c r="L345" s="112">
        <f t="shared" si="52"/>
        <v>120000</v>
      </c>
      <c r="M345" s="112"/>
      <c r="N345" s="113">
        <v>150000</v>
      </c>
      <c r="O345" s="76">
        <f t="shared" si="49"/>
        <v>150000</v>
      </c>
      <c r="P345" s="32">
        <f t="shared" ref="P345:Q360" si="53">O345+5%*O345</f>
        <v>157500</v>
      </c>
      <c r="Q345" s="33">
        <f t="shared" si="53"/>
        <v>165375</v>
      </c>
      <c r="R345" s="34">
        <f t="shared" si="50"/>
        <v>472875</v>
      </c>
    </row>
    <row r="346" spans="1:18" x14ac:dyDescent="0.3">
      <c r="A346" s="5">
        <v>17026244</v>
      </c>
      <c r="B346" s="52" t="s">
        <v>2659</v>
      </c>
      <c r="C346" s="28">
        <v>0</v>
      </c>
      <c r="D346" s="28">
        <v>0</v>
      </c>
      <c r="E346" s="32">
        <v>600000</v>
      </c>
      <c r="F346" s="278">
        <v>504000</v>
      </c>
      <c r="G346" s="5"/>
      <c r="H346" s="5"/>
      <c r="I346" s="112">
        <f t="shared" si="51"/>
        <v>0</v>
      </c>
      <c r="J346" s="113"/>
      <c r="K346" s="112">
        <v>80000</v>
      </c>
      <c r="L346" s="112">
        <f t="shared" si="52"/>
        <v>120000</v>
      </c>
      <c r="M346" s="112"/>
      <c r="N346" s="113">
        <v>150000</v>
      </c>
      <c r="O346" s="76">
        <f t="shared" si="49"/>
        <v>150000</v>
      </c>
      <c r="P346" s="32">
        <f t="shared" si="53"/>
        <v>157500</v>
      </c>
      <c r="Q346" s="33">
        <f t="shared" si="53"/>
        <v>165375</v>
      </c>
      <c r="R346" s="34">
        <f t="shared" si="50"/>
        <v>472875</v>
      </c>
    </row>
    <row r="347" spans="1:18" x14ac:dyDescent="0.3">
      <c r="A347" s="5">
        <v>17026245</v>
      </c>
      <c r="B347" s="52" t="s">
        <v>2660</v>
      </c>
      <c r="C347" s="28">
        <v>0</v>
      </c>
      <c r="D347" s="28">
        <v>0</v>
      </c>
      <c r="E347" s="32">
        <v>600000</v>
      </c>
      <c r="F347" s="278">
        <v>504000</v>
      </c>
      <c r="G347" s="5"/>
      <c r="H347" s="5"/>
      <c r="I347" s="112">
        <f t="shared" si="51"/>
        <v>0</v>
      </c>
      <c r="J347" s="113"/>
      <c r="K347" s="112">
        <v>80000</v>
      </c>
      <c r="L347" s="112">
        <f t="shared" si="52"/>
        <v>120000</v>
      </c>
      <c r="M347" s="112"/>
      <c r="N347" s="113">
        <v>150000</v>
      </c>
      <c r="O347" s="76">
        <f t="shared" si="49"/>
        <v>150000</v>
      </c>
      <c r="P347" s="32">
        <f t="shared" si="53"/>
        <v>157500</v>
      </c>
      <c r="Q347" s="33">
        <f t="shared" si="53"/>
        <v>165375</v>
      </c>
      <c r="R347" s="34">
        <f t="shared" si="50"/>
        <v>472875</v>
      </c>
    </row>
    <row r="348" spans="1:18" x14ac:dyDescent="0.3">
      <c r="A348" s="5">
        <v>17026246</v>
      </c>
      <c r="B348" s="52" t="s">
        <v>2661</v>
      </c>
      <c r="C348" s="28">
        <v>0</v>
      </c>
      <c r="D348" s="28">
        <v>0</v>
      </c>
      <c r="E348" s="32">
        <v>600000</v>
      </c>
      <c r="F348" s="278">
        <v>504000</v>
      </c>
      <c r="G348" s="5"/>
      <c r="H348" s="5"/>
      <c r="I348" s="112">
        <f t="shared" si="51"/>
        <v>0</v>
      </c>
      <c r="J348" s="113"/>
      <c r="K348" s="112">
        <v>80000</v>
      </c>
      <c r="L348" s="112">
        <f t="shared" si="52"/>
        <v>120000</v>
      </c>
      <c r="M348" s="112"/>
      <c r="N348" s="113">
        <v>150000</v>
      </c>
      <c r="O348" s="76">
        <f t="shared" si="49"/>
        <v>150000</v>
      </c>
      <c r="P348" s="32">
        <f t="shared" si="53"/>
        <v>157500</v>
      </c>
      <c r="Q348" s="33">
        <f t="shared" si="53"/>
        <v>165375</v>
      </c>
      <c r="R348" s="34">
        <f t="shared" si="50"/>
        <v>472875</v>
      </c>
    </row>
    <row r="349" spans="1:18" x14ac:dyDescent="0.3">
      <c r="A349" s="5">
        <v>17026247</v>
      </c>
      <c r="B349" s="52" t="s">
        <v>2662</v>
      </c>
      <c r="C349" s="28">
        <v>0</v>
      </c>
      <c r="D349" s="28">
        <v>0</v>
      </c>
      <c r="E349" s="32">
        <v>720000</v>
      </c>
      <c r="F349" s="278">
        <v>604800</v>
      </c>
      <c r="G349" s="5"/>
      <c r="H349" s="5"/>
      <c r="I349" s="112">
        <f t="shared" si="51"/>
        <v>0</v>
      </c>
      <c r="J349" s="113"/>
      <c r="K349" s="112">
        <v>80000</v>
      </c>
      <c r="L349" s="112">
        <f t="shared" si="52"/>
        <v>120000</v>
      </c>
      <c r="M349" s="112"/>
      <c r="N349" s="113">
        <v>150000</v>
      </c>
      <c r="O349" s="76">
        <f t="shared" si="49"/>
        <v>150000</v>
      </c>
      <c r="P349" s="32">
        <f t="shared" si="53"/>
        <v>157500</v>
      </c>
      <c r="Q349" s="33">
        <f t="shared" si="53"/>
        <v>165375</v>
      </c>
      <c r="R349" s="34">
        <f t="shared" si="50"/>
        <v>472875</v>
      </c>
    </row>
    <row r="350" spans="1:18" x14ac:dyDescent="0.3">
      <c r="A350" s="5">
        <v>17026248</v>
      </c>
      <c r="B350" s="52" t="s">
        <v>2663</v>
      </c>
      <c r="C350" s="28">
        <v>0</v>
      </c>
      <c r="D350" s="28">
        <v>0</v>
      </c>
      <c r="E350" s="32">
        <v>600000</v>
      </c>
      <c r="F350" s="278">
        <v>504000</v>
      </c>
      <c r="G350" s="5"/>
      <c r="H350" s="5"/>
      <c r="I350" s="112">
        <f t="shared" si="51"/>
        <v>0</v>
      </c>
      <c r="J350" s="113"/>
      <c r="K350" s="112">
        <v>80000</v>
      </c>
      <c r="L350" s="112">
        <f t="shared" si="52"/>
        <v>120000</v>
      </c>
      <c r="M350" s="112"/>
      <c r="N350" s="113">
        <v>150000</v>
      </c>
      <c r="O350" s="76">
        <f t="shared" si="49"/>
        <v>150000</v>
      </c>
      <c r="P350" s="32">
        <f t="shared" si="53"/>
        <v>157500</v>
      </c>
      <c r="Q350" s="33">
        <f t="shared" si="53"/>
        <v>165375</v>
      </c>
      <c r="R350" s="34">
        <f t="shared" si="50"/>
        <v>472875</v>
      </c>
    </row>
    <row r="351" spans="1:18" x14ac:dyDescent="0.3">
      <c r="A351" s="5">
        <v>17026249</v>
      </c>
      <c r="B351" s="52" t="s">
        <v>2664</v>
      </c>
      <c r="C351" s="28">
        <v>0</v>
      </c>
      <c r="D351" s="28">
        <v>0</v>
      </c>
      <c r="E351" s="32">
        <v>600000</v>
      </c>
      <c r="F351" s="278">
        <v>504000</v>
      </c>
      <c r="G351" s="5"/>
      <c r="H351" s="5"/>
      <c r="I351" s="112">
        <f t="shared" si="51"/>
        <v>0</v>
      </c>
      <c r="J351" s="113"/>
      <c r="K351" s="112">
        <v>80000</v>
      </c>
      <c r="L351" s="112">
        <f t="shared" si="52"/>
        <v>120000</v>
      </c>
      <c r="M351" s="112"/>
      <c r="N351" s="113">
        <v>150000</v>
      </c>
      <c r="O351" s="76">
        <f t="shared" si="49"/>
        <v>150000</v>
      </c>
      <c r="P351" s="32">
        <f t="shared" si="53"/>
        <v>157500</v>
      </c>
      <c r="Q351" s="33">
        <f t="shared" si="53"/>
        <v>165375</v>
      </c>
      <c r="R351" s="34">
        <f t="shared" si="50"/>
        <v>472875</v>
      </c>
    </row>
    <row r="352" spans="1:18" x14ac:dyDescent="0.3">
      <c r="A352" s="5">
        <v>17026250</v>
      </c>
      <c r="B352" s="52" t="s">
        <v>2665</v>
      </c>
      <c r="C352" s="28">
        <v>0</v>
      </c>
      <c r="D352" s="28">
        <v>0</v>
      </c>
      <c r="E352" s="32">
        <v>720000</v>
      </c>
      <c r="F352" s="278">
        <v>604800</v>
      </c>
      <c r="G352" s="5"/>
      <c r="H352" s="5"/>
      <c r="I352" s="112">
        <f t="shared" si="51"/>
        <v>0</v>
      </c>
      <c r="J352" s="113"/>
      <c r="K352" s="112">
        <v>80000</v>
      </c>
      <c r="L352" s="112">
        <f t="shared" si="52"/>
        <v>120000</v>
      </c>
      <c r="M352" s="112"/>
      <c r="N352" s="113">
        <v>150000</v>
      </c>
      <c r="O352" s="76">
        <f t="shared" si="49"/>
        <v>150000</v>
      </c>
      <c r="P352" s="32">
        <f t="shared" si="53"/>
        <v>157500</v>
      </c>
      <c r="Q352" s="33">
        <f t="shared" si="53"/>
        <v>165375</v>
      </c>
      <c r="R352" s="34">
        <f t="shared" si="50"/>
        <v>472875</v>
      </c>
    </row>
    <row r="353" spans="1:18" x14ac:dyDescent="0.3">
      <c r="A353" s="5">
        <v>17026251</v>
      </c>
      <c r="B353" s="52" t="s">
        <v>2666</v>
      </c>
      <c r="C353" s="28">
        <v>0</v>
      </c>
      <c r="D353" s="28">
        <v>0</v>
      </c>
      <c r="E353" s="32">
        <v>600000</v>
      </c>
      <c r="F353" s="278">
        <v>504000</v>
      </c>
      <c r="G353" s="5"/>
      <c r="H353" s="5"/>
      <c r="I353" s="112">
        <f t="shared" si="51"/>
        <v>0</v>
      </c>
      <c r="J353" s="113"/>
      <c r="K353" s="112">
        <v>80000</v>
      </c>
      <c r="L353" s="112">
        <f t="shared" si="52"/>
        <v>120000</v>
      </c>
      <c r="M353" s="112"/>
      <c r="N353" s="113">
        <v>150000</v>
      </c>
      <c r="O353" s="76">
        <f t="shared" si="49"/>
        <v>150000</v>
      </c>
      <c r="P353" s="32">
        <f t="shared" si="53"/>
        <v>157500</v>
      </c>
      <c r="Q353" s="33">
        <f t="shared" si="53"/>
        <v>165375</v>
      </c>
      <c r="R353" s="34">
        <f t="shared" si="50"/>
        <v>472875</v>
      </c>
    </row>
    <row r="354" spans="1:18" x14ac:dyDescent="0.3">
      <c r="A354" s="5">
        <v>17026252</v>
      </c>
      <c r="B354" s="52" t="s">
        <v>2667</v>
      </c>
      <c r="C354" s="28">
        <v>0</v>
      </c>
      <c r="D354" s="28">
        <v>0</v>
      </c>
      <c r="E354" s="32">
        <v>600000</v>
      </c>
      <c r="F354" s="278">
        <v>504000</v>
      </c>
      <c r="G354" s="5"/>
      <c r="H354" s="5"/>
      <c r="I354" s="112">
        <f t="shared" si="51"/>
        <v>0</v>
      </c>
      <c r="J354" s="113"/>
      <c r="K354" s="112">
        <v>80000</v>
      </c>
      <c r="L354" s="112">
        <f t="shared" si="52"/>
        <v>120000</v>
      </c>
      <c r="M354" s="112"/>
      <c r="N354" s="113">
        <v>150000</v>
      </c>
      <c r="O354" s="76">
        <f t="shared" si="49"/>
        <v>150000</v>
      </c>
      <c r="P354" s="32">
        <f t="shared" si="53"/>
        <v>157500</v>
      </c>
      <c r="Q354" s="33">
        <f t="shared" si="53"/>
        <v>165375</v>
      </c>
      <c r="R354" s="34">
        <f t="shared" si="50"/>
        <v>472875</v>
      </c>
    </row>
    <row r="355" spans="1:18" x14ac:dyDescent="0.3">
      <c r="A355" s="5">
        <v>17026253</v>
      </c>
      <c r="B355" s="52" t="s">
        <v>2668</v>
      </c>
      <c r="C355" s="28">
        <v>0</v>
      </c>
      <c r="D355" s="28">
        <v>0</v>
      </c>
      <c r="E355" s="32">
        <v>720000</v>
      </c>
      <c r="F355" s="278">
        <v>604800</v>
      </c>
      <c r="G355" s="5"/>
      <c r="H355" s="5"/>
      <c r="I355" s="112">
        <f t="shared" si="51"/>
        <v>0</v>
      </c>
      <c r="J355" s="113"/>
      <c r="K355" s="112">
        <v>80000</v>
      </c>
      <c r="L355" s="112">
        <f t="shared" si="52"/>
        <v>120000</v>
      </c>
      <c r="M355" s="112"/>
      <c r="N355" s="113">
        <v>150000</v>
      </c>
      <c r="O355" s="76">
        <f t="shared" si="49"/>
        <v>150000</v>
      </c>
      <c r="P355" s="32">
        <f t="shared" si="53"/>
        <v>157500</v>
      </c>
      <c r="Q355" s="33">
        <f t="shared" si="53"/>
        <v>165375</v>
      </c>
      <c r="R355" s="34">
        <f t="shared" si="50"/>
        <v>472875</v>
      </c>
    </row>
    <row r="356" spans="1:18" x14ac:dyDescent="0.3">
      <c r="A356" s="5">
        <v>17026254</v>
      </c>
      <c r="B356" s="52" t="s">
        <v>2669</v>
      </c>
      <c r="C356" s="28">
        <v>0</v>
      </c>
      <c r="D356" s="28">
        <v>0</v>
      </c>
      <c r="E356" s="32">
        <v>600000</v>
      </c>
      <c r="F356" s="278">
        <v>504000</v>
      </c>
      <c r="G356" s="5"/>
      <c r="H356" s="5"/>
      <c r="I356" s="112">
        <f t="shared" si="51"/>
        <v>0</v>
      </c>
      <c r="J356" s="113"/>
      <c r="K356" s="112">
        <v>80000</v>
      </c>
      <c r="L356" s="112">
        <f t="shared" si="52"/>
        <v>120000</v>
      </c>
      <c r="M356" s="112"/>
      <c r="N356" s="113">
        <v>150000</v>
      </c>
      <c r="O356" s="76">
        <f t="shared" si="49"/>
        <v>150000</v>
      </c>
      <c r="P356" s="32">
        <f t="shared" si="53"/>
        <v>157500</v>
      </c>
      <c r="Q356" s="33">
        <f t="shared" si="53"/>
        <v>165375</v>
      </c>
      <c r="R356" s="34">
        <f t="shared" si="50"/>
        <v>472875</v>
      </c>
    </row>
    <row r="357" spans="1:18" x14ac:dyDescent="0.3">
      <c r="A357" s="5">
        <v>17026255</v>
      </c>
      <c r="B357" s="52" t="s">
        <v>2670</v>
      </c>
      <c r="C357" s="28">
        <v>0</v>
      </c>
      <c r="D357" s="28">
        <v>0</v>
      </c>
      <c r="E357" s="32">
        <v>600000</v>
      </c>
      <c r="F357" s="278">
        <v>504000</v>
      </c>
      <c r="G357" s="5"/>
      <c r="H357" s="5"/>
      <c r="I357" s="112">
        <f t="shared" si="51"/>
        <v>0</v>
      </c>
      <c r="J357" s="113"/>
      <c r="K357" s="112">
        <v>80000</v>
      </c>
      <c r="L357" s="112">
        <f t="shared" si="52"/>
        <v>120000</v>
      </c>
      <c r="M357" s="112"/>
      <c r="N357" s="113">
        <v>150000</v>
      </c>
      <c r="O357" s="76">
        <f t="shared" si="49"/>
        <v>150000</v>
      </c>
      <c r="P357" s="32">
        <f t="shared" si="53"/>
        <v>157500</v>
      </c>
      <c r="Q357" s="33">
        <f t="shared" si="53"/>
        <v>165375</v>
      </c>
      <c r="R357" s="34">
        <f t="shared" si="50"/>
        <v>472875</v>
      </c>
    </row>
    <row r="358" spans="1:18" x14ac:dyDescent="0.3">
      <c r="A358" s="5">
        <v>17026256</v>
      </c>
      <c r="B358" s="52" t="s">
        <v>2671</v>
      </c>
      <c r="C358" s="28">
        <v>0</v>
      </c>
      <c r="D358" s="28">
        <v>0</v>
      </c>
      <c r="E358" s="32">
        <v>600000</v>
      </c>
      <c r="F358" s="278">
        <v>504000</v>
      </c>
      <c r="G358" s="5"/>
      <c r="H358" s="5"/>
      <c r="I358" s="112">
        <f t="shared" si="51"/>
        <v>0</v>
      </c>
      <c r="J358" s="113"/>
      <c r="K358" s="112">
        <v>80000</v>
      </c>
      <c r="L358" s="112">
        <f t="shared" si="52"/>
        <v>120000</v>
      </c>
      <c r="M358" s="112"/>
      <c r="N358" s="113">
        <v>150000</v>
      </c>
      <c r="O358" s="76">
        <f t="shared" si="49"/>
        <v>150000</v>
      </c>
      <c r="P358" s="32">
        <f t="shared" si="53"/>
        <v>157500</v>
      </c>
      <c r="Q358" s="33">
        <f t="shared" si="53"/>
        <v>165375</v>
      </c>
      <c r="R358" s="34">
        <f t="shared" si="50"/>
        <v>472875</v>
      </c>
    </row>
    <row r="359" spans="1:18" x14ac:dyDescent="0.3">
      <c r="A359" s="5">
        <v>17026257</v>
      </c>
      <c r="B359" s="52" t="s">
        <v>2672</v>
      </c>
      <c r="C359" s="28">
        <v>0</v>
      </c>
      <c r="D359" s="28">
        <v>0</v>
      </c>
      <c r="E359" s="32">
        <v>1200000</v>
      </c>
      <c r="F359" s="278">
        <v>1008000</v>
      </c>
      <c r="G359" s="5"/>
      <c r="H359" s="5"/>
      <c r="I359" s="112">
        <f t="shared" si="51"/>
        <v>0</v>
      </c>
      <c r="J359" s="113"/>
      <c r="K359" s="112">
        <v>80000</v>
      </c>
      <c r="L359" s="112">
        <f t="shared" si="52"/>
        <v>120000</v>
      </c>
      <c r="M359" s="112"/>
      <c r="N359" s="113">
        <v>150000</v>
      </c>
      <c r="O359" s="76">
        <f t="shared" si="49"/>
        <v>150000</v>
      </c>
      <c r="P359" s="32">
        <f t="shared" si="53"/>
        <v>157500</v>
      </c>
      <c r="Q359" s="33">
        <f t="shared" si="53"/>
        <v>165375</v>
      </c>
      <c r="R359" s="34">
        <f t="shared" si="50"/>
        <v>472875</v>
      </c>
    </row>
    <row r="360" spans="1:18" x14ac:dyDescent="0.3">
      <c r="A360" s="5">
        <v>17026258</v>
      </c>
      <c r="B360" s="52" t="s">
        <v>2673</v>
      </c>
      <c r="C360" s="28">
        <v>0</v>
      </c>
      <c r="D360" s="32">
        <v>7000</v>
      </c>
      <c r="E360" s="32">
        <v>600000</v>
      </c>
      <c r="F360" s="278">
        <v>504000</v>
      </c>
      <c r="G360" s="5"/>
      <c r="H360" s="5"/>
      <c r="I360" s="112">
        <f t="shared" si="51"/>
        <v>0</v>
      </c>
      <c r="J360" s="113"/>
      <c r="K360" s="112">
        <v>80000</v>
      </c>
      <c r="L360" s="112">
        <f t="shared" si="52"/>
        <v>120000</v>
      </c>
      <c r="M360" s="112"/>
      <c r="N360" s="113">
        <v>150000</v>
      </c>
      <c r="O360" s="76">
        <f t="shared" si="49"/>
        <v>150000</v>
      </c>
      <c r="P360" s="32">
        <f t="shared" si="53"/>
        <v>157500</v>
      </c>
      <c r="Q360" s="33">
        <f t="shared" si="53"/>
        <v>165375</v>
      </c>
      <c r="R360" s="34">
        <f t="shared" si="50"/>
        <v>472875</v>
      </c>
    </row>
    <row r="361" spans="1:18" x14ac:dyDescent="0.3">
      <c r="A361" s="5">
        <v>17026259</v>
      </c>
      <c r="B361" s="52" t="s">
        <v>2674</v>
      </c>
      <c r="C361" s="28">
        <v>0</v>
      </c>
      <c r="D361" s="28">
        <v>0</v>
      </c>
      <c r="E361" s="32">
        <v>600000</v>
      </c>
      <c r="F361" s="278">
        <v>504000</v>
      </c>
      <c r="G361" s="5"/>
      <c r="H361" s="5"/>
      <c r="I361" s="112">
        <f t="shared" si="51"/>
        <v>0</v>
      </c>
      <c r="J361" s="113"/>
      <c r="K361" s="112">
        <v>80000</v>
      </c>
      <c r="L361" s="112">
        <f t="shared" si="52"/>
        <v>120000</v>
      </c>
      <c r="M361" s="112"/>
      <c r="N361" s="113">
        <v>150000</v>
      </c>
      <c r="O361" s="76">
        <f t="shared" si="49"/>
        <v>150000</v>
      </c>
      <c r="P361" s="32">
        <f t="shared" ref="P361:Q376" si="54">O361+5%*O361</f>
        <v>157500</v>
      </c>
      <c r="Q361" s="33">
        <f t="shared" si="54"/>
        <v>165375</v>
      </c>
      <c r="R361" s="34">
        <f t="shared" si="50"/>
        <v>472875</v>
      </c>
    </row>
    <row r="362" spans="1:18" x14ac:dyDescent="0.3">
      <c r="A362" s="5">
        <v>17026260</v>
      </c>
      <c r="B362" s="52" t="s">
        <v>2675</v>
      </c>
      <c r="C362" s="28">
        <v>0</v>
      </c>
      <c r="D362" s="28">
        <v>0</v>
      </c>
      <c r="E362" s="32">
        <v>600000</v>
      </c>
      <c r="F362" s="278">
        <v>504000</v>
      </c>
      <c r="G362" s="5"/>
      <c r="H362" s="5"/>
      <c r="I362" s="112">
        <f t="shared" si="51"/>
        <v>0</v>
      </c>
      <c r="J362" s="113"/>
      <c r="K362" s="112">
        <v>80000</v>
      </c>
      <c r="L362" s="112">
        <f t="shared" si="52"/>
        <v>120000</v>
      </c>
      <c r="M362" s="112"/>
      <c r="N362" s="113">
        <v>150000</v>
      </c>
      <c r="O362" s="76">
        <f t="shared" si="49"/>
        <v>150000</v>
      </c>
      <c r="P362" s="32">
        <f t="shared" si="54"/>
        <v>157500</v>
      </c>
      <c r="Q362" s="33">
        <f t="shared" si="54"/>
        <v>165375</v>
      </c>
      <c r="R362" s="34">
        <f t="shared" si="50"/>
        <v>472875</v>
      </c>
    </row>
    <row r="363" spans="1:18" ht="37.5" x14ac:dyDescent="0.3">
      <c r="A363" s="5">
        <v>17051001</v>
      </c>
      <c r="B363" s="52" t="s">
        <v>91</v>
      </c>
      <c r="C363" s="32">
        <v>5338552434</v>
      </c>
      <c r="D363" s="32">
        <v>1878581432</v>
      </c>
      <c r="E363" s="32">
        <v>7257463055</v>
      </c>
      <c r="F363" s="278">
        <v>5733827064</v>
      </c>
      <c r="G363" s="32">
        <v>5726582064</v>
      </c>
      <c r="H363" s="32"/>
      <c r="I363" s="112">
        <f t="shared" si="51"/>
        <v>0</v>
      </c>
      <c r="J363" s="113"/>
      <c r="K363" s="112">
        <v>2000000</v>
      </c>
      <c r="L363" s="112">
        <f t="shared" si="52"/>
        <v>3000000</v>
      </c>
      <c r="M363" s="112"/>
      <c r="N363" s="115">
        <v>7245000</v>
      </c>
      <c r="O363" s="76">
        <f t="shared" si="49"/>
        <v>7245000</v>
      </c>
      <c r="P363" s="32">
        <f t="shared" si="54"/>
        <v>7607250</v>
      </c>
      <c r="Q363" s="33">
        <f t="shared" si="54"/>
        <v>7987612.5</v>
      </c>
      <c r="R363" s="34">
        <f t="shared" si="50"/>
        <v>22839862.5</v>
      </c>
    </row>
    <row r="364" spans="1:18" ht="37.5" x14ac:dyDescent="0.3">
      <c r="A364" s="5">
        <v>17051002</v>
      </c>
      <c r="B364" s="52" t="s">
        <v>2676</v>
      </c>
      <c r="C364" s="28">
        <v>0</v>
      </c>
      <c r="D364" s="28">
        <v>0</v>
      </c>
      <c r="E364" s="32">
        <v>3000000</v>
      </c>
      <c r="F364" s="278">
        <v>35784000</v>
      </c>
      <c r="G364" s="5"/>
      <c r="H364" s="5"/>
      <c r="I364" s="112">
        <f t="shared" si="51"/>
        <v>0</v>
      </c>
      <c r="J364" s="113"/>
      <c r="K364" s="112">
        <v>80000</v>
      </c>
      <c r="L364" s="112">
        <f t="shared" si="52"/>
        <v>120000</v>
      </c>
      <c r="M364" s="112"/>
      <c r="N364" s="113">
        <v>500000</v>
      </c>
      <c r="O364" s="76">
        <f t="shared" si="49"/>
        <v>500000</v>
      </c>
      <c r="P364" s="32">
        <f t="shared" si="54"/>
        <v>525000</v>
      </c>
      <c r="Q364" s="33">
        <f t="shared" si="54"/>
        <v>551250</v>
      </c>
      <c r="R364" s="34">
        <f t="shared" si="50"/>
        <v>1576250</v>
      </c>
    </row>
    <row r="365" spans="1:18" ht="37.5" x14ac:dyDescent="0.3">
      <c r="A365" s="5">
        <v>17051003</v>
      </c>
      <c r="B365" s="52" t="s">
        <v>2677</v>
      </c>
      <c r="C365" s="28">
        <v>0</v>
      </c>
      <c r="D365" s="28">
        <v>0</v>
      </c>
      <c r="E365" s="32">
        <v>3000000</v>
      </c>
      <c r="F365" s="278">
        <v>2520000</v>
      </c>
      <c r="G365" s="5"/>
      <c r="H365" s="5"/>
      <c r="I365" s="112">
        <f t="shared" si="51"/>
        <v>0</v>
      </c>
      <c r="J365" s="113"/>
      <c r="K365" s="112">
        <v>80000</v>
      </c>
      <c r="L365" s="112">
        <f t="shared" si="52"/>
        <v>120000</v>
      </c>
      <c r="M365" s="112"/>
      <c r="N365" s="113">
        <v>500000</v>
      </c>
      <c r="O365" s="76">
        <f t="shared" si="49"/>
        <v>500000</v>
      </c>
      <c r="P365" s="32">
        <f t="shared" si="54"/>
        <v>525000</v>
      </c>
      <c r="Q365" s="33">
        <f t="shared" si="54"/>
        <v>551250</v>
      </c>
      <c r="R365" s="34">
        <f t="shared" si="50"/>
        <v>1576250</v>
      </c>
    </row>
    <row r="366" spans="1:18" ht="37.5" x14ac:dyDescent="0.3">
      <c r="A366" s="5">
        <v>17051004</v>
      </c>
      <c r="B366" s="52" t="s">
        <v>2678</v>
      </c>
      <c r="C366" s="28">
        <v>0</v>
      </c>
      <c r="D366" s="28">
        <v>0</v>
      </c>
      <c r="E366" s="32">
        <v>2400000</v>
      </c>
      <c r="F366" s="278">
        <v>2016000</v>
      </c>
      <c r="G366" s="5"/>
      <c r="H366" s="5"/>
      <c r="I366" s="112">
        <f t="shared" si="51"/>
        <v>0</v>
      </c>
      <c r="J366" s="113"/>
      <c r="K366" s="112">
        <v>80000</v>
      </c>
      <c r="L366" s="112">
        <f t="shared" si="52"/>
        <v>120000</v>
      </c>
      <c r="M366" s="112"/>
      <c r="N366" s="113">
        <v>500000</v>
      </c>
      <c r="O366" s="76">
        <f t="shared" si="49"/>
        <v>500000</v>
      </c>
      <c r="P366" s="32">
        <f t="shared" si="54"/>
        <v>525000</v>
      </c>
      <c r="Q366" s="33">
        <f t="shared" si="54"/>
        <v>551250</v>
      </c>
      <c r="R366" s="34">
        <f t="shared" si="50"/>
        <v>1576250</v>
      </c>
    </row>
    <row r="367" spans="1:18" ht="37.5" x14ac:dyDescent="0.3">
      <c r="A367" s="5">
        <v>17051005</v>
      </c>
      <c r="B367" s="52" t="s">
        <v>2679</v>
      </c>
      <c r="C367" s="28">
        <v>0</v>
      </c>
      <c r="D367" s="28">
        <v>0</v>
      </c>
      <c r="E367" s="32">
        <v>2400000</v>
      </c>
      <c r="F367" s="278">
        <v>2016000</v>
      </c>
      <c r="G367" s="5"/>
      <c r="H367" s="5"/>
      <c r="I367" s="112">
        <f t="shared" si="51"/>
        <v>0</v>
      </c>
      <c r="J367" s="113"/>
      <c r="K367" s="112">
        <v>80000</v>
      </c>
      <c r="L367" s="112">
        <f t="shared" si="52"/>
        <v>120000</v>
      </c>
      <c r="M367" s="112"/>
      <c r="N367" s="113">
        <v>500000</v>
      </c>
      <c r="O367" s="76">
        <f t="shared" si="49"/>
        <v>500000</v>
      </c>
      <c r="P367" s="32">
        <f t="shared" si="54"/>
        <v>525000</v>
      </c>
      <c r="Q367" s="33">
        <f t="shared" si="54"/>
        <v>551250</v>
      </c>
      <c r="R367" s="34">
        <f t="shared" si="50"/>
        <v>1576250</v>
      </c>
    </row>
    <row r="368" spans="1:18" ht="37.5" x14ac:dyDescent="0.3">
      <c r="A368" s="5">
        <v>17051006</v>
      </c>
      <c r="B368" s="52" t="s">
        <v>2680</v>
      </c>
      <c r="C368" s="28">
        <v>0</v>
      </c>
      <c r="D368" s="28">
        <v>0</v>
      </c>
      <c r="E368" s="32">
        <v>2400000</v>
      </c>
      <c r="F368" s="278">
        <v>2016000</v>
      </c>
      <c r="G368" s="5"/>
      <c r="H368" s="5"/>
      <c r="I368" s="112">
        <f t="shared" si="51"/>
        <v>0</v>
      </c>
      <c r="J368" s="113"/>
      <c r="K368" s="112">
        <v>80000</v>
      </c>
      <c r="L368" s="112">
        <f t="shared" si="52"/>
        <v>120000</v>
      </c>
      <c r="M368" s="112"/>
      <c r="N368" s="113">
        <v>500000</v>
      </c>
      <c r="O368" s="76">
        <f t="shared" si="49"/>
        <v>500000</v>
      </c>
      <c r="P368" s="32">
        <f t="shared" si="54"/>
        <v>525000</v>
      </c>
      <c r="Q368" s="33">
        <f t="shared" si="54"/>
        <v>551250</v>
      </c>
      <c r="R368" s="34">
        <f t="shared" si="50"/>
        <v>1576250</v>
      </c>
    </row>
    <row r="369" spans="1:18" ht="37.5" x14ac:dyDescent="0.3">
      <c r="A369" s="5">
        <v>17051007</v>
      </c>
      <c r="B369" s="52" t="s">
        <v>2681</v>
      </c>
      <c r="C369" s="28">
        <v>0</v>
      </c>
      <c r="D369" s="28">
        <v>0</v>
      </c>
      <c r="E369" s="32">
        <v>3000000</v>
      </c>
      <c r="F369" s="278">
        <v>2520000</v>
      </c>
      <c r="G369" s="5"/>
      <c r="H369" s="5"/>
      <c r="I369" s="112">
        <f t="shared" si="51"/>
        <v>0</v>
      </c>
      <c r="J369" s="113"/>
      <c r="K369" s="112">
        <v>80000</v>
      </c>
      <c r="L369" s="112">
        <f t="shared" si="52"/>
        <v>120000</v>
      </c>
      <c r="M369" s="112"/>
      <c r="N369" s="113">
        <v>500000</v>
      </c>
      <c r="O369" s="76">
        <f t="shared" si="49"/>
        <v>500000</v>
      </c>
      <c r="P369" s="32">
        <f t="shared" si="54"/>
        <v>525000</v>
      </c>
      <c r="Q369" s="33">
        <f t="shared" si="54"/>
        <v>551250</v>
      </c>
      <c r="R369" s="34">
        <f t="shared" si="50"/>
        <v>1576250</v>
      </c>
    </row>
    <row r="370" spans="1:18" x14ac:dyDescent="0.3">
      <c r="A370" s="5">
        <v>21001001</v>
      </c>
      <c r="B370" s="52" t="s">
        <v>95</v>
      </c>
      <c r="C370" s="32">
        <v>502098685</v>
      </c>
      <c r="D370" s="32">
        <v>233819302</v>
      </c>
      <c r="E370" s="32">
        <v>584666446</v>
      </c>
      <c r="F370" s="278">
        <v>584666446</v>
      </c>
      <c r="G370" s="5"/>
      <c r="H370" s="5"/>
      <c r="I370" s="112">
        <f t="shared" si="51"/>
        <v>0</v>
      </c>
      <c r="J370" s="113"/>
      <c r="K370" s="112">
        <v>6800000</v>
      </c>
      <c r="L370" s="112">
        <f t="shared" si="52"/>
        <v>10200000</v>
      </c>
      <c r="M370" s="112"/>
      <c r="N370" s="113">
        <f>L370</f>
        <v>10200000</v>
      </c>
      <c r="O370" s="76">
        <f t="shared" si="49"/>
        <v>10200000</v>
      </c>
      <c r="P370" s="32">
        <f t="shared" si="54"/>
        <v>10710000</v>
      </c>
      <c r="Q370" s="33">
        <f t="shared" si="54"/>
        <v>11245500</v>
      </c>
      <c r="R370" s="34">
        <f t="shared" si="50"/>
        <v>32155500</v>
      </c>
    </row>
    <row r="371" spans="1:18" x14ac:dyDescent="0.3">
      <c r="A371" s="5">
        <v>21001002</v>
      </c>
      <c r="B371" s="52" t="s">
        <v>98</v>
      </c>
      <c r="C371" s="32">
        <v>35737946</v>
      </c>
      <c r="D371" s="32">
        <v>60922246</v>
      </c>
      <c r="E371" s="32">
        <v>30000000</v>
      </c>
      <c r="F371" s="278">
        <v>30000000</v>
      </c>
      <c r="G371" s="5"/>
      <c r="H371" s="5"/>
      <c r="I371" s="112">
        <f t="shared" si="51"/>
        <v>0</v>
      </c>
      <c r="J371" s="113"/>
      <c r="K371" s="112">
        <v>30000072</v>
      </c>
      <c r="L371" s="112">
        <v>60000000</v>
      </c>
      <c r="M371" s="112"/>
      <c r="N371" s="113">
        <f>L371</f>
        <v>60000000</v>
      </c>
      <c r="O371" s="76">
        <f t="shared" si="49"/>
        <v>60000000</v>
      </c>
      <c r="P371" s="32">
        <f t="shared" si="54"/>
        <v>63000000</v>
      </c>
      <c r="Q371" s="33">
        <f t="shared" si="54"/>
        <v>66150000</v>
      </c>
      <c r="R371" s="34">
        <f t="shared" si="50"/>
        <v>189150000</v>
      </c>
    </row>
    <row r="372" spans="1:18" x14ac:dyDescent="0.3">
      <c r="A372" s="5">
        <v>21001003</v>
      </c>
      <c r="B372" s="52" t="s">
        <v>2682</v>
      </c>
      <c r="C372" s="28">
        <v>0</v>
      </c>
      <c r="D372" s="28">
        <v>0</v>
      </c>
      <c r="E372" s="32">
        <v>60000</v>
      </c>
      <c r="F372" s="278">
        <v>60000</v>
      </c>
      <c r="G372" s="5"/>
      <c r="H372" s="5"/>
      <c r="I372" s="112">
        <f t="shared" si="51"/>
        <v>0</v>
      </c>
      <c r="J372" s="113"/>
      <c r="K372" s="112">
        <f>IFERROR(VLOOKUP(A372,'[1]Over head'!$A$1:$AF$1566,20,0),0)</f>
        <v>0</v>
      </c>
      <c r="L372" s="112">
        <f t="shared" si="52"/>
        <v>0</v>
      </c>
      <c r="M372" s="112"/>
      <c r="N372" s="113">
        <f>L372</f>
        <v>0</v>
      </c>
      <c r="O372" s="76">
        <f t="shared" si="49"/>
        <v>0</v>
      </c>
      <c r="P372" s="32">
        <f t="shared" si="54"/>
        <v>0</v>
      </c>
      <c r="Q372" s="33">
        <f t="shared" si="54"/>
        <v>0</v>
      </c>
      <c r="R372" s="34">
        <f t="shared" si="50"/>
        <v>0</v>
      </c>
    </row>
    <row r="373" spans="1:18" x14ac:dyDescent="0.3">
      <c r="A373" s="5">
        <v>21002001</v>
      </c>
      <c r="B373" s="52" t="s">
        <v>96</v>
      </c>
      <c r="C373" s="32">
        <v>69622112</v>
      </c>
      <c r="D373" s="32">
        <v>226716601</v>
      </c>
      <c r="E373" s="32">
        <v>120000000</v>
      </c>
      <c r="F373" s="278">
        <v>120000000</v>
      </c>
      <c r="G373" s="5"/>
      <c r="H373" s="5"/>
      <c r="I373" s="112">
        <f t="shared" si="51"/>
        <v>0</v>
      </c>
      <c r="J373" s="113"/>
      <c r="K373" s="112">
        <v>13560775.33</v>
      </c>
      <c r="L373" s="112">
        <f t="shared" si="52"/>
        <v>20341162.995000001</v>
      </c>
      <c r="M373" s="112"/>
      <c r="N373" s="113">
        <f>L373</f>
        <v>20341162.995000001</v>
      </c>
      <c r="O373" s="76">
        <f t="shared" si="49"/>
        <v>20341162.995000001</v>
      </c>
      <c r="P373" s="32">
        <f t="shared" si="54"/>
        <v>21358221.144750003</v>
      </c>
      <c r="Q373" s="33">
        <f t="shared" si="54"/>
        <v>22426132.201987501</v>
      </c>
      <c r="R373" s="34">
        <f t="shared" si="50"/>
        <v>64125516.341737509</v>
      </c>
    </row>
    <row r="374" spans="1:18" x14ac:dyDescent="0.3">
      <c r="A374" s="5">
        <v>21003001</v>
      </c>
      <c r="B374" s="52" t="s">
        <v>1958</v>
      </c>
      <c r="C374" s="32">
        <v>50000000</v>
      </c>
      <c r="D374" s="32">
        <v>22614400</v>
      </c>
      <c r="E374" s="32">
        <v>26400000</v>
      </c>
      <c r="F374" s="278">
        <v>26400000</v>
      </c>
      <c r="G374" s="5"/>
      <c r="H374" s="5"/>
      <c r="I374" s="112">
        <f t="shared" si="51"/>
        <v>0</v>
      </c>
      <c r="J374" s="113"/>
      <c r="K374" s="112">
        <v>16000000</v>
      </c>
      <c r="L374" s="112">
        <f t="shared" si="52"/>
        <v>24000000</v>
      </c>
      <c r="M374" s="112"/>
      <c r="N374" s="113">
        <f>L374</f>
        <v>24000000</v>
      </c>
      <c r="O374" s="76">
        <f t="shared" si="49"/>
        <v>24000000</v>
      </c>
      <c r="P374" s="32">
        <f t="shared" si="54"/>
        <v>25200000</v>
      </c>
      <c r="Q374" s="33">
        <f t="shared" si="54"/>
        <v>26460000</v>
      </c>
      <c r="R374" s="34">
        <f t="shared" si="50"/>
        <v>75660000</v>
      </c>
    </row>
    <row r="375" spans="1:18" x14ac:dyDescent="0.3">
      <c r="A375" s="116">
        <v>21003002</v>
      </c>
      <c r="B375" s="305" t="s">
        <v>2683</v>
      </c>
      <c r="C375" s="32"/>
      <c r="D375" s="32"/>
      <c r="E375" s="32"/>
      <c r="F375" s="278"/>
      <c r="G375" s="5"/>
      <c r="H375" s="5"/>
      <c r="I375" s="112"/>
      <c r="J375" s="113"/>
      <c r="K375" s="112"/>
      <c r="L375" s="112"/>
      <c r="M375" s="112"/>
      <c r="N375" s="113">
        <v>500000</v>
      </c>
      <c r="O375" s="76">
        <f t="shared" si="49"/>
        <v>500000</v>
      </c>
      <c r="P375" s="32">
        <f t="shared" si="54"/>
        <v>525000</v>
      </c>
      <c r="Q375" s="33">
        <f t="shared" si="54"/>
        <v>551250</v>
      </c>
      <c r="R375" s="34">
        <f t="shared" si="50"/>
        <v>1576250</v>
      </c>
    </row>
    <row r="376" spans="1:18" x14ac:dyDescent="0.3">
      <c r="A376" s="116">
        <v>21003003</v>
      </c>
      <c r="B376" s="305" t="s">
        <v>2684</v>
      </c>
      <c r="C376" s="32"/>
      <c r="D376" s="32"/>
      <c r="E376" s="32"/>
      <c r="F376" s="278"/>
      <c r="G376" s="5"/>
      <c r="H376" s="5"/>
      <c r="I376" s="112"/>
      <c r="J376" s="113"/>
      <c r="K376" s="112"/>
      <c r="L376" s="112"/>
      <c r="M376" s="112"/>
      <c r="N376" s="113">
        <v>500000</v>
      </c>
      <c r="O376" s="76">
        <f t="shared" si="49"/>
        <v>500000</v>
      </c>
      <c r="P376" s="32">
        <f t="shared" si="54"/>
        <v>525000</v>
      </c>
      <c r="Q376" s="33">
        <f t="shared" si="54"/>
        <v>551250</v>
      </c>
      <c r="R376" s="34">
        <f t="shared" si="50"/>
        <v>1576250</v>
      </c>
    </row>
    <row r="377" spans="1:18" x14ac:dyDescent="0.3">
      <c r="A377" s="116">
        <v>21003004</v>
      </c>
      <c r="B377" s="305" t="s">
        <v>2685</v>
      </c>
      <c r="C377" s="32"/>
      <c r="D377" s="32"/>
      <c r="E377" s="32"/>
      <c r="F377" s="278"/>
      <c r="G377" s="5"/>
      <c r="H377" s="5"/>
      <c r="I377" s="112"/>
      <c r="J377" s="113"/>
      <c r="K377" s="112"/>
      <c r="L377" s="112"/>
      <c r="M377" s="112"/>
      <c r="N377" s="113">
        <v>500000</v>
      </c>
      <c r="O377" s="76">
        <f t="shared" si="49"/>
        <v>500000</v>
      </c>
      <c r="P377" s="32">
        <f t="shared" ref="P377:Q392" si="55">O377+5%*O377</f>
        <v>525000</v>
      </c>
      <c r="Q377" s="33">
        <f t="shared" si="55"/>
        <v>551250</v>
      </c>
      <c r="R377" s="34">
        <f t="shared" si="50"/>
        <v>1576250</v>
      </c>
    </row>
    <row r="378" spans="1:18" x14ac:dyDescent="0.3">
      <c r="A378" s="116">
        <v>21003005</v>
      </c>
      <c r="B378" s="305" t="s">
        <v>2686</v>
      </c>
      <c r="C378" s="32"/>
      <c r="D378" s="32"/>
      <c r="E378" s="32"/>
      <c r="F378" s="278"/>
      <c r="G378" s="5"/>
      <c r="H378" s="5"/>
      <c r="I378" s="112"/>
      <c r="J378" s="113"/>
      <c r="K378" s="112"/>
      <c r="L378" s="112"/>
      <c r="M378" s="112"/>
      <c r="N378" s="113">
        <v>500000</v>
      </c>
      <c r="O378" s="76">
        <f t="shared" si="49"/>
        <v>500000</v>
      </c>
      <c r="P378" s="32">
        <f t="shared" si="55"/>
        <v>525000</v>
      </c>
      <c r="Q378" s="33">
        <f t="shared" si="55"/>
        <v>551250</v>
      </c>
      <c r="R378" s="34">
        <f t="shared" si="50"/>
        <v>1576250</v>
      </c>
    </row>
    <row r="379" spans="1:18" x14ac:dyDescent="0.3">
      <c r="A379" s="116">
        <v>21003006</v>
      </c>
      <c r="B379" s="305" t="s">
        <v>2687</v>
      </c>
      <c r="C379" s="32"/>
      <c r="D379" s="32"/>
      <c r="E379" s="32"/>
      <c r="F379" s="278"/>
      <c r="G379" s="5"/>
      <c r="H379" s="5"/>
      <c r="I379" s="112"/>
      <c r="J379" s="113"/>
      <c r="K379" s="112"/>
      <c r="L379" s="112"/>
      <c r="M379" s="112"/>
      <c r="N379" s="113">
        <v>500000</v>
      </c>
      <c r="O379" s="76">
        <f t="shared" si="49"/>
        <v>500000</v>
      </c>
      <c r="P379" s="32">
        <f t="shared" si="55"/>
        <v>525000</v>
      </c>
      <c r="Q379" s="33">
        <f t="shared" si="55"/>
        <v>551250</v>
      </c>
      <c r="R379" s="34">
        <f t="shared" si="50"/>
        <v>1576250</v>
      </c>
    </row>
    <row r="380" spans="1:18" x14ac:dyDescent="0.3">
      <c r="A380" s="116">
        <v>21003007</v>
      </c>
      <c r="B380" s="305" t="s">
        <v>2688</v>
      </c>
      <c r="C380" s="32"/>
      <c r="D380" s="32"/>
      <c r="E380" s="32"/>
      <c r="F380" s="278"/>
      <c r="G380" s="5"/>
      <c r="H380" s="5"/>
      <c r="I380" s="112"/>
      <c r="J380" s="113"/>
      <c r="K380" s="112"/>
      <c r="L380" s="112"/>
      <c r="M380" s="112"/>
      <c r="N380" s="113">
        <v>500000</v>
      </c>
      <c r="O380" s="76">
        <f t="shared" si="49"/>
        <v>500000</v>
      </c>
      <c r="P380" s="32">
        <f t="shared" si="55"/>
        <v>525000</v>
      </c>
      <c r="Q380" s="33">
        <f t="shared" si="55"/>
        <v>551250</v>
      </c>
      <c r="R380" s="34">
        <f t="shared" si="50"/>
        <v>1576250</v>
      </c>
    </row>
    <row r="381" spans="1:18" x14ac:dyDescent="0.3">
      <c r="A381" s="116">
        <v>21003008</v>
      </c>
      <c r="B381" s="305" t="s">
        <v>2689</v>
      </c>
      <c r="C381" s="32"/>
      <c r="D381" s="32"/>
      <c r="E381" s="32"/>
      <c r="F381" s="278"/>
      <c r="G381" s="5"/>
      <c r="H381" s="5"/>
      <c r="I381" s="112"/>
      <c r="J381" s="113"/>
      <c r="K381" s="112"/>
      <c r="L381" s="112"/>
      <c r="M381" s="112"/>
      <c r="N381" s="113">
        <v>500000</v>
      </c>
      <c r="O381" s="76">
        <f t="shared" si="49"/>
        <v>500000</v>
      </c>
      <c r="P381" s="32">
        <f t="shared" si="55"/>
        <v>525000</v>
      </c>
      <c r="Q381" s="33">
        <f t="shared" si="55"/>
        <v>551250</v>
      </c>
      <c r="R381" s="34">
        <f t="shared" si="50"/>
        <v>1576250</v>
      </c>
    </row>
    <row r="382" spans="1:18" x14ac:dyDescent="0.3">
      <c r="A382" s="116">
        <v>21003009</v>
      </c>
      <c r="B382" s="305" t="s">
        <v>2690</v>
      </c>
      <c r="C382" s="32"/>
      <c r="D382" s="32"/>
      <c r="E382" s="32"/>
      <c r="F382" s="278"/>
      <c r="G382" s="5"/>
      <c r="H382" s="5"/>
      <c r="I382" s="112"/>
      <c r="J382" s="113"/>
      <c r="K382" s="112"/>
      <c r="L382" s="112"/>
      <c r="M382" s="112"/>
      <c r="N382" s="113">
        <v>500000</v>
      </c>
      <c r="O382" s="76">
        <f t="shared" si="49"/>
        <v>500000</v>
      </c>
      <c r="P382" s="32">
        <f t="shared" si="55"/>
        <v>525000</v>
      </c>
      <c r="Q382" s="33">
        <f t="shared" si="55"/>
        <v>551250</v>
      </c>
      <c r="R382" s="34">
        <f t="shared" si="50"/>
        <v>1576250</v>
      </c>
    </row>
    <row r="383" spans="1:18" x14ac:dyDescent="0.3">
      <c r="A383" s="116">
        <v>21003010</v>
      </c>
      <c r="B383" s="305" t="s">
        <v>2691</v>
      </c>
      <c r="C383" s="32"/>
      <c r="D383" s="32"/>
      <c r="E383" s="32"/>
      <c r="F383" s="278"/>
      <c r="G383" s="5"/>
      <c r="H383" s="5"/>
      <c r="I383" s="112"/>
      <c r="J383" s="113"/>
      <c r="K383" s="112"/>
      <c r="L383" s="112"/>
      <c r="M383" s="112"/>
      <c r="N383" s="113">
        <v>500000</v>
      </c>
      <c r="O383" s="76">
        <f t="shared" si="49"/>
        <v>500000</v>
      </c>
      <c r="P383" s="32">
        <f t="shared" si="55"/>
        <v>525000</v>
      </c>
      <c r="Q383" s="33">
        <f t="shared" si="55"/>
        <v>551250</v>
      </c>
      <c r="R383" s="34">
        <f t="shared" si="50"/>
        <v>1576250</v>
      </c>
    </row>
    <row r="384" spans="1:18" x14ac:dyDescent="0.3">
      <c r="A384" s="116">
        <v>21003011</v>
      </c>
      <c r="B384" s="305" t="s">
        <v>2692</v>
      </c>
      <c r="C384" s="32"/>
      <c r="D384" s="32"/>
      <c r="E384" s="32"/>
      <c r="F384" s="278"/>
      <c r="G384" s="5"/>
      <c r="H384" s="5"/>
      <c r="I384" s="112"/>
      <c r="J384" s="113"/>
      <c r="K384" s="112"/>
      <c r="L384" s="112"/>
      <c r="M384" s="112"/>
      <c r="N384" s="113">
        <v>500000</v>
      </c>
      <c r="O384" s="76">
        <f t="shared" si="49"/>
        <v>500000</v>
      </c>
      <c r="P384" s="32">
        <f t="shared" si="55"/>
        <v>525000</v>
      </c>
      <c r="Q384" s="33">
        <f t="shared" si="55"/>
        <v>551250</v>
      </c>
      <c r="R384" s="34">
        <f t="shared" si="50"/>
        <v>1576250</v>
      </c>
    </row>
    <row r="385" spans="1:18" x14ac:dyDescent="0.3">
      <c r="A385" s="116">
        <v>21003012</v>
      </c>
      <c r="B385" s="305" t="s">
        <v>2693</v>
      </c>
      <c r="C385" s="32"/>
      <c r="D385" s="32"/>
      <c r="E385" s="32"/>
      <c r="F385" s="278"/>
      <c r="G385" s="5"/>
      <c r="H385" s="5"/>
      <c r="I385" s="112"/>
      <c r="J385" s="113"/>
      <c r="K385" s="112"/>
      <c r="L385" s="112"/>
      <c r="M385" s="112"/>
      <c r="N385" s="113">
        <v>500000</v>
      </c>
      <c r="O385" s="76">
        <f t="shared" si="49"/>
        <v>500000</v>
      </c>
      <c r="P385" s="32">
        <f t="shared" si="55"/>
        <v>525000</v>
      </c>
      <c r="Q385" s="33">
        <f t="shared" si="55"/>
        <v>551250</v>
      </c>
      <c r="R385" s="34">
        <f t="shared" si="50"/>
        <v>1576250</v>
      </c>
    </row>
    <row r="386" spans="1:18" x14ac:dyDescent="0.3">
      <c r="A386" s="116">
        <v>21003013</v>
      </c>
      <c r="B386" s="305" t="s">
        <v>2694</v>
      </c>
      <c r="C386" s="32"/>
      <c r="D386" s="32"/>
      <c r="E386" s="32"/>
      <c r="F386" s="278"/>
      <c r="G386" s="5"/>
      <c r="H386" s="5"/>
      <c r="I386" s="112"/>
      <c r="J386" s="113"/>
      <c r="K386" s="112"/>
      <c r="L386" s="112"/>
      <c r="M386" s="112"/>
      <c r="N386" s="113">
        <v>500000</v>
      </c>
      <c r="O386" s="76">
        <f t="shared" si="49"/>
        <v>500000</v>
      </c>
      <c r="P386" s="32">
        <f t="shared" si="55"/>
        <v>525000</v>
      </c>
      <c r="Q386" s="33">
        <f t="shared" si="55"/>
        <v>551250</v>
      </c>
      <c r="R386" s="34">
        <f t="shared" si="50"/>
        <v>1576250</v>
      </c>
    </row>
    <row r="387" spans="1:18" x14ac:dyDescent="0.3">
      <c r="A387" s="116">
        <v>21003014</v>
      </c>
      <c r="B387" s="305" t="s">
        <v>2695</v>
      </c>
      <c r="C387" s="32"/>
      <c r="D387" s="32"/>
      <c r="E387" s="32"/>
      <c r="F387" s="278"/>
      <c r="G387" s="5"/>
      <c r="H387" s="5"/>
      <c r="I387" s="112"/>
      <c r="J387" s="113"/>
      <c r="K387" s="112"/>
      <c r="L387" s="112"/>
      <c r="M387" s="112"/>
      <c r="N387" s="113">
        <v>500000</v>
      </c>
      <c r="O387" s="76">
        <f t="shared" si="49"/>
        <v>500000</v>
      </c>
      <c r="P387" s="32">
        <f t="shared" si="55"/>
        <v>525000</v>
      </c>
      <c r="Q387" s="33">
        <f t="shared" si="55"/>
        <v>551250</v>
      </c>
      <c r="R387" s="34">
        <f t="shared" si="50"/>
        <v>1576250</v>
      </c>
    </row>
    <row r="388" spans="1:18" x14ac:dyDescent="0.3">
      <c r="A388" s="116">
        <v>21003015</v>
      </c>
      <c r="B388" s="305" t="s">
        <v>2696</v>
      </c>
      <c r="C388" s="32"/>
      <c r="D388" s="32"/>
      <c r="E388" s="32"/>
      <c r="F388" s="278"/>
      <c r="G388" s="5"/>
      <c r="H388" s="5"/>
      <c r="I388" s="112"/>
      <c r="J388" s="113"/>
      <c r="K388" s="112"/>
      <c r="L388" s="112"/>
      <c r="M388" s="112"/>
      <c r="N388" s="113">
        <v>500000</v>
      </c>
      <c r="O388" s="76">
        <f t="shared" si="49"/>
        <v>500000</v>
      </c>
      <c r="P388" s="32">
        <f t="shared" si="55"/>
        <v>525000</v>
      </c>
      <c r="Q388" s="33">
        <f t="shared" si="55"/>
        <v>551250</v>
      </c>
      <c r="R388" s="34">
        <f t="shared" si="50"/>
        <v>1576250</v>
      </c>
    </row>
    <row r="389" spans="1:18" x14ac:dyDescent="0.3">
      <c r="A389" s="116">
        <v>21003016</v>
      </c>
      <c r="B389" s="305" t="s">
        <v>2697</v>
      </c>
      <c r="C389" s="32"/>
      <c r="D389" s="32"/>
      <c r="E389" s="32"/>
      <c r="F389" s="278"/>
      <c r="G389" s="5"/>
      <c r="H389" s="5"/>
      <c r="I389" s="112"/>
      <c r="J389" s="113"/>
      <c r="K389" s="112"/>
      <c r="L389" s="112"/>
      <c r="M389" s="112"/>
      <c r="N389" s="113">
        <v>500000</v>
      </c>
      <c r="O389" s="76">
        <f t="shared" si="49"/>
        <v>500000</v>
      </c>
      <c r="P389" s="32">
        <f t="shared" si="55"/>
        <v>525000</v>
      </c>
      <c r="Q389" s="33">
        <f t="shared" si="55"/>
        <v>551250</v>
      </c>
      <c r="R389" s="34">
        <f t="shared" si="50"/>
        <v>1576250</v>
      </c>
    </row>
    <row r="390" spans="1:18" x14ac:dyDescent="0.3">
      <c r="A390" s="116">
        <v>21003017</v>
      </c>
      <c r="B390" s="305" t="s">
        <v>2698</v>
      </c>
      <c r="C390" s="32"/>
      <c r="D390" s="32"/>
      <c r="E390" s="32"/>
      <c r="F390" s="278"/>
      <c r="G390" s="5"/>
      <c r="H390" s="5"/>
      <c r="I390" s="112"/>
      <c r="J390" s="113"/>
      <c r="K390" s="112"/>
      <c r="L390" s="112"/>
      <c r="M390" s="112"/>
      <c r="N390" s="113">
        <v>500000</v>
      </c>
      <c r="O390" s="76">
        <f t="shared" si="49"/>
        <v>500000</v>
      </c>
      <c r="P390" s="32">
        <f t="shared" si="55"/>
        <v>525000</v>
      </c>
      <c r="Q390" s="33">
        <f t="shared" si="55"/>
        <v>551250</v>
      </c>
      <c r="R390" s="34">
        <f t="shared" si="50"/>
        <v>1576250</v>
      </c>
    </row>
    <row r="391" spans="1:18" x14ac:dyDescent="0.3">
      <c r="A391" s="116">
        <v>21003018</v>
      </c>
      <c r="B391" s="305" t="s">
        <v>2699</v>
      </c>
      <c r="C391" s="32"/>
      <c r="D391" s="32"/>
      <c r="E391" s="32"/>
      <c r="F391" s="278"/>
      <c r="G391" s="5"/>
      <c r="H391" s="5"/>
      <c r="I391" s="112"/>
      <c r="J391" s="113"/>
      <c r="K391" s="112"/>
      <c r="L391" s="112"/>
      <c r="M391" s="112"/>
      <c r="N391" s="113">
        <v>500000</v>
      </c>
      <c r="O391" s="76">
        <f t="shared" si="49"/>
        <v>500000</v>
      </c>
      <c r="P391" s="32">
        <f t="shared" si="55"/>
        <v>525000</v>
      </c>
      <c r="Q391" s="33">
        <f t="shared" si="55"/>
        <v>551250</v>
      </c>
      <c r="R391" s="34">
        <f t="shared" si="50"/>
        <v>1576250</v>
      </c>
    </row>
    <row r="392" spans="1:18" x14ac:dyDescent="0.3">
      <c r="A392" s="116">
        <v>21003019</v>
      </c>
      <c r="B392" s="305" t="s">
        <v>2700</v>
      </c>
      <c r="C392" s="32"/>
      <c r="D392" s="32"/>
      <c r="E392" s="32"/>
      <c r="F392" s="278"/>
      <c r="G392" s="5"/>
      <c r="H392" s="5"/>
      <c r="I392" s="112"/>
      <c r="J392" s="113"/>
      <c r="K392" s="112"/>
      <c r="L392" s="112"/>
      <c r="M392" s="112"/>
      <c r="N392" s="113">
        <v>500000</v>
      </c>
      <c r="O392" s="76">
        <f t="shared" si="49"/>
        <v>500000</v>
      </c>
      <c r="P392" s="32">
        <f t="shared" si="55"/>
        <v>525000</v>
      </c>
      <c r="Q392" s="33">
        <f t="shared" si="55"/>
        <v>551250</v>
      </c>
      <c r="R392" s="34">
        <f t="shared" si="50"/>
        <v>1576250</v>
      </c>
    </row>
    <row r="393" spans="1:18" x14ac:dyDescent="0.3">
      <c r="A393" s="116">
        <v>21003020</v>
      </c>
      <c r="B393" s="305" t="s">
        <v>2701</v>
      </c>
      <c r="C393" s="32"/>
      <c r="D393" s="32"/>
      <c r="E393" s="32"/>
      <c r="F393" s="278"/>
      <c r="G393" s="5"/>
      <c r="H393" s="5"/>
      <c r="I393" s="112"/>
      <c r="J393" s="113"/>
      <c r="K393" s="112"/>
      <c r="L393" s="112"/>
      <c r="M393" s="112"/>
      <c r="N393" s="113">
        <v>500000</v>
      </c>
      <c r="O393" s="76">
        <f t="shared" si="49"/>
        <v>500000</v>
      </c>
      <c r="P393" s="32">
        <f t="shared" ref="P393:Q408" si="56">O393+5%*O393</f>
        <v>525000</v>
      </c>
      <c r="Q393" s="33">
        <f t="shared" si="56"/>
        <v>551250</v>
      </c>
      <c r="R393" s="34">
        <f t="shared" si="50"/>
        <v>1576250</v>
      </c>
    </row>
    <row r="394" spans="1:18" x14ac:dyDescent="0.3">
      <c r="A394" s="116">
        <v>21003021</v>
      </c>
      <c r="B394" s="305" t="s">
        <v>2702</v>
      </c>
      <c r="C394" s="32"/>
      <c r="D394" s="32"/>
      <c r="E394" s="32"/>
      <c r="F394" s="278"/>
      <c r="G394" s="5"/>
      <c r="H394" s="5"/>
      <c r="I394" s="112"/>
      <c r="J394" s="113"/>
      <c r="K394" s="112"/>
      <c r="L394" s="112"/>
      <c r="M394" s="112"/>
      <c r="N394" s="113">
        <v>500000</v>
      </c>
      <c r="O394" s="76">
        <f t="shared" si="49"/>
        <v>500000</v>
      </c>
      <c r="P394" s="32">
        <f t="shared" si="56"/>
        <v>525000</v>
      </c>
      <c r="Q394" s="33">
        <f t="shared" si="56"/>
        <v>551250</v>
      </c>
      <c r="R394" s="34">
        <f t="shared" si="50"/>
        <v>1576250</v>
      </c>
    </row>
    <row r="395" spans="1:18" x14ac:dyDescent="0.3">
      <c r="A395" s="116">
        <v>21003022</v>
      </c>
      <c r="B395" s="305" t="s">
        <v>2703</v>
      </c>
      <c r="C395" s="32"/>
      <c r="D395" s="32"/>
      <c r="E395" s="32"/>
      <c r="F395" s="278"/>
      <c r="G395" s="5"/>
      <c r="H395" s="5"/>
      <c r="I395" s="112"/>
      <c r="J395" s="113"/>
      <c r="K395" s="112"/>
      <c r="L395" s="112"/>
      <c r="M395" s="112"/>
      <c r="N395" s="113">
        <v>500000</v>
      </c>
      <c r="O395" s="76">
        <f t="shared" si="49"/>
        <v>500000</v>
      </c>
      <c r="P395" s="32">
        <f t="shared" si="56"/>
        <v>525000</v>
      </c>
      <c r="Q395" s="33">
        <f t="shared" si="56"/>
        <v>551250</v>
      </c>
      <c r="R395" s="34">
        <f t="shared" si="50"/>
        <v>1576250</v>
      </c>
    </row>
    <row r="396" spans="1:18" x14ac:dyDescent="0.3">
      <c r="A396" s="5">
        <v>21004001</v>
      </c>
      <c r="B396" s="306" t="s">
        <v>99</v>
      </c>
      <c r="C396" s="32"/>
      <c r="D396" s="32"/>
      <c r="E396" s="32"/>
      <c r="F396" s="278"/>
      <c r="G396" s="5"/>
      <c r="H396" s="5"/>
      <c r="I396" s="112"/>
      <c r="J396" s="113"/>
      <c r="K396" s="112"/>
      <c r="L396" s="112"/>
      <c r="M396" s="112"/>
      <c r="N396" s="113">
        <v>6000000</v>
      </c>
      <c r="O396" s="76">
        <f t="shared" ref="O396:O445" si="57">J396+N396</f>
        <v>6000000</v>
      </c>
      <c r="P396" s="32">
        <f t="shared" si="56"/>
        <v>6300000</v>
      </c>
      <c r="Q396" s="33">
        <f t="shared" si="56"/>
        <v>6615000</v>
      </c>
      <c r="R396" s="34">
        <f t="shared" ref="R396:R445" si="58">SUM(O396:Q396)</f>
        <v>18915000</v>
      </c>
    </row>
    <row r="397" spans="1:18" ht="37.5" x14ac:dyDescent="0.3">
      <c r="A397" s="5">
        <v>21027001</v>
      </c>
      <c r="B397" s="52" t="s">
        <v>1997</v>
      </c>
      <c r="C397" s="32">
        <v>722280855</v>
      </c>
      <c r="D397" s="32">
        <v>451510745</v>
      </c>
      <c r="E397" s="32">
        <v>1036904144</v>
      </c>
      <c r="F397" s="278">
        <v>1036904143</v>
      </c>
      <c r="G397" s="5"/>
      <c r="H397" s="5"/>
      <c r="I397" s="112">
        <f t="shared" si="51"/>
        <v>0</v>
      </c>
      <c r="J397" s="113"/>
      <c r="K397" s="112">
        <v>601987880</v>
      </c>
      <c r="L397" s="112">
        <f t="shared" si="52"/>
        <v>902981820</v>
      </c>
      <c r="M397" s="112"/>
      <c r="N397" s="76">
        <f>1036904143-250000000</f>
        <v>786904143</v>
      </c>
      <c r="O397" s="76">
        <f t="shared" si="57"/>
        <v>786904143</v>
      </c>
      <c r="P397" s="32">
        <f t="shared" si="56"/>
        <v>826249350.14999998</v>
      </c>
      <c r="Q397" s="33">
        <f t="shared" si="56"/>
        <v>867561817.65750003</v>
      </c>
      <c r="R397" s="34">
        <f t="shared" si="58"/>
        <v>2480715310.8074999</v>
      </c>
    </row>
    <row r="398" spans="1:18" x14ac:dyDescent="0.3">
      <c r="A398" s="5">
        <v>21027002</v>
      </c>
      <c r="B398" s="52" t="s">
        <v>2704</v>
      </c>
      <c r="C398" s="28">
        <v>0</v>
      </c>
      <c r="D398" s="28">
        <v>0</v>
      </c>
      <c r="E398" s="32">
        <v>600000</v>
      </c>
      <c r="F398" s="278">
        <v>16156828</v>
      </c>
      <c r="G398" s="5"/>
      <c r="H398" s="5"/>
      <c r="I398" s="112">
        <f t="shared" si="51"/>
        <v>0</v>
      </c>
      <c r="J398" s="113"/>
      <c r="K398" s="112">
        <f>F398*8</f>
        <v>129254624</v>
      </c>
      <c r="L398" s="112">
        <f t="shared" si="52"/>
        <v>193881936</v>
      </c>
      <c r="M398" s="112"/>
      <c r="N398" s="113">
        <f>E398</f>
        <v>600000</v>
      </c>
      <c r="O398" s="76">
        <f t="shared" si="57"/>
        <v>600000</v>
      </c>
      <c r="P398" s="32">
        <f t="shared" si="56"/>
        <v>630000</v>
      </c>
      <c r="Q398" s="33">
        <f t="shared" si="56"/>
        <v>661500</v>
      </c>
      <c r="R398" s="34">
        <f t="shared" si="58"/>
        <v>1891500</v>
      </c>
    </row>
    <row r="399" spans="1:18" x14ac:dyDescent="0.3">
      <c r="A399" s="5">
        <v>21027003</v>
      </c>
      <c r="B399" s="52" t="s">
        <v>2705</v>
      </c>
      <c r="C399" s="28">
        <v>0</v>
      </c>
      <c r="D399" s="28">
        <v>0</v>
      </c>
      <c r="E399" s="32">
        <v>500000</v>
      </c>
      <c r="F399" s="278">
        <v>500000</v>
      </c>
      <c r="G399" s="5"/>
      <c r="H399" s="5"/>
      <c r="I399" s="112">
        <f t="shared" si="51"/>
        <v>0</v>
      </c>
      <c r="J399" s="113"/>
      <c r="K399" s="112">
        <f t="shared" ref="K399:K428" si="59">F399*8</f>
        <v>4000000</v>
      </c>
      <c r="L399" s="112">
        <f t="shared" si="52"/>
        <v>6000000</v>
      </c>
      <c r="M399" s="112"/>
      <c r="N399" s="113">
        <f t="shared" ref="N399:N428" si="60">E399</f>
        <v>500000</v>
      </c>
      <c r="O399" s="76">
        <f t="shared" si="57"/>
        <v>500000</v>
      </c>
      <c r="P399" s="32">
        <f t="shared" si="56"/>
        <v>525000</v>
      </c>
      <c r="Q399" s="33">
        <f t="shared" si="56"/>
        <v>551250</v>
      </c>
      <c r="R399" s="34">
        <f t="shared" si="58"/>
        <v>1576250</v>
      </c>
    </row>
    <row r="400" spans="1:18" x14ac:dyDescent="0.3">
      <c r="A400" s="5">
        <v>21027004</v>
      </c>
      <c r="B400" s="52" t="s">
        <v>2706</v>
      </c>
      <c r="C400" s="28">
        <v>0</v>
      </c>
      <c r="D400" s="28">
        <v>0</v>
      </c>
      <c r="E400" s="32">
        <v>100000</v>
      </c>
      <c r="F400" s="278">
        <v>100000</v>
      </c>
      <c r="G400" s="5"/>
      <c r="H400" s="5"/>
      <c r="I400" s="112">
        <f t="shared" si="51"/>
        <v>0</v>
      </c>
      <c r="J400" s="113"/>
      <c r="K400" s="112">
        <f t="shared" si="59"/>
        <v>800000</v>
      </c>
      <c r="L400" s="112">
        <f t="shared" si="52"/>
        <v>1200000</v>
      </c>
      <c r="M400" s="112"/>
      <c r="N400" s="113">
        <f t="shared" si="60"/>
        <v>100000</v>
      </c>
      <c r="O400" s="76">
        <f t="shared" si="57"/>
        <v>100000</v>
      </c>
      <c r="P400" s="32">
        <f t="shared" si="56"/>
        <v>105000</v>
      </c>
      <c r="Q400" s="33">
        <f t="shared" si="56"/>
        <v>110250</v>
      </c>
      <c r="R400" s="34">
        <f t="shared" si="58"/>
        <v>315250</v>
      </c>
    </row>
    <row r="401" spans="1:18" x14ac:dyDescent="0.3">
      <c r="A401" s="5">
        <v>21027005</v>
      </c>
      <c r="B401" s="52" t="s">
        <v>2707</v>
      </c>
      <c r="C401" s="28">
        <v>0</v>
      </c>
      <c r="D401" s="28">
        <v>0</v>
      </c>
      <c r="E401" s="32">
        <v>500000</v>
      </c>
      <c r="F401" s="278">
        <v>500000</v>
      </c>
      <c r="G401" s="5"/>
      <c r="H401" s="5"/>
      <c r="I401" s="112">
        <f t="shared" si="51"/>
        <v>0</v>
      </c>
      <c r="J401" s="113"/>
      <c r="K401" s="112">
        <f t="shared" si="59"/>
        <v>4000000</v>
      </c>
      <c r="L401" s="112">
        <f t="shared" si="52"/>
        <v>6000000</v>
      </c>
      <c r="M401" s="112"/>
      <c r="N401" s="113">
        <f t="shared" si="60"/>
        <v>500000</v>
      </c>
      <c r="O401" s="76">
        <f t="shared" si="57"/>
        <v>500000</v>
      </c>
      <c r="P401" s="32">
        <f t="shared" si="56"/>
        <v>525000</v>
      </c>
      <c r="Q401" s="33">
        <f t="shared" si="56"/>
        <v>551250</v>
      </c>
      <c r="R401" s="34">
        <f t="shared" si="58"/>
        <v>1576250</v>
      </c>
    </row>
    <row r="402" spans="1:18" x14ac:dyDescent="0.3">
      <c r="A402" s="5">
        <v>21027006</v>
      </c>
      <c r="B402" s="52" t="s">
        <v>2708</v>
      </c>
      <c r="C402" s="28">
        <v>0</v>
      </c>
      <c r="D402" s="28">
        <v>0</v>
      </c>
      <c r="E402" s="32">
        <v>200000</v>
      </c>
      <c r="F402" s="278">
        <v>200000</v>
      </c>
      <c r="G402" s="5"/>
      <c r="H402" s="5"/>
      <c r="I402" s="112">
        <f t="shared" si="51"/>
        <v>0</v>
      </c>
      <c r="J402" s="113"/>
      <c r="K402" s="112">
        <f t="shared" si="59"/>
        <v>1600000</v>
      </c>
      <c r="L402" s="112">
        <f t="shared" si="52"/>
        <v>2400000</v>
      </c>
      <c r="M402" s="112"/>
      <c r="N402" s="113">
        <f t="shared" si="60"/>
        <v>200000</v>
      </c>
      <c r="O402" s="76">
        <f t="shared" si="57"/>
        <v>200000</v>
      </c>
      <c r="P402" s="32">
        <f t="shared" si="56"/>
        <v>210000</v>
      </c>
      <c r="Q402" s="33">
        <f t="shared" si="56"/>
        <v>220500</v>
      </c>
      <c r="R402" s="34">
        <f t="shared" si="58"/>
        <v>630500</v>
      </c>
    </row>
    <row r="403" spans="1:18" x14ac:dyDescent="0.3">
      <c r="A403" s="5">
        <v>21027007</v>
      </c>
      <c r="B403" s="52" t="s">
        <v>2709</v>
      </c>
      <c r="C403" s="28">
        <v>0</v>
      </c>
      <c r="D403" s="28">
        <v>0</v>
      </c>
      <c r="E403" s="32">
        <v>150000</v>
      </c>
      <c r="F403" s="278">
        <v>150000</v>
      </c>
      <c r="G403" s="5"/>
      <c r="H403" s="5"/>
      <c r="I403" s="112">
        <f t="shared" si="51"/>
        <v>0</v>
      </c>
      <c r="J403" s="113"/>
      <c r="K403" s="112">
        <f t="shared" si="59"/>
        <v>1200000</v>
      </c>
      <c r="L403" s="112">
        <f t="shared" si="52"/>
        <v>1800000</v>
      </c>
      <c r="M403" s="112"/>
      <c r="N403" s="113">
        <f t="shared" si="60"/>
        <v>150000</v>
      </c>
      <c r="O403" s="76">
        <f t="shared" si="57"/>
        <v>150000</v>
      </c>
      <c r="P403" s="32">
        <f t="shared" si="56"/>
        <v>157500</v>
      </c>
      <c r="Q403" s="33">
        <f t="shared" si="56"/>
        <v>165375</v>
      </c>
      <c r="R403" s="34">
        <f t="shared" si="58"/>
        <v>472875</v>
      </c>
    </row>
    <row r="404" spans="1:18" x14ac:dyDescent="0.3">
      <c r="A404" s="5">
        <v>21027008</v>
      </c>
      <c r="B404" s="52" t="s">
        <v>2710</v>
      </c>
      <c r="C404" s="28">
        <v>0</v>
      </c>
      <c r="D404" s="28">
        <v>0</v>
      </c>
      <c r="E404" s="32">
        <v>200000</v>
      </c>
      <c r="F404" s="278">
        <v>200000</v>
      </c>
      <c r="G404" s="5"/>
      <c r="H404" s="5"/>
      <c r="I404" s="112">
        <f t="shared" si="51"/>
        <v>0</v>
      </c>
      <c r="J404" s="113"/>
      <c r="K404" s="112">
        <f t="shared" si="59"/>
        <v>1600000</v>
      </c>
      <c r="L404" s="112">
        <f t="shared" si="52"/>
        <v>2400000</v>
      </c>
      <c r="M404" s="112"/>
      <c r="N404" s="113">
        <f t="shared" si="60"/>
        <v>200000</v>
      </c>
      <c r="O404" s="76">
        <f t="shared" si="57"/>
        <v>200000</v>
      </c>
      <c r="P404" s="32">
        <f t="shared" si="56"/>
        <v>210000</v>
      </c>
      <c r="Q404" s="33">
        <f t="shared" si="56"/>
        <v>220500</v>
      </c>
      <c r="R404" s="34">
        <f t="shared" si="58"/>
        <v>630500</v>
      </c>
    </row>
    <row r="405" spans="1:18" x14ac:dyDescent="0.3">
      <c r="A405" s="5">
        <v>21027009</v>
      </c>
      <c r="B405" s="52" t="s">
        <v>2711</v>
      </c>
      <c r="C405" s="28">
        <v>0</v>
      </c>
      <c r="D405" s="28">
        <v>0</v>
      </c>
      <c r="E405" s="32">
        <v>200000</v>
      </c>
      <c r="F405" s="278">
        <v>200000</v>
      </c>
      <c r="G405" s="5"/>
      <c r="H405" s="5"/>
      <c r="I405" s="112">
        <f t="shared" si="51"/>
        <v>0</v>
      </c>
      <c r="J405" s="113"/>
      <c r="K405" s="112">
        <f t="shared" si="59"/>
        <v>1600000</v>
      </c>
      <c r="L405" s="112">
        <f t="shared" si="52"/>
        <v>2400000</v>
      </c>
      <c r="M405" s="112"/>
      <c r="N405" s="113">
        <f t="shared" si="60"/>
        <v>200000</v>
      </c>
      <c r="O405" s="76">
        <f t="shared" si="57"/>
        <v>200000</v>
      </c>
      <c r="P405" s="32">
        <f t="shared" si="56"/>
        <v>210000</v>
      </c>
      <c r="Q405" s="33">
        <f t="shared" si="56"/>
        <v>220500</v>
      </c>
      <c r="R405" s="34">
        <f t="shared" si="58"/>
        <v>630500</v>
      </c>
    </row>
    <row r="406" spans="1:18" x14ac:dyDescent="0.3">
      <c r="A406" s="5">
        <v>21027010</v>
      </c>
      <c r="B406" s="52" t="s">
        <v>2712</v>
      </c>
      <c r="C406" s="28">
        <v>0</v>
      </c>
      <c r="D406" s="28">
        <v>0</v>
      </c>
      <c r="E406" s="32">
        <v>200000</v>
      </c>
      <c r="F406" s="278">
        <v>200000</v>
      </c>
      <c r="G406" s="5"/>
      <c r="H406" s="5"/>
      <c r="I406" s="112">
        <f t="shared" si="51"/>
        <v>0</v>
      </c>
      <c r="J406" s="113"/>
      <c r="K406" s="112">
        <f t="shared" si="59"/>
        <v>1600000</v>
      </c>
      <c r="L406" s="112">
        <f t="shared" si="52"/>
        <v>2400000</v>
      </c>
      <c r="M406" s="112"/>
      <c r="N406" s="113">
        <f t="shared" si="60"/>
        <v>200000</v>
      </c>
      <c r="O406" s="76">
        <f t="shared" si="57"/>
        <v>200000</v>
      </c>
      <c r="P406" s="32">
        <f t="shared" si="56"/>
        <v>210000</v>
      </c>
      <c r="Q406" s="33">
        <f t="shared" si="56"/>
        <v>220500</v>
      </c>
      <c r="R406" s="34">
        <f t="shared" si="58"/>
        <v>630500</v>
      </c>
    </row>
    <row r="407" spans="1:18" x14ac:dyDescent="0.3">
      <c r="A407" s="5">
        <v>21027011</v>
      </c>
      <c r="B407" s="52" t="s">
        <v>2713</v>
      </c>
      <c r="C407" s="28">
        <v>0</v>
      </c>
      <c r="D407" s="28">
        <v>0</v>
      </c>
      <c r="E407" s="32">
        <v>200000</v>
      </c>
      <c r="F407" s="278">
        <v>200000</v>
      </c>
      <c r="G407" s="5"/>
      <c r="H407" s="5"/>
      <c r="I407" s="112">
        <f t="shared" si="51"/>
        <v>0</v>
      </c>
      <c r="J407" s="113"/>
      <c r="K407" s="112">
        <f t="shared" si="59"/>
        <v>1600000</v>
      </c>
      <c r="L407" s="112">
        <f t="shared" si="52"/>
        <v>2400000</v>
      </c>
      <c r="M407" s="112"/>
      <c r="N407" s="113">
        <f t="shared" si="60"/>
        <v>200000</v>
      </c>
      <c r="O407" s="76">
        <f t="shared" si="57"/>
        <v>200000</v>
      </c>
      <c r="P407" s="32">
        <f t="shared" si="56"/>
        <v>210000</v>
      </c>
      <c r="Q407" s="33">
        <f t="shared" si="56"/>
        <v>220500</v>
      </c>
      <c r="R407" s="34">
        <f t="shared" si="58"/>
        <v>630500</v>
      </c>
    </row>
    <row r="408" spans="1:18" x14ac:dyDescent="0.3">
      <c r="A408" s="5">
        <v>21027012</v>
      </c>
      <c r="B408" s="52" t="s">
        <v>2714</v>
      </c>
      <c r="C408" s="28">
        <v>0</v>
      </c>
      <c r="D408" s="28">
        <v>0</v>
      </c>
      <c r="E408" s="32">
        <v>150000</v>
      </c>
      <c r="F408" s="278">
        <v>150000</v>
      </c>
      <c r="G408" s="5"/>
      <c r="H408" s="5"/>
      <c r="I408" s="112">
        <f t="shared" si="51"/>
        <v>0</v>
      </c>
      <c r="J408" s="113"/>
      <c r="K408" s="112">
        <f t="shared" si="59"/>
        <v>1200000</v>
      </c>
      <c r="L408" s="112">
        <f t="shared" si="52"/>
        <v>1800000</v>
      </c>
      <c r="M408" s="112"/>
      <c r="N408" s="113">
        <f t="shared" si="60"/>
        <v>150000</v>
      </c>
      <c r="O408" s="76">
        <f t="shared" si="57"/>
        <v>150000</v>
      </c>
      <c r="P408" s="32">
        <f t="shared" si="56"/>
        <v>157500</v>
      </c>
      <c r="Q408" s="33">
        <f t="shared" si="56"/>
        <v>165375</v>
      </c>
      <c r="R408" s="34">
        <f t="shared" si="58"/>
        <v>472875</v>
      </c>
    </row>
    <row r="409" spans="1:18" x14ac:dyDescent="0.3">
      <c r="A409" s="5">
        <v>21027013</v>
      </c>
      <c r="B409" s="52" t="s">
        <v>2715</v>
      </c>
      <c r="C409" s="28">
        <v>0</v>
      </c>
      <c r="D409" s="28">
        <v>0</v>
      </c>
      <c r="E409" s="32">
        <v>200000</v>
      </c>
      <c r="F409" s="278">
        <v>200000</v>
      </c>
      <c r="G409" s="5"/>
      <c r="H409" s="5"/>
      <c r="I409" s="112">
        <f t="shared" si="51"/>
        <v>0</v>
      </c>
      <c r="J409" s="113"/>
      <c r="K409" s="112">
        <f t="shared" si="59"/>
        <v>1600000</v>
      </c>
      <c r="L409" s="112">
        <f t="shared" si="52"/>
        <v>2400000</v>
      </c>
      <c r="M409" s="112"/>
      <c r="N409" s="113">
        <f t="shared" si="60"/>
        <v>200000</v>
      </c>
      <c r="O409" s="76">
        <f t="shared" si="57"/>
        <v>200000</v>
      </c>
      <c r="P409" s="32">
        <f t="shared" ref="P409:Q424" si="61">O409+5%*O409</f>
        <v>210000</v>
      </c>
      <c r="Q409" s="33">
        <f t="shared" si="61"/>
        <v>220500</v>
      </c>
      <c r="R409" s="34">
        <f t="shared" si="58"/>
        <v>630500</v>
      </c>
    </row>
    <row r="410" spans="1:18" x14ac:dyDescent="0.3">
      <c r="A410" s="5">
        <v>21027014</v>
      </c>
      <c r="B410" s="52" t="s">
        <v>2716</v>
      </c>
      <c r="C410" s="28">
        <v>0</v>
      </c>
      <c r="D410" s="28">
        <v>0</v>
      </c>
      <c r="E410" s="32">
        <v>200000</v>
      </c>
      <c r="F410" s="278">
        <v>200000</v>
      </c>
      <c r="G410" s="5"/>
      <c r="H410" s="5"/>
      <c r="I410" s="112">
        <f t="shared" si="51"/>
        <v>0</v>
      </c>
      <c r="J410" s="113"/>
      <c r="K410" s="112">
        <f t="shared" si="59"/>
        <v>1600000</v>
      </c>
      <c r="L410" s="112">
        <f t="shared" si="52"/>
        <v>2400000</v>
      </c>
      <c r="M410" s="112"/>
      <c r="N410" s="113">
        <f t="shared" si="60"/>
        <v>200000</v>
      </c>
      <c r="O410" s="76">
        <f t="shared" si="57"/>
        <v>200000</v>
      </c>
      <c r="P410" s="32">
        <f t="shared" si="61"/>
        <v>210000</v>
      </c>
      <c r="Q410" s="33">
        <f t="shared" si="61"/>
        <v>220500</v>
      </c>
      <c r="R410" s="34">
        <f t="shared" si="58"/>
        <v>630500</v>
      </c>
    </row>
    <row r="411" spans="1:18" x14ac:dyDescent="0.3">
      <c r="A411" s="5">
        <v>21027015</v>
      </c>
      <c r="B411" s="52" t="s">
        <v>2717</v>
      </c>
      <c r="C411" s="28">
        <v>0</v>
      </c>
      <c r="D411" s="28">
        <v>0</v>
      </c>
      <c r="E411" s="32">
        <v>300000</v>
      </c>
      <c r="F411" s="278">
        <v>300000</v>
      </c>
      <c r="G411" s="5"/>
      <c r="H411" s="5"/>
      <c r="I411" s="112">
        <f t="shared" si="51"/>
        <v>0</v>
      </c>
      <c r="J411" s="113"/>
      <c r="K411" s="112">
        <f t="shared" si="59"/>
        <v>2400000</v>
      </c>
      <c r="L411" s="112">
        <f t="shared" si="52"/>
        <v>3600000</v>
      </c>
      <c r="M411" s="112"/>
      <c r="N411" s="113">
        <f t="shared" si="60"/>
        <v>300000</v>
      </c>
      <c r="O411" s="76">
        <f t="shared" si="57"/>
        <v>300000</v>
      </c>
      <c r="P411" s="32">
        <f t="shared" si="61"/>
        <v>315000</v>
      </c>
      <c r="Q411" s="33">
        <f t="shared" si="61"/>
        <v>330750</v>
      </c>
      <c r="R411" s="34">
        <f t="shared" si="58"/>
        <v>945750</v>
      </c>
    </row>
    <row r="412" spans="1:18" x14ac:dyDescent="0.3">
      <c r="A412" s="5">
        <v>21027016</v>
      </c>
      <c r="B412" s="52" t="s">
        <v>2718</v>
      </c>
      <c r="C412" s="28">
        <v>0</v>
      </c>
      <c r="D412" s="28">
        <v>0</v>
      </c>
      <c r="E412" s="32">
        <v>150000</v>
      </c>
      <c r="F412" s="278">
        <v>150000</v>
      </c>
      <c r="G412" s="5"/>
      <c r="H412" s="5"/>
      <c r="I412" s="112">
        <f t="shared" si="51"/>
        <v>0</v>
      </c>
      <c r="J412" s="113"/>
      <c r="K412" s="112">
        <f t="shared" si="59"/>
        <v>1200000</v>
      </c>
      <c r="L412" s="112">
        <f t="shared" si="52"/>
        <v>1800000</v>
      </c>
      <c r="M412" s="112"/>
      <c r="N412" s="113">
        <f t="shared" si="60"/>
        <v>150000</v>
      </c>
      <c r="O412" s="76">
        <f t="shared" si="57"/>
        <v>150000</v>
      </c>
      <c r="P412" s="32">
        <f t="shared" si="61"/>
        <v>157500</v>
      </c>
      <c r="Q412" s="33">
        <f t="shared" si="61"/>
        <v>165375</v>
      </c>
      <c r="R412" s="34">
        <f t="shared" si="58"/>
        <v>472875</v>
      </c>
    </row>
    <row r="413" spans="1:18" x14ac:dyDescent="0.3">
      <c r="A413" s="5">
        <v>21027017</v>
      </c>
      <c r="B413" s="52" t="s">
        <v>2719</v>
      </c>
      <c r="C413" s="28">
        <v>0</v>
      </c>
      <c r="D413" s="28">
        <v>0</v>
      </c>
      <c r="E413" s="32">
        <v>200000</v>
      </c>
      <c r="F413" s="278">
        <v>200000</v>
      </c>
      <c r="G413" s="5"/>
      <c r="H413" s="5"/>
      <c r="I413" s="112">
        <f t="shared" si="51"/>
        <v>0</v>
      </c>
      <c r="J413" s="113"/>
      <c r="K413" s="112">
        <f t="shared" si="59"/>
        <v>1600000</v>
      </c>
      <c r="L413" s="112">
        <f t="shared" si="52"/>
        <v>2400000</v>
      </c>
      <c r="M413" s="112"/>
      <c r="N413" s="113">
        <f t="shared" si="60"/>
        <v>200000</v>
      </c>
      <c r="O413" s="76">
        <f t="shared" si="57"/>
        <v>200000</v>
      </c>
      <c r="P413" s="32">
        <f t="shared" si="61"/>
        <v>210000</v>
      </c>
      <c r="Q413" s="33">
        <f t="shared" si="61"/>
        <v>220500</v>
      </c>
      <c r="R413" s="34">
        <f t="shared" si="58"/>
        <v>630500</v>
      </c>
    </row>
    <row r="414" spans="1:18" x14ac:dyDescent="0.3">
      <c r="A414" s="5">
        <v>21027018</v>
      </c>
      <c r="B414" s="52" t="s">
        <v>2720</v>
      </c>
      <c r="C414" s="28">
        <v>0</v>
      </c>
      <c r="D414" s="28">
        <v>0</v>
      </c>
      <c r="E414" s="32">
        <v>300000</v>
      </c>
      <c r="F414" s="278">
        <v>300000</v>
      </c>
      <c r="G414" s="5"/>
      <c r="H414" s="5"/>
      <c r="I414" s="112">
        <f t="shared" si="51"/>
        <v>0</v>
      </c>
      <c r="J414" s="113"/>
      <c r="K414" s="112">
        <f t="shared" si="59"/>
        <v>2400000</v>
      </c>
      <c r="L414" s="112">
        <f t="shared" si="52"/>
        <v>3600000</v>
      </c>
      <c r="M414" s="112"/>
      <c r="N414" s="113">
        <f t="shared" si="60"/>
        <v>300000</v>
      </c>
      <c r="O414" s="76">
        <f t="shared" si="57"/>
        <v>300000</v>
      </c>
      <c r="P414" s="32">
        <f t="shared" si="61"/>
        <v>315000</v>
      </c>
      <c r="Q414" s="33">
        <f t="shared" si="61"/>
        <v>330750</v>
      </c>
      <c r="R414" s="34">
        <f t="shared" si="58"/>
        <v>945750</v>
      </c>
    </row>
    <row r="415" spans="1:18" x14ac:dyDescent="0.3">
      <c r="A415" s="5">
        <v>21027019</v>
      </c>
      <c r="B415" s="52" t="s">
        <v>2721</v>
      </c>
      <c r="C415" s="28">
        <v>0</v>
      </c>
      <c r="D415" s="28">
        <v>0</v>
      </c>
      <c r="E415" s="32">
        <v>200000</v>
      </c>
      <c r="F415" s="278">
        <v>200000</v>
      </c>
      <c r="G415" s="5"/>
      <c r="H415" s="5"/>
      <c r="I415" s="112">
        <f t="shared" si="51"/>
        <v>0</v>
      </c>
      <c r="J415" s="113"/>
      <c r="K415" s="112">
        <f t="shared" si="59"/>
        <v>1600000</v>
      </c>
      <c r="L415" s="112">
        <f t="shared" si="52"/>
        <v>2400000</v>
      </c>
      <c r="M415" s="112"/>
      <c r="N415" s="113">
        <f t="shared" si="60"/>
        <v>200000</v>
      </c>
      <c r="O415" s="76">
        <f t="shared" si="57"/>
        <v>200000</v>
      </c>
      <c r="P415" s="32">
        <f t="shared" si="61"/>
        <v>210000</v>
      </c>
      <c r="Q415" s="33">
        <f t="shared" si="61"/>
        <v>220500</v>
      </c>
      <c r="R415" s="34">
        <f t="shared" si="58"/>
        <v>630500</v>
      </c>
    </row>
    <row r="416" spans="1:18" x14ac:dyDescent="0.3">
      <c r="A416" s="5">
        <v>21027020</v>
      </c>
      <c r="B416" s="52" t="s">
        <v>2722</v>
      </c>
      <c r="C416" s="28">
        <v>0</v>
      </c>
      <c r="D416" s="28">
        <v>0</v>
      </c>
      <c r="E416" s="32">
        <v>200000</v>
      </c>
      <c r="F416" s="278">
        <v>200000</v>
      </c>
      <c r="G416" s="5"/>
      <c r="H416" s="5"/>
      <c r="I416" s="112">
        <f t="shared" si="51"/>
        <v>0</v>
      </c>
      <c r="J416" s="113"/>
      <c r="K416" s="112">
        <f t="shared" si="59"/>
        <v>1600000</v>
      </c>
      <c r="L416" s="112">
        <f t="shared" si="52"/>
        <v>2400000</v>
      </c>
      <c r="M416" s="112"/>
      <c r="N416" s="113">
        <f t="shared" si="60"/>
        <v>200000</v>
      </c>
      <c r="O416" s="76">
        <f t="shared" si="57"/>
        <v>200000</v>
      </c>
      <c r="P416" s="32">
        <f t="shared" si="61"/>
        <v>210000</v>
      </c>
      <c r="Q416" s="33">
        <f t="shared" si="61"/>
        <v>220500</v>
      </c>
      <c r="R416" s="34">
        <f t="shared" si="58"/>
        <v>630500</v>
      </c>
    </row>
    <row r="417" spans="1:18" x14ac:dyDescent="0.3">
      <c r="A417" s="5">
        <v>21027021</v>
      </c>
      <c r="B417" s="52" t="s">
        <v>2723</v>
      </c>
      <c r="C417" s="28">
        <v>0</v>
      </c>
      <c r="D417" s="28">
        <v>0</v>
      </c>
      <c r="E417" s="32">
        <v>200000</v>
      </c>
      <c r="F417" s="278">
        <v>200000</v>
      </c>
      <c r="G417" s="5"/>
      <c r="H417" s="5"/>
      <c r="I417" s="112">
        <f t="shared" si="51"/>
        <v>0</v>
      </c>
      <c r="J417" s="113"/>
      <c r="K417" s="112">
        <f t="shared" si="59"/>
        <v>1600000</v>
      </c>
      <c r="L417" s="112">
        <f t="shared" si="52"/>
        <v>2400000</v>
      </c>
      <c r="M417" s="112"/>
      <c r="N417" s="113">
        <f t="shared" si="60"/>
        <v>200000</v>
      </c>
      <c r="O417" s="76">
        <f t="shared" si="57"/>
        <v>200000</v>
      </c>
      <c r="P417" s="32">
        <f t="shared" si="61"/>
        <v>210000</v>
      </c>
      <c r="Q417" s="33">
        <f t="shared" si="61"/>
        <v>220500</v>
      </c>
      <c r="R417" s="34">
        <f t="shared" si="58"/>
        <v>630500</v>
      </c>
    </row>
    <row r="418" spans="1:18" x14ac:dyDescent="0.3">
      <c r="A418" s="5">
        <v>21027022</v>
      </c>
      <c r="B418" s="52" t="s">
        <v>2724</v>
      </c>
      <c r="C418" s="28">
        <v>0</v>
      </c>
      <c r="D418" s="28">
        <v>0</v>
      </c>
      <c r="E418" s="32">
        <v>200000</v>
      </c>
      <c r="F418" s="278">
        <v>200000</v>
      </c>
      <c r="G418" s="5"/>
      <c r="H418" s="5"/>
      <c r="I418" s="112">
        <f t="shared" si="51"/>
        <v>0</v>
      </c>
      <c r="J418" s="113"/>
      <c r="K418" s="112">
        <f t="shared" si="59"/>
        <v>1600000</v>
      </c>
      <c r="L418" s="112">
        <f t="shared" si="52"/>
        <v>2400000</v>
      </c>
      <c r="M418" s="112"/>
      <c r="N418" s="113">
        <f t="shared" si="60"/>
        <v>200000</v>
      </c>
      <c r="O418" s="76">
        <f t="shared" si="57"/>
        <v>200000</v>
      </c>
      <c r="P418" s="32">
        <f t="shared" si="61"/>
        <v>210000</v>
      </c>
      <c r="Q418" s="33">
        <f t="shared" si="61"/>
        <v>220500</v>
      </c>
      <c r="R418" s="34">
        <f t="shared" si="58"/>
        <v>630500</v>
      </c>
    </row>
    <row r="419" spans="1:18" x14ac:dyDescent="0.3">
      <c r="A419" s="5">
        <v>21027023</v>
      </c>
      <c r="B419" s="52" t="s">
        <v>2725</v>
      </c>
      <c r="C419" s="28">
        <v>0</v>
      </c>
      <c r="D419" s="28">
        <v>0</v>
      </c>
      <c r="E419" s="32">
        <v>100000</v>
      </c>
      <c r="F419" s="278">
        <v>100000</v>
      </c>
      <c r="G419" s="5"/>
      <c r="H419" s="5"/>
      <c r="I419" s="112">
        <f t="shared" si="51"/>
        <v>0</v>
      </c>
      <c r="J419" s="113"/>
      <c r="K419" s="112">
        <f t="shared" si="59"/>
        <v>800000</v>
      </c>
      <c r="L419" s="112">
        <f t="shared" si="52"/>
        <v>1200000</v>
      </c>
      <c r="M419" s="112"/>
      <c r="N419" s="113">
        <f t="shared" si="60"/>
        <v>100000</v>
      </c>
      <c r="O419" s="76">
        <f t="shared" si="57"/>
        <v>100000</v>
      </c>
      <c r="P419" s="32">
        <f t="shared" si="61"/>
        <v>105000</v>
      </c>
      <c r="Q419" s="33">
        <f t="shared" si="61"/>
        <v>110250</v>
      </c>
      <c r="R419" s="34">
        <f t="shared" si="58"/>
        <v>315250</v>
      </c>
    </row>
    <row r="420" spans="1:18" x14ac:dyDescent="0.3">
      <c r="A420" s="5">
        <v>21027024</v>
      </c>
      <c r="B420" s="52" t="s">
        <v>2726</v>
      </c>
      <c r="C420" s="28">
        <v>0</v>
      </c>
      <c r="D420" s="28">
        <v>0</v>
      </c>
      <c r="E420" s="32">
        <v>200000</v>
      </c>
      <c r="F420" s="278">
        <v>200000</v>
      </c>
      <c r="G420" s="5"/>
      <c r="H420" s="5"/>
      <c r="I420" s="112">
        <f t="shared" ref="I420:I445" si="62">H420/9*12</f>
        <v>0</v>
      </c>
      <c r="J420" s="113"/>
      <c r="K420" s="112">
        <f t="shared" si="59"/>
        <v>1600000</v>
      </c>
      <c r="L420" s="112">
        <f t="shared" ref="L420:L445" si="63">K420/8*12</f>
        <v>2400000</v>
      </c>
      <c r="M420" s="112"/>
      <c r="N420" s="113">
        <f t="shared" si="60"/>
        <v>200000</v>
      </c>
      <c r="O420" s="76">
        <f t="shared" si="57"/>
        <v>200000</v>
      </c>
      <c r="P420" s="32">
        <f t="shared" si="61"/>
        <v>210000</v>
      </c>
      <c r="Q420" s="33">
        <f t="shared" si="61"/>
        <v>220500</v>
      </c>
      <c r="R420" s="34">
        <f t="shared" si="58"/>
        <v>630500</v>
      </c>
    </row>
    <row r="421" spans="1:18" x14ac:dyDescent="0.3">
      <c r="A421" s="5">
        <v>21027025</v>
      </c>
      <c r="B421" s="52" t="s">
        <v>2727</v>
      </c>
      <c r="C421" s="28">
        <v>0</v>
      </c>
      <c r="D421" s="28">
        <v>0</v>
      </c>
      <c r="E421" s="32">
        <v>60000</v>
      </c>
      <c r="F421" s="278">
        <v>60000</v>
      </c>
      <c r="G421" s="5"/>
      <c r="H421" s="5"/>
      <c r="I421" s="112">
        <f t="shared" si="62"/>
        <v>0</v>
      </c>
      <c r="J421" s="113"/>
      <c r="K421" s="112">
        <f t="shared" si="59"/>
        <v>480000</v>
      </c>
      <c r="L421" s="112">
        <f t="shared" si="63"/>
        <v>720000</v>
      </c>
      <c r="M421" s="112"/>
      <c r="N421" s="113">
        <f t="shared" si="60"/>
        <v>60000</v>
      </c>
      <c r="O421" s="76">
        <f t="shared" si="57"/>
        <v>60000</v>
      </c>
      <c r="P421" s="32">
        <f t="shared" si="61"/>
        <v>63000</v>
      </c>
      <c r="Q421" s="33">
        <f t="shared" si="61"/>
        <v>66150</v>
      </c>
      <c r="R421" s="34">
        <f t="shared" si="58"/>
        <v>189150</v>
      </c>
    </row>
    <row r="422" spans="1:18" x14ac:dyDescent="0.3">
      <c r="A422" s="5">
        <v>21027026</v>
      </c>
      <c r="B422" s="52" t="s">
        <v>2728</v>
      </c>
      <c r="C422" s="28">
        <v>0</v>
      </c>
      <c r="D422" s="28">
        <v>0</v>
      </c>
      <c r="E422" s="32">
        <v>120000</v>
      </c>
      <c r="F422" s="278">
        <v>120000</v>
      </c>
      <c r="G422" s="5"/>
      <c r="H422" s="5"/>
      <c r="I422" s="112">
        <f t="shared" si="62"/>
        <v>0</v>
      </c>
      <c r="J422" s="113"/>
      <c r="K422" s="112">
        <f t="shared" si="59"/>
        <v>960000</v>
      </c>
      <c r="L422" s="112">
        <f t="shared" si="63"/>
        <v>1440000</v>
      </c>
      <c r="M422" s="112"/>
      <c r="N422" s="113">
        <f t="shared" si="60"/>
        <v>120000</v>
      </c>
      <c r="O422" s="76">
        <f t="shared" si="57"/>
        <v>120000</v>
      </c>
      <c r="P422" s="32">
        <f t="shared" si="61"/>
        <v>126000</v>
      </c>
      <c r="Q422" s="33">
        <f t="shared" si="61"/>
        <v>132300</v>
      </c>
      <c r="R422" s="34">
        <f t="shared" si="58"/>
        <v>378300</v>
      </c>
    </row>
    <row r="423" spans="1:18" x14ac:dyDescent="0.3">
      <c r="A423" s="5">
        <v>21027027</v>
      </c>
      <c r="B423" s="52" t="s">
        <v>2729</v>
      </c>
      <c r="C423" s="28">
        <v>0</v>
      </c>
      <c r="D423" s="28">
        <v>0</v>
      </c>
      <c r="E423" s="32">
        <v>200000</v>
      </c>
      <c r="F423" s="278">
        <v>200000</v>
      </c>
      <c r="G423" s="5"/>
      <c r="H423" s="5"/>
      <c r="I423" s="112">
        <f t="shared" si="62"/>
        <v>0</v>
      </c>
      <c r="J423" s="113"/>
      <c r="K423" s="112">
        <f t="shared" si="59"/>
        <v>1600000</v>
      </c>
      <c r="L423" s="112">
        <f t="shared" si="63"/>
        <v>2400000</v>
      </c>
      <c r="M423" s="112"/>
      <c r="N423" s="113">
        <f t="shared" si="60"/>
        <v>200000</v>
      </c>
      <c r="O423" s="76">
        <f t="shared" si="57"/>
        <v>200000</v>
      </c>
      <c r="P423" s="32">
        <f t="shared" si="61"/>
        <v>210000</v>
      </c>
      <c r="Q423" s="33">
        <f t="shared" si="61"/>
        <v>220500</v>
      </c>
      <c r="R423" s="34">
        <f t="shared" si="58"/>
        <v>630500</v>
      </c>
    </row>
    <row r="424" spans="1:18" x14ac:dyDescent="0.3">
      <c r="A424" s="5">
        <v>21027028</v>
      </c>
      <c r="B424" s="52" t="s">
        <v>2730</v>
      </c>
      <c r="C424" s="28">
        <v>0</v>
      </c>
      <c r="D424" s="28">
        <v>0</v>
      </c>
      <c r="E424" s="32">
        <v>100000</v>
      </c>
      <c r="F424" s="278">
        <v>100000</v>
      </c>
      <c r="G424" s="5"/>
      <c r="H424" s="5"/>
      <c r="I424" s="112">
        <f t="shared" si="62"/>
        <v>0</v>
      </c>
      <c r="J424" s="113"/>
      <c r="K424" s="112">
        <f t="shared" si="59"/>
        <v>800000</v>
      </c>
      <c r="L424" s="112">
        <f t="shared" si="63"/>
        <v>1200000</v>
      </c>
      <c r="M424" s="112"/>
      <c r="N424" s="113">
        <f t="shared" si="60"/>
        <v>100000</v>
      </c>
      <c r="O424" s="76">
        <f t="shared" si="57"/>
        <v>100000</v>
      </c>
      <c r="P424" s="32">
        <f t="shared" si="61"/>
        <v>105000</v>
      </c>
      <c r="Q424" s="33">
        <f t="shared" si="61"/>
        <v>110250</v>
      </c>
      <c r="R424" s="34">
        <f t="shared" si="58"/>
        <v>315250</v>
      </c>
    </row>
    <row r="425" spans="1:18" x14ac:dyDescent="0.3">
      <c r="A425" s="5">
        <v>21027029</v>
      </c>
      <c r="B425" s="52" t="s">
        <v>2731</v>
      </c>
      <c r="C425" s="28">
        <v>0</v>
      </c>
      <c r="D425" s="28">
        <v>0</v>
      </c>
      <c r="E425" s="32">
        <v>80000</v>
      </c>
      <c r="F425" s="278">
        <v>80000</v>
      </c>
      <c r="G425" s="5"/>
      <c r="H425" s="5"/>
      <c r="I425" s="112">
        <f t="shared" si="62"/>
        <v>0</v>
      </c>
      <c r="J425" s="113"/>
      <c r="K425" s="112">
        <f t="shared" si="59"/>
        <v>640000</v>
      </c>
      <c r="L425" s="112">
        <f t="shared" si="63"/>
        <v>960000</v>
      </c>
      <c r="M425" s="112"/>
      <c r="N425" s="113">
        <f t="shared" si="60"/>
        <v>80000</v>
      </c>
      <c r="O425" s="76">
        <f t="shared" si="57"/>
        <v>80000</v>
      </c>
      <c r="P425" s="32">
        <f t="shared" ref="P425:Q440" si="64">O425+5%*O425</f>
        <v>84000</v>
      </c>
      <c r="Q425" s="33">
        <f t="shared" si="64"/>
        <v>88200</v>
      </c>
      <c r="R425" s="34">
        <f t="shared" si="58"/>
        <v>252200</v>
      </c>
    </row>
    <row r="426" spans="1:18" x14ac:dyDescent="0.3">
      <c r="A426" s="5">
        <v>21027030</v>
      </c>
      <c r="B426" s="52" t="s">
        <v>2732</v>
      </c>
      <c r="C426" s="28">
        <v>0</v>
      </c>
      <c r="D426" s="28">
        <v>0</v>
      </c>
      <c r="E426" s="32">
        <v>80000</v>
      </c>
      <c r="F426" s="278">
        <v>80000</v>
      </c>
      <c r="G426" s="5"/>
      <c r="H426" s="5"/>
      <c r="I426" s="112">
        <f t="shared" si="62"/>
        <v>0</v>
      </c>
      <c r="J426" s="113"/>
      <c r="K426" s="112">
        <f t="shared" si="59"/>
        <v>640000</v>
      </c>
      <c r="L426" s="112">
        <f t="shared" si="63"/>
        <v>960000</v>
      </c>
      <c r="M426" s="112"/>
      <c r="N426" s="113">
        <f t="shared" si="60"/>
        <v>80000</v>
      </c>
      <c r="O426" s="76">
        <f t="shared" si="57"/>
        <v>80000</v>
      </c>
      <c r="P426" s="32">
        <f t="shared" si="64"/>
        <v>84000</v>
      </c>
      <c r="Q426" s="33">
        <f t="shared" si="64"/>
        <v>88200</v>
      </c>
      <c r="R426" s="34">
        <f t="shared" si="58"/>
        <v>252200</v>
      </c>
    </row>
    <row r="427" spans="1:18" x14ac:dyDescent="0.3">
      <c r="A427" s="5">
        <v>21027031</v>
      </c>
      <c r="B427" s="52" t="s">
        <v>2733</v>
      </c>
      <c r="C427" s="28">
        <v>0</v>
      </c>
      <c r="D427" s="28">
        <v>0</v>
      </c>
      <c r="E427" s="32">
        <v>150000</v>
      </c>
      <c r="F427" s="278">
        <v>150000</v>
      </c>
      <c r="G427" s="5"/>
      <c r="H427" s="5"/>
      <c r="I427" s="112">
        <f t="shared" si="62"/>
        <v>0</v>
      </c>
      <c r="J427" s="113"/>
      <c r="K427" s="112">
        <f t="shared" si="59"/>
        <v>1200000</v>
      </c>
      <c r="L427" s="112">
        <f t="shared" si="63"/>
        <v>1800000</v>
      </c>
      <c r="M427" s="112"/>
      <c r="N427" s="113">
        <f t="shared" si="60"/>
        <v>150000</v>
      </c>
      <c r="O427" s="76">
        <f t="shared" si="57"/>
        <v>150000</v>
      </c>
      <c r="P427" s="32">
        <f t="shared" si="64"/>
        <v>157500</v>
      </c>
      <c r="Q427" s="33">
        <f t="shared" si="64"/>
        <v>165375</v>
      </c>
      <c r="R427" s="34">
        <f t="shared" si="58"/>
        <v>472875</v>
      </c>
    </row>
    <row r="428" spans="1:18" x14ac:dyDescent="0.3">
      <c r="A428" s="5">
        <v>21027032</v>
      </c>
      <c r="B428" s="52" t="s">
        <v>2734</v>
      </c>
      <c r="C428" s="28">
        <v>0</v>
      </c>
      <c r="D428" s="28">
        <v>0</v>
      </c>
      <c r="E428" s="32">
        <v>500000</v>
      </c>
      <c r="F428" s="278">
        <v>500000</v>
      </c>
      <c r="G428" s="5"/>
      <c r="H428" s="5"/>
      <c r="I428" s="112">
        <f t="shared" si="62"/>
        <v>0</v>
      </c>
      <c r="J428" s="113"/>
      <c r="K428" s="112">
        <f t="shared" si="59"/>
        <v>4000000</v>
      </c>
      <c r="L428" s="112">
        <f t="shared" si="63"/>
        <v>6000000</v>
      </c>
      <c r="M428" s="112"/>
      <c r="N428" s="113">
        <f t="shared" si="60"/>
        <v>500000</v>
      </c>
      <c r="O428" s="76">
        <f t="shared" si="57"/>
        <v>500000</v>
      </c>
      <c r="P428" s="32">
        <f t="shared" si="64"/>
        <v>525000</v>
      </c>
      <c r="Q428" s="33">
        <f t="shared" si="64"/>
        <v>551250</v>
      </c>
      <c r="R428" s="34">
        <f t="shared" si="58"/>
        <v>1576250</v>
      </c>
    </row>
    <row r="429" spans="1:18" x14ac:dyDescent="0.3">
      <c r="A429" s="5">
        <v>21102001</v>
      </c>
      <c r="B429" s="52" t="s">
        <v>97</v>
      </c>
      <c r="C429" s="32">
        <v>924608360</v>
      </c>
      <c r="D429" s="32">
        <v>338822437</v>
      </c>
      <c r="E429" s="32">
        <v>1469956211</v>
      </c>
      <c r="F429" s="278">
        <v>1469956211</v>
      </c>
      <c r="G429" s="32">
        <v>1463656211</v>
      </c>
      <c r="H429" s="32">
        <v>739130614.7099998</v>
      </c>
      <c r="I429" s="112">
        <f t="shared" si="62"/>
        <v>985507486.27999973</v>
      </c>
      <c r="J429" s="113">
        <v>1463656211</v>
      </c>
      <c r="K429" s="117">
        <f>300000*8</f>
        <v>2400000</v>
      </c>
      <c r="L429" s="112">
        <f t="shared" si="63"/>
        <v>3600000</v>
      </c>
      <c r="M429" s="112"/>
      <c r="N429" s="115">
        <v>6500000</v>
      </c>
      <c r="O429" s="76">
        <f t="shared" si="57"/>
        <v>1470156211</v>
      </c>
      <c r="P429" s="32">
        <f t="shared" si="64"/>
        <v>1543664021.55</v>
      </c>
      <c r="Q429" s="33">
        <f t="shared" si="64"/>
        <v>1620847222.6275001</v>
      </c>
      <c r="R429" s="34">
        <f t="shared" si="58"/>
        <v>4634667455.1774998</v>
      </c>
    </row>
    <row r="430" spans="1:18" x14ac:dyDescent="0.3">
      <c r="A430" s="5">
        <v>21104001</v>
      </c>
      <c r="B430" s="52" t="s">
        <v>2735</v>
      </c>
      <c r="C430" s="28">
        <v>0</v>
      </c>
      <c r="D430" s="28">
        <v>0</v>
      </c>
      <c r="E430" s="28">
        <v>0</v>
      </c>
      <c r="F430" s="279">
        <v>0</v>
      </c>
      <c r="G430" s="5"/>
      <c r="H430" s="5"/>
      <c r="I430" s="112">
        <f t="shared" si="62"/>
        <v>0</v>
      </c>
      <c r="J430" s="113"/>
      <c r="K430" s="112"/>
      <c r="L430" s="112">
        <f t="shared" si="63"/>
        <v>0</v>
      </c>
      <c r="M430" s="112"/>
      <c r="N430" s="113"/>
      <c r="O430" s="76">
        <f t="shared" si="57"/>
        <v>0</v>
      </c>
      <c r="P430" s="32">
        <f t="shared" si="64"/>
        <v>0</v>
      </c>
      <c r="Q430" s="33">
        <f t="shared" si="64"/>
        <v>0</v>
      </c>
      <c r="R430" s="34">
        <f t="shared" si="58"/>
        <v>0</v>
      </c>
    </row>
    <row r="431" spans="1:18" x14ac:dyDescent="0.3">
      <c r="A431" s="5">
        <v>21104002</v>
      </c>
      <c r="B431" s="52" t="s">
        <v>2736</v>
      </c>
      <c r="C431" s="32">
        <v>18947096</v>
      </c>
      <c r="D431" s="28">
        <v>0</v>
      </c>
      <c r="E431" s="28">
        <v>0</v>
      </c>
      <c r="F431" s="279">
        <v>0</v>
      </c>
      <c r="G431" s="5"/>
      <c r="H431" s="5"/>
      <c r="I431" s="112">
        <f t="shared" si="62"/>
        <v>0</v>
      </c>
      <c r="J431" s="113"/>
      <c r="K431" s="112"/>
      <c r="L431" s="112">
        <f t="shared" si="63"/>
        <v>0</v>
      </c>
      <c r="M431" s="112"/>
      <c r="N431" s="113"/>
      <c r="O431" s="76">
        <f t="shared" si="57"/>
        <v>0</v>
      </c>
      <c r="P431" s="32">
        <f t="shared" si="64"/>
        <v>0</v>
      </c>
      <c r="Q431" s="33">
        <f t="shared" si="64"/>
        <v>0</v>
      </c>
      <c r="R431" s="34">
        <f t="shared" si="58"/>
        <v>0</v>
      </c>
    </row>
    <row r="432" spans="1:18" ht="37.5" x14ac:dyDescent="0.3">
      <c r="A432" s="5">
        <v>35001001</v>
      </c>
      <c r="B432" s="52" t="s">
        <v>102</v>
      </c>
      <c r="C432" s="32">
        <v>107376547</v>
      </c>
      <c r="D432" s="32">
        <v>34751974</v>
      </c>
      <c r="E432" s="32">
        <v>115484955</v>
      </c>
      <c r="F432" s="278">
        <v>91533115</v>
      </c>
      <c r="G432" s="5"/>
      <c r="H432" s="112">
        <v>11383901.500000002</v>
      </c>
      <c r="I432" s="112">
        <f t="shared" si="62"/>
        <v>15178535.333333336</v>
      </c>
      <c r="J432" s="113">
        <v>86493115</v>
      </c>
      <c r="K432" s="112">
        <v>4000000</v>
      </c>
      <c r="L432" s="112">
        <f t="shared" si="63"/>
        <v>6000000</v>
      </c>
      <c r="M432" s="112"/>
      <c r="N432" s="113">
        <f>L432</f>
        <v>6000000</v>
      </c>
      <c r="O432" s="76">
        <f t="shared" si="57"/>
        <v>92493115</v>
      </c>
      <c r="P432" s="32">
        <f t="shared" si="64"/>
        <v>97117770.75</v>
      </c>
      <c r="Q432" s="33">
        <f t="shared" si="64"/>
        <v>101973659.28749999</v>
      </c>
      <c r="R432" s="34">
        <f t="shared" si="58"/>
        <v>291584545.03750002</v>
      </c>
    </row>
    <row r="433" spans="1:18" s="122" customFormat="1" ht="37.5" x14ac:dyDescent="0.3">
      <c r="A433" s="37">
        <v>35003001</v>
      </c>
      <c r="B433" s="307" t="s">
        <v>106</v>
      </c>
      <c r="C433" s="118"/>
      <c r="D433" s="118"/>
      <c r="E433" s="118"/>
      <c r="F433" s="278"/>
      <c r="G433" s="37"/>
      <c r="H433" s="119"/>
      <c r="I433" s="119"/>
      <c r="J433" s="119"/>
      <c r="K433" s="119"/>
      <c r="L433" s="119">
        <v>92100000</v>
      </c>
      <c r="M433" s="119"/>
      <c r="N433" s="113">
        <v>30000000</v>
      </c>
      <c r="O433" s="76">
        <f>J433+N433</f>
        <v>30000000</v>
      </c>
      <c r="P433" s="118">
        <f t="shared" si="64"/>
        <v>31500000</v>
      </c>
      <c r="Q433" s="120">
        <f t="shared" si="64"/>
        <v>33075000</v>
      </c>
      <c r="R433" s="121">
        <f>SUM(O433:Q433)</f>
        <v>94575000</v>
      </c>
    </row>
    <row r="434" spans="1:18" s="122" customFormat="1" ht="37.5" x14ac:dyDescent="0.3">
      <c r="A434" s="37">
        <v>35004001</v>
      </c>
      <c r="B434" s="308" t="s">
        <v>2737</v>
      </c>
      <c r="C434" s="118"/>
      <c r="D434" s="118"/>
      <c r="E434" s="118"/>
      <c r="F434" s="278"/>
      <c r="G434" s="37"/>
      <c r="H434" s="119"/>
      <c r="I434" s="119"/>
      <c r="J434" s="119"/>
      <c r="K434" s="119">
        <v>42855200</v>
      </c>
      <c r="L434" s="119">
        <v>30000000</v>
      </c>
      <c r="M434" s="119"/>
      <c r="N434" s="113">
        <v>30000000</v>
      </c>
      <c r="O434" s="76">
        <f t="shared" si="57"/>
        <v>30000000</v>
      </c>
      <c r="P434" s="118">
        <f t="shared" si="64"/>
        <v>31500000</v>
      </c>
      <c r="Q434" s="120">
        <f t="shared" si="64"/>
        <v>33075000</v>
      </c>
      <c r="R434" s="121">
        <f>SUM(O434:Q434)</f>
        <v>94575000</v>
      </c>
    </row>
    <row r="435" spans="1:18" ht="37.5" x14ac:dyDescent="0.3">
      <c r="A435" s="5">
        <v>35055001</v>
      </c>
      <c r="B435" s="52" t="s">
        <v>105</v>
      </c>
      <c r="C435" s="32">
        <v>116594070</v>
      </c>
      <c r="D435" s="28">
        <v>0</v>
      </c>
      <c r="E435" s="28">
        <v>0</v>
      </c>
      <c r="F435" s="279">
        <v>0</v>
      </c>
      <c r="G435" s="5"/>
      <c r="H435" s="5"/>
      <c r="I435" s="112">
        <f t="shared" si="62"/>
        <v>0</v>
      </c>
      <c r="J435" s="113"/>
      <c r="K435" s="112"/>
      <c r="L435" s="112">
        <f t="shared" si="63"/>
        <v>0</v>
      </c>
      <c r="M435" s="112"/>
      <c r="N435" s="113">
        <v>130000000</v>
      </c>
      <c r="O435" s="76">
        <f t="shared" si="57"/>
        <v>130000000</v>
      </c>
      <c r="P435" s="32">
        <f t="shared" si="64"/>
        <v>136500000</v>
      </c>
      <c r="Q435" s="33">
        <f t="shared" si="64"/>
        <v>143325000</v>
      </c>
      <c r="R435" s="34">
        <f t="shared" si="58"/>
        <v>409825000</v>
      </c>
    </row>
    <row r="436" spans="1:18" x14ac:dyDescent="0.3">
      <c r="A436" s="5">
        <v>35109001</v>
      </c>
      <c r="B436" s="52" t="s">
        <v>103</v>
      </c>
      <c r="C436" s="32">
        <v>3020480</v>
      </c>
      <c r="D436" s="32">
        <v>181740</v>
      </c>
      <c r="E436" s="32">
        <v>1000000</v>
      </c>
      <c r="F436" s="278">
        <v>840000</v>
      </c>
      <c r="G436" s="5"/>
      <c r="H436" s="5"/>
      <c r="I436" s="112">
        <f t="shared" si="62"/>
        <v>0</v>
      </c>
      <c r="J436" s="113"/>
      <c r="K436" s="112">
        <v>242320</v>
      </c>
      <c r="L436" s="112">
        <f t="shared" si="63"/>
        <v>363480</v>
      </c>
      <c r="M436" s="112"/>
      <c r="N436" s="113">
        <v>1000000</v>
      </c>
      <c r="O436" s="76">
        <f t="shared" si="57"/>
        <v>1000000</v>
      </c>
      <c r="P436" s="32">
        <f t="shared" si="64"/>
        <v>1050000</v>
      </c>
      <c r="Q436" s="33">
        <f t="shared" si="64"/>
        <v>1102500</v>
      </c>
      <c r="R436" s="34">
        <f t="shared" si="58"/>
        <v>3152500</v>
      </c>
    </row>
    <row r="437" spans="1:18" ht="37.5" x14ac:dyDescent="0.3">
      <c r="A437" s="5">
        <v>51001001</v>
      </c>
      <c r="B437" s="52" t="s">
        <v>100</v>
      </c>
      <c r="C437" s="32">
        <v>22743815</v>
      </c>
      <c r="D437" s="32">
        <v>11136591</v>
      </c>
      <c r="E437" s="32">
        <v>33871783</v>
      </c>
      <c r="F437" s="278">
        <v>26999283</v>
      </c>
      <c r="G437" s="5"/>
      <c r="H437" s="112">
        <v>17959338.109999999</v>
      </c>
      <c r="I437" s="112">
        <f t="shared" si="62"/>
        <v>23945784.146666665</v>
      </c>
      <c r="J437" s="113">
        <f>22957623+2000000</f>
        <v>24957623</v>
      </c>
      <c r="K437" s="112">
        <v>1962264</v>
      </c>
      <c r="L437" s="112">
        <f t="shared" si="63"/>
        <v>2943396</v>
      </c>
      <c r="M437" s="112"/>
      <c r="N437" s="113">
        <v>6000000</v>
      </c>
      <c r="O437" s="76">
        <f t="shared" si="57"/>
        <v>30957623</v>
      </c>
      <c r="P437" s="32">
        <f t="shared" si="64"/>
        <v>32505504.149999999</v>
      </c>
      <c r="Q437" s="33">
        <f t="shared" si="64"/>
        <v>34130779.357500002</v>
      </c>
      <c r="R437" s="34">
        <f t="shared" si="58"/>
        <v>97593906.507499993</v>
      </c>
    </row>
    <row r="438" spans="1:18" x14ac:dyDescent="0.3">
      <c r="A438" s="5">
        <v>66001001</v>
      </c>
      <c r="B438" s="52" t="s">
        <v>76</v>
      </c>
      <c r="C438" s="32">
        <v>73252185</v>
      </c>
      <c r="D438" s="32">
        <v>5019032</v>
      </c>
      <c r="E438" s="32">
        <v>81651170</v>
      </c>
      <c r="F438" s="278">
        <v>64874423</v>
      </c>
      <c r="G438" s="5"/>
      <c r="H438" s="112">
        <v>42229809</v>
      </c>
      <c r="I438" s="112">
        <f t="shared" si="62"/>
        <v>56306412</v>
      </c>
      <c r="J438" s="113">
        <v>58658423</v>
      </c>
      <c r="K438" s="112">
        <v>4000000</v>
      </c>
      <c r="L438" s="112">
        <f t="shared" si="63"/>
        <v>6000000</v>
      </c>
      <c r="M438" s="112"/>
      <c r="N438" s="113">
        <v>4000000</v>
      </c>
      <c r="O438" s="76">
        <f t="shared" si="57"/>
        <v>62658423</v>
      </c>
      <c r="P438" s="32">
        <f t="shared" si="64"/>
        <v>65791344.149999999</v>
      </c>
      <c r="Q438" s="33">
        <f t="shared" si="64"/>
        <v>69080911.357500002</v>
      </c>
      <c r="R438" s="34">
        <f t="shared" si="58"/>
        <v>197530678.50749999</v>
      </c>
    </row>
    <row r="439" spans="1:18" ht="37.5" x14ac:dyDescent="0.3">
      <c r="A439" s="5">
        <v>66001002</v>
      </c>
      <c r="B439" s="52" t="s">
        <v>2206</v>
      </c>
      <c r="C439" s="32">
        <v>3000</v>
      </c>
      <c r="D439" s="28">
        <v>0</v>
      </c>
      <c r="E439" s="32">
        <v>2200000</v>
      </c>
      <c r="F439" s="278">
        <v>1848000</v>
      </c>
      <c r="G439" s="5"/>
      <c r="H439" s="5"/>
      <c r="I439" s="112">
        <f t="shared" si="62"/>
        <v>0</v>
      </c>
      <c r="J439" s="113"/>
      <c r="K439" s="112"/>
      <c r="L439" s="112">
        <f t="shared" si="63"/>
        <v>0</v>
      </c>
      <c r="M439" s="112"/>
      <c r="N439" s="113"/>
      <c r="O439" s="76">
        <f t="shared" si="57"/>
        <v>0</v>
      </c>
      <c r="P439" s="32">
        <f t="shared" si="64"/>
        <v>0</v>
      </c>
      <c r="Q439" s="33">
        <f t="shared" si="64"/>
        <v>0</v>
      </c>
      <c r="R439" s="34">
        <f t="shared" si="58"/>
        <v>0</v>
      </c>
    </row>
    <row r="440" spans="1:18" x14ac:dyDescent="0.3">
      <c r="A440" s="5">
        <v>66001003</v>
      </c>
      <c r="B440" s="52" t="s">
        <v>2221</v>
      </c>
      <c r="C440" s="28">
        <v>0</v>
      </c>
      <c r="D440" s="28">
        <v>0</v>
      </c>
      <c r="E440" s="32">
        <v>3800000</v>
      </c>
      <c r="F440" s="278">
        <v>3192000</v>
      </c>
      <c r="G440" s="5"/>
      <c r="H440" s="5"/>
      <c r="I440" s="112">
        <f t="shared" si="62"/>
        <v>0</v>
      </c>
      <c r="J440" s="113"/>
      <c r="K440" s="112"/>
      <c r="L440" s="112">
        <f t="shared" si="63"/>
        <v>0</v>
      </c>
      <c r="M440" s="112"/>
      <c r="N440" s="113"/>
      <c r="O440" s="76">
        <f t="shared" si="57"/>
        <v>0</v>
      </c>
      <c r="P440" s="32">
        <f t="shared" si="64"/>
        <v>0</v>
      </c>
      <c r="Q440" s="33">
        <f t="shared" si="64"/>
        <v>0</v>
      </c>
      <c r="R440" s="34">
        <f t="shared" si="58"/>
        <v>0</v>
      </c>
    </row>
    <row r="441" spans="1:18" x14ac:dyDescent="0.3">
      <c r="A441" s="5">
        <v>66018001</v>
      </c>
      <c r="B441" s="52" t="s">
        <v>2232</v>
      </c>
      <c r="C441" s="32">
        <v>31050000</v>
      </c>
      <c r="D441" s="28">
        <v>0</v>
      </c>
      <c r="E441" s="32">
        <v>660000000</v>
      </c>
      <c r="F441" s="278">
        <v>554400000</v>
      </c>
      <c r="G441" s="5"/>
      <c r="H441" s="5"/>
      <c r="I441" s="112">
        <f t="shared" si="62"/>
        <v>0</v>
      </c>
      <c r="J441" s="113"/>
      <c r="K441" s="112">
        <v>64000000</v>
      </c>
      <c r="L441" s="112">
        <f t="shared" si="63"/>
        <v>96000000</v>
      </c>
      <c r="M441" s="112"/>
      <c r="N441" s="113">
        <f>L441</f>
        <v>96000000</v>
      </c>
      <c r="O441" s="76">
        <f t="shared" si="57"/>
        <v>96000000</v>
      </c>
      <c r="P441" s="32">
        <f t="shared" ref="P441:Q445" si="65">O441+5%*O441</f>
        <v>100800000</v>
      </c>
      <c r="Q441" s="33">
        <f t="shared" si="65"/>
        <v>105840000</v>
      </c>
      <c r="R441" s="34">
        <f t="shared" si="58"/>
        <v>302640000</v>
      </c>
    </row>
    <row r="442" spans="1:18" x14ac:dyDescent="0.3">
      <c r="A442" s="5">
        <v>66019001</v>
      </c>
      <c r="B442" s="52" t="s">
        <v>2276</v>
      </c>
      <c r="C442" s="32">
        <v>248000000</v>
      </c>
      <c r="D442" s="28">
        <v>0</v>
      </c>
      <c r="E442" s="32">
        <v>528000000</v>
      </c>
      <c r="F442" s="278">
        <v>443520000</v>
      </c>
      <c r="G442" s="5"/>
      <c r="H442" s="5"/>
      <c r="I442" s="112">
        <f t="shared" si="62"/>
        <v>0</v>
      </c>
      <c r="J442" s="113"/>
      <c r="K442" s="112">
        <v>320000000</v>
      </c>
      <c r="L442" s="112">
        <f>250000000+200000000</f>
        <v>450000000</v>
      </c>
      <c r="M442" s="112"/>
      <c r="N442" s="113">
        <f>L442</f>
        <v>450000000</v>
      </c>
      <c r="O442" s="76">
        <f t="shared" si="57"/>
        <v>450000000</v>
      </c>
      <c r="P442" s="32">
        <f t="shared" si="65"/>
        <v>472500000</v>
      </c>
      <c r="Q442" s="33">
        <f t="shared" si="65"/>
        <v>496125000</v>
      </c>
      <c r="R442" s="34">
        <f t="shared" si="58"/>
        <v>1418625000</v>
      </c>
    </row>
    <row r="443" spans="1:18" ht="37.5" x14ac:dyDescent="0.3">
      <c r="A443" s="5">
        <v>66021001</v>
      </c>
      <c r="B443" s="52" t="s">
        <v>101</v>
      </c>
      <c r="C443" s="32">
        <v>740000000</v>
      </c>
      <c r="D443" s="32">
        <v>330000000</v>
      </c>
      <c r="E443" s="32">
        <v>1120000000</v>
      </c>
      <c r="F443" s="278">
        <v>940800000</v>
      </c>
      <c r="G443" s="5"/>
      <c r="H443" s="5"/>
      <c r="I443" s="112">
        <f t="shared" si="62"/>
        <v>0</v>
      </c>
      <c r="J443" s="113"/>
      <c r="K443" s="112">
        <v>720000000</v>
      </c>
      <c r="L443" s="112">
        <v>750000000</v>
      </c>
      <c r="M443" s="112"/>
      <c r="N443" s="113">
        <f>L443</f>
        <v>750000000</v>
      </c>
      <c r="O443" s="76">
        <f t="shared" si="57"/>
        <v>750000000</v>
      </c>
      <c r="P443" s="32">
        <f t="shared" si="65"/>
        <v>787500000</v>
      </c>
      <c r="Q443" s="33">
        <f t="shared" si="65"/>
        <v>826875000</v>
      </c>
      <c r="R443" s="34">
        <f t="shared" si="58"/>
        <v>2364375000</v>
      </c>
    </row>
    <row r="444" spans="1:18" ht="37.5" x14ac:dyDescent="0.3">
      <c r="A444" s="5">
        <v>66021002</v>
      </c>
      <c r="B444" s="52" t="s">
        <v>2738</v>
      </c>
      <c r="C444" s="32">
        <v>540000000</v>
      </c>
      <c r="D444" s="32">
        <v>450000000</v>
      </c>
      <c r="E444" s="32">
        <v>15015000</v>
      </c>
      <c r="F444" s="278">
        <v>12612600</v>
      </c>
      <c r="G444" s="5"/>
      <c r="H444" s="5"/>
      <c r="I444" s="112">
        <f t="shared" si="62"/>
        <v>0</v>
      </c>
      <c r="J444" s="113"/>
      <c r="K444" s="112"/>
      <c r="L444" s="112">
        <f t="shared" si="63"/>
        <v>0</v>
      </c>
      <c r="M444" s="112"/>
      <c r="N444" s="113"/>
      <c r="O444" s="76">
        <f t="shared" si="57"/>
        <v>0</v>
      </c>
      <c r="P444" s="32">
        <f t="shared" si="65"/>
        <v>0</v>
      </c>
      <c r="Q444" s="33">
        <f t="shared" si="65"/>
        <v>0</v>
      </c>
      <c r="R444" s="34">
        <f t="shared" si="58"/>
        <v>0</v>
      </c>
    </row>
    <row r="445" spans="1:18" x14ac:dyDescent="0.3">
      <c r="C445" s="5"/>
      <c r="D445" s="5"/>
      <c r="E445" s="5"/>
      <c r="F445" s="272"/>
      <c r="G445" s="2"/>
      <c r="H445" s="2"/>
      <c r="I445" s="112">
        <f t="shared" si="62"/>
        <v>0</v>
      </c>
      <c r="J445" s="113"/>
      <c r="K445" s="3"/>
      <c r="L445" s="112">
        <f t="shared" si="63"/>
        <v>0</v>
      </c>
      <c r="M445" s="112"/>
      <c r="N445" s="4"/>
      <c r="O445" s="76">
        <f t="shared" si="57"/>
        <v>0</v>
      </c>
      <c r="P445" s="32">
        <f t="shared" si="65"/>
        <v>0</v>
      </c>
      <c r="Q445" s="33">
        <f t="shared" si="65"/>
        <v>0</v>
      </c>
      <c r="R445" s="34">
        <f t="shared" si="58"/>
        <v>0</v>
      </c>
    </row>
    <row r="446" spans="1:18" x14ac:dyDescent="0.3">
      <c r="A446" s="41"/>
      <c r="B446" s="310"/>
      <c r="C446" s="43">
        <f t="shared" ref="C446:R446" si="66">C8+C42+C76+C84+C87</f>
        <v>55551229440</v>
      </c>
      <c r="D446" s="43">
        <f t="shared" si="66"/>
        <v>13618906916</v>
      </c>
      <c r="E446" s="43">
        <f t="shared" si="66"/>
        <v>58772739914</v>
      </c>
      <c r="F446" s="280">
        <f t="shared" si="66"/>
        <v>49164463958</v>
      </c>
      <c r="G446" s="43">
        <f t="shared" si="66"/>
        <v>7190238275</v>
      </c>
      <c r="H446" s="43">
        <f t="shared" si="66"/>
        <v>9367357590.2150002</v>
      </c>
      <c r="I446" s="43">
        <f t="shared" si="66"/>
        <v>12489810120.286671</v>
      </c>
      <c r="J446" s="43">
        <f t="shared" si="66"/>
        <v>17651074756</v>
      </c>
      <c r="K446" s="43">
        <f t="shared" si="66"/>
        <v>8200689787.6300001</v>
      </c>
      <c r="L446" s="43">
        <f t="shared" si="66"/>
        <v>25742655676.444996</v>
      </c>
      <c r="M446" s="43">
        <f t="shared" si="66"/>
        <v>16243150088.653999</v>
      </c>
      <c r="N446" s="27">
        <f t="shared" si="66"/>
        <v>22871860452.994999</v>
      </c>
      <c r="O446" s="27">
        <f t="shared" si="66"/>
        <v>56766085297.649002</v>
      </c>
      <c r="P446" s="43">
        <f t="shared" si="66"/>
        <v>59598089562.531448</v>
      </c>
      <c r="Q446" s="43">
        <f t="shared" si="66"/>
        <v>62577994040.65802</v>
      </c>
      <c r="R446" s="43">
        <f t="shared" si="66"/>
        <v>178936168900.8385</v>
      </c>
    </row>
    <row r="447" spans="1:18" hidden="1" x14ac:dyDescent="0.3">
      <c r="O447" s="123">
        <v>52000000000</v>
      </c>
    </row>
    <row r="448" spans="1:18" hidden="1" x14ac:dyDescent="0.3">
      <c r="O448" s="40">
        <f>O446-O447</f>
        <v>4766085297.6490021</v>
      </c>
    </row>
    <row r="449" spans="13:15" hidden="1" x14ac:dyDescent="0.3">
      <c r="O449" s="123"/>
    </row>
    <row r="450" spans="13:15" hidden="1" x14ac:dyDescent="0.3"/>
    <row r="451" spans="13:15" hidden="1" x14ac:dyDescent="0.3"/>
    <row r="452" spans="13:15" hidden="1" x14ac:dyDescent="0.3"/>
    <row r="453" spans="13:15" hidden="1" x14ac:dyDescent="0.3"/>
    <row r="454" spans="13:15" hidden="1" x14ac:dyDescent="0.3"/>
    <row r="455" spans="13:15" hidden="1" x14ac:dyDescent="0.3">
      <c r="M455" s="232" t="s">
        <v>3635</v>
      </c>
      <c r="N455" s="303">
        <v>12000000000</v>
      </c>
    </row>
    <row r="456" spans="13:15" hidden="1" x14ac:dyDescent="0.3">
      <c r="M456" s="232" t="s">
        <v>3636</v>
      </c>
      <c r="N456" s="303">
        <v>18000000000</v>
      </c>
    </row>
    <row r="457" spans="13:15" hidden="1" x14ac:dyDescent="0.3">
      <c r="M457" s="232" t="s">
        <v>3637</v>
      </c>
      <c r="N457" s="303">
        <v>22000000000</v>
      </c>
    </row>
    <row r="458" spans="13:15" hidden="1" x14ac:dyDescent="0.3">
      <c r="N458" s="10">
        <f>SUM(N455:N457)</f>
        <v>52000000000</v>
      </c>
    </row>
    <row r="459" spans="13:15" hidden="1" x14ac:dyDescent="0.3"/>
  </sheetData>
  <mergeCells count="2">
    <mergeCell ref="A1:Q1"/>
    <mergeCell ref="A2:Q2"/>
  </mergeCells>
  <pageMargins left="0.7" right="0.7" top="0.75" bottom="0.75" header="0.3" footer="0.3"/>
  <pageSetup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1"/>
  <sheetViews>
    <sheetView view="pageBreakPreview" zoomScale="60" workbookViewId="0">
      <pane ySplit="7" topLeftCell="A8" activePane="bottomLeft" state="frozen"/>
      <selection pane="bottomLeft" activeCell="A51" sqref="A51:XFD51"/>
    </sheetView>
  </sheetViews>
  <sheetFormatPr defaultRowHeight="15" x14ac:dyDescent="0.25"/>
  <cols>
    <col min="1" max="1" width="25.5703125" bestFit="1" customWidth="1"/>
    <col min="2" max="2" width="46" style="309" customWidth="1"/>
    <col min="3" max="3" width="38.42578125" customWidth="1"/>
    <col min="4" max="4" width="29.7109375" style="309" bestFit="1" customWidth="1"/>
    <col min="5" max="5" width="13.28515625" hidden="1" customWidth="1"/>
    <col min="6" max="6" width="0" hidden="1" customWidth="1"/>
    <col min="7" max="7" width="20.85546875" style="9" customWidth="1"/>
    <col min="8" max="8" width="21.140625" style="9" hidden="1" customWidth="1"/>
    <col min="9" max="9" width="21.5703125" style="9" customWidth="1"/>
    <col min="10" max="10" width="21.5703125" style="39" customWidth="1"/>
    <col min="11" max="11" width="21" style="235" customWidth="1"/>
    <col min="12" max="12" width="21.42578125" style="9" customWidth="1"/>
    <col min="13" max="13" width="21.140625" style="9" customWidth="1"/>
    <col min="14" max="14" width="19.85546875" bestFit="1" customWidth="1"/>
  </cols>
  <sheetData>
    <row r="1" spans="1:14" ht="18.75" x14ac:dyDescent="0.3">
      <c r="A1" s="450" t="s">
        <v>2739</v>
      </c>
      <c r="B1" s="451"/>
      <c r="C1" s="451"/>
      <c r="D1" s="451"/>
      <c r="E1" s="451"/>
      <c r="F1" s="451"/>
      <c r="G1" s="451"/>
      <c r="H1" s="451"/>
      <c r="I1" s="451"/>
      <c r="J1" s="451"/>
      <c r="K1" s="451"/>
      <c r="L1" s="451"/>
      <c r="M1" s="451"/>
      <c r="N1" s="452"/>
    </row>
    <row r="2" spans="1:14" ht="18.75" x14ac:dyDescent="0.3">
      <c r="A2" s="450" t="s">
        <v>2312</v>
      </c>
      <c r="B2" s="451"/>
      <c r="C2" s="451"/>
      <c r="D2" s="451"/>
      <c r="E2" s="451"/>
      <c r="F2" s="451"/>
      <c r="G2" s="451"/>
      <c r="H2" s="451"/>
      <c r="I2" s="451"/>
      <c r="J2" s="451"/>
      <c r="K2" s="451"/>
      <c r="L2" s="451"/>
      <c r="M2" s="451"/>
      <c r="N2" s="452"/>
    </row>
    <row r="3" spans="1:14" ht="18.75" x14ac:dyDescent="0.3">
      <c r="A3" s="440" t="s">
        <v>2313</v>
      </c>
      <c r="B3" s="441"/>
      <c r="C3" s="441"/>
      <c r="D3" s="441"/>
      <c r="E3" s="441"/>
      <c r="F3" s="441"/>
      <c r="G3" s="441"/>
      <c r="H3" s="441"/>
      <c r="I3" s="441"/>
      <c r="J3" s="441"/>
      <c r="K3" s="441"/>
      <c r="L3" s="441"/>
      <c r="M3" s="441"/>
      <c r="N3" s="442"/>
    </row>
    <row r="4" spans="1:14" s="57" customFormat="1" ht="18.75" customHeight="1" x14ac:dyDescent="0.3">
      <c r="A4" s="88" t="s">
        <v>2314</v>
      </c>
      <c r="B4" s="88" t="s">
        <v>2315</v>
      </c>
      <c r="C4" s="88"/>
      <c r="D4" s="88"/>
      <c r="E4" s="88" t="s">
        <v>2316</v>
      </c>
      <c r="F4" s="88" t="s">
        <v>210</v>
      </c>
      <c r="G4" s="100" t="s">
        <v>36</v>
      </c>
      <c r="H4" s="326" t="s">
        <v>36</v>
      </c>
      <c r="I4" s="100" t="s">
        <v>37</v>
      </c>
      <c r="J4" s="302" t="s">
        <v>212</v>
      </c>
      <c r="K4" s="327" t="s">
        <v>40</v>
      </c>
      <c r="L4" s="100" t="s">
        <v>40</v>
      </c>
      <c r="M4" s="100" t="s">
        <v>40</v>
      </c>
      <c r="N4" s="302" t="s">
        <v>41</v>
      </c>
    </row>
    <row r="5" spans="1:14" ht="18.75" x14ac:dyDescent="0.3">
      <c r="A5" s="13" t="s">
        <v>2317</v>
      </c>
      <c r="B5" s="12"/>
      <c r="C5" s="12"/>
      <c r="D5" s="12"/>
      <c r="E5" s="12"/>
      <c r="F5" s="13" t="s">
        <v>219</v>
      </c>
      <c r="G5" s="246"/>
      <c r="H5" s="241" t="s">
        <v>42</v>
      </c>
      <c r="I5" s="246"/>
      <c r="J5" s="242"/>
      <c r="K5" s="275"/>
      <c r="L5" s="246"/>
      <c r="M5" s="246"/>
      <c r="N5" s="11"/>
    </row>
    <row r="6" spans="1:14" s="325" customFormat="1" ht="18.75" x14ac:dyDescent="0.3">
      <c r="A6" s="318" t="s">
        <v>2318</v>
      </c>
      <c r="B6" s="319"/>
      <c r="C6" s="319"/>
      <c r="D6" s="319"/>
      <c r="E6" s="319"/>
      <c r="F6" s="320"/>
      <c r="G6" s="321">
        <v>2019</v>
      </c>
      <c r="H6" s="321">
        <v>2020</v>
      </c>
      <c r="I6" s="321">
        <v>2020</v>
      </c>
      <c r="J6" s="322">
        <v>2020</v>
      </c>
      <c r="K6" s="323">
        <v>2021</v>
      </c>
      <c r="L6" s="321">
        <v>2022</v>
      </c>
      <c r="M6" s="321">
        <v>2023</v>
      </c>
      <c r="N6" s="324"/>
    </row>
    <row r="7" spans="1:14" ht="18.75" x14ac:dyDescent="0.3">
      <c r="A7" s="13" t="s">
        <v>219</v>
      </c>
      <c r="B7" s="12" t="s">
        <v>3646</v>
      </c>
      <c r="C7" s="12" t="s">
        <v>3645</v>
      </c>
      <c r="D7" s="12" t="s">
        <v>3644</v>
      </c>
      <c r="E7" s="12"/>
      <c r="F7" s="48"/>
      <c r="G7" s="106" t="s">
        <v>44</v>
      </c>
      <c r="H7" s="106" t="s">
        <v>44</v>
      </c>
      <c r="I7" s="106" t="s">
        <v>44</v>
      </c>
      <c r="J7" s="20" t="s">
        <v>44</v>
      </c>
      <c r="K7" s="276" t="s">
        <v>44</v>
      </c>
      <c r="L7" s="106" t="s">
        <v>44</v>
      </c>
      <c r="M7" s="106" t="s">
        <v>44</v>
      </c>
      <c r="N7" s="11"/>
    </row>
    <row r="8" spans="1:14" ht="18.75" x14ac:dyDescent="0.3">
      <c r="A8" s="13"/>
      <c r="B8" s="12"/>
      <c r="C8" s="12"/>
      <c r="D8" s="12"/>
      <c r="E8" s="12"/>
      <c r="F8" s="48"/>
      <c r="G8" s="106"/>
      <c r="H8" s="106"/>
      <c r="I8" s="106"/>
      <c r="J8" s="20"/>
      <c r="K8" s="276"/>
      <c r="L8" s="106"/>
      <c r="M8" s="106"/>
      <c r="N8" s="11"/>
    </row>
    <row r="9" spans="1:14" ht="18.75" x14ac:dyDescent="0.3">
      <c r="A9" s="5"/>
      <c r="B9" s="52"/>
      <c r="C9" s="62"/>
      <c r="D9" s="52"/>
      <c r="E9" s="5"/>
      <c r="F9" s="46"/>
      <c r="G9" s="117"/>
      <c r="H9" s="117"/>
      <c r="I9" s="117"/>
      <c r="J9" s="30"/>
      <c r="K9" s="233"/>
      <c r="L9" s="117">
        <f t="shared" ref="L9:M9" si="0">K9+5%*K9</f>
        <v>0</v>
      </c>
      <c r="M9" s="117">
        <f t="shared" si="0"/>
        <v>0</v>
      </c>
      <c r="N9" s="34">
        <f>SUM(K9)</f>
        <v>0</v>
      </c>
    </row>
    <row r="10" spans="1:14" ht="18.75" x14ac:dyDescent="0.3">
      <c r="A10" s="5" t="s">
        <v>2334</v>
      </c>
      <c r="B10" s="52" t="s">
        <v>2335</v>
      </c>
      <c r="C10" s="36" t="s">
        <v>796</v>
      </c>
      <c r="D10" s="52" t="s">
        <v>3639</v>
      </c>
      <c r="E10" s="5">
        <v>13010000</v>
      </c>
      <c r="F10" s="46">
        <v>3000</v>
      </c>
      <c r="G10" s="117">
        <v>0</v>
      </c>
      <c r="H10" s="117">
        <v>20000</v>
      </c>
      <c r="I10" s="117">
        <v>0</v>
      </c>
      <c r="J10" s="30">
        <v>0</v>
      </c>
      <c r="K10" s="233"/>
      <c r="L10" s="117">
        <f t="shared" ref="L10:M10" si="1">K10+5%*K10</f>
        <v>0</v>
      </c>
      <c r="M10" s="117">
        <f t="shared" si="1"/>
        <v>0</v>
      </c>
      <c r="N10" s="34">
        <f>SUM(K10)</f>
        <v>0</v>
      </c>
    </row>
    <row r="11" spans="1:14" ht="37.5" x14ac:dyDescent="0.3">
      <c r="A11" s="5" t="s">
        <v>2356</v>
      </c>
      <c r="B11" s="52" t="s">
        <v>2357</v>
      </c>
      <c r="C11" s="36" t="s">
        <v>796</v>
      </c>
      <c r="D11" s="52" t="s">
        <v>2357</v>
      </c>
      <c r="E11" s="5">
        <v>14010100</v>
      </c>
      <c r="F11" s="46">
        <v>3000</v>
      </c>
      <c r="G11" s="117">
        <v>27567919263</v>
      </c>
      <c r="H11" s="117">
        <v>14957845553</v>
      </c>
      <c r="I11" s="117">
        <v>32363003525</v>
      </c>
      <c r="J11" s="30">
        <v>42470960414</v>
      </c>
      <c r="K11" s="168">
        <f>'Comp of Transf from CRF toCDF'!H28</f>
        <v>51900154582</v>
      </c>
      <c r="L11" s="117">
        <f t="shared" ref="L11:M11" si="2">K11+5%*K11</f>
        <v>54495162311.099998</v>
      </c>
      <c r="M11" s="117">
        <f t="shared" si="2"/>
        <v>57219920426.654999</v>
      </c>
      <c r="N11" s="34">
        <f>SUM(K11)</f>
        <v>51900154582</v>
      </c>
    </row>
    <row r="12" spans="1:14" ht="18.75" x14ac:dyDescent="0.3">
      <c r="A12" s="13"/>
      <c r="B12" s="12"/>
      <c r="C12" s="12"/>
      <c r="D12" s="12"/>
      <c r="E12" s="12"/>
      <c r="F12" s="48"/>
      <c r="G12" s="106"/>
      <c r="H12" s="106"/>
      <c r="I12" s="106"/>
      <c r="J12" s="20"/>
      <c r="K12" s="276"/>
      <c r="L12" s="117">
        <f t="shared" ref="L12:M12" si="3">K12+5%*K12</f>
        <v>0</v>
      </c>
      <c r="M12" s="117">
        <f t="shared" si="3"/>
        <v>0</v>
      </c>
      <c r="N12" s="34">
        <f>SUM(K12)</f>
        <v>0</v>
      </c>
    </row>
    <row r="13" spans="1:14" ht="18.75" x14ac:dyDescent="0.3">
      <c r="A13" s="13"/>
      <c r="B13" s="12"/>
      <c r="C13" s="12"/>
      <c r="D13" s="12"/>
      <c r="E13" s="12"/>
      <c r="F13" s="48"/>
      <c r="G13" s="106"/>
      <c r="H13" s="106"/>
      <c r="I13" s="106"/>
      <c r="J13" s="20"/>
      <c r="K13" s="276"/>
      <c r="L13" s="106"/>
      <c r="M13" s="106"/>
      <c r="N13" s="11"/>
    </row>
    <row r="14" spans="1:14" ht="18.75" x14ac:dyDescent="0.3">
      <c r="A14" s="5" t="s">
        <v>2324</v>
      </c>
      <c r="B14" s="52" t="s">
        <v>2325</v>
      </c>
      <c r="C14" s="62" t="s">
        <v>64</v>
      </c>
      <c r="D14" s="52" t="s">
        <v>3652</v>
      </c>
      <c r="E14" s="5">
        <v>13010000</v>
      </c>
      <c r="F14" s="46">
        <v>3000</v>
      </c>
      <c r="G14" s="117">
        <v>0</v>
      </c>
      <c r="H14" s="117">
        <v>0</v>
      </c>
      <c r="I14" s="117">
        <v>0</v>
      </c>
      <c r="J14" s="30">
        <v>1000000000</v>
      </c>
      <c r="K14" s="277">
        <v>2500000000</v>
      </c>
      <c r="L14" s="117">
        <f>K14+5%*K14</f>
        <v>2625000000</v>
      </c>
      <c r="M14" s="117">
        <f>L14+5%*L14</f>
        <v>2756250000</v>
      </c>
      <c r="N14" s="34">
        <f>SUM(K14)</f>
        <v>2500000000</v>
      </c>
    </row>
    <row r="15" spans="1:14" ht="18.75" x14ac:dyDescent="0.3">
      <c r="A15" s="5" t="s">
        <v>2326</v>
      </c>
      <c r="B15" s="52" t="s">
        <v>2327</v>
      </c>
      <c r="C15" s="62" t="s">
        <v>64</v>
      </c>
      <c r="D15" s="52" t="s">
        <v>3652</v>
      </c>
      <c r="E15" s="5">
        <v>13010000</v>
      </c>
      <c r="F15" s="46">
        <v>3000</v>
      </c>
      <c r="G15" s="117">
        <v>0</v>
      </c>
      <c r="H15" s="117">
        <v>0</v>
      </c>
      <c r="I15" s="117">
        <v>0</v>
      </c>
      <c r="J15" s="30">
        <v>1500000000</v>
      </c>
      <c r="K15" s="277">
        <v>2500000000</v>
      </c>
      <c r="L15" s="117">
        <f t="shared" ref="L15:M15" si="4">K15+5%*K15</f>
        <v>2625000000</v>
      </c>
      <c r="M15" s="117">
        <f t="shared" si="4"/>
        <v>2756250000</v>
      </c>
      <c r="N15" s="34">
        <f t="shared" ref="N15:N51" si="5">SUM(K15)</f>
        <v>2500000000</v>
      </c>
    </row>
    <row r="16" spans="1:14" ht="18.75" x14ac:dyDescent="0.3">
      <c r="A16" s="5" t="s">
        <v>2339</v>
      </c>
      <c r="B16" s="52" t="s">
        <v>2340</v>
      </c>
      <c r="C16" s="62" t="s">
        <v>70</v>
      </c>
      <c r="D16" s="52" t="s">
        <v>3652</v>
      </c>
      <c r="E16" s="5">
        <v>13010000</v>
      </c>
      <c r="F16" s="46">
        <v>3000</v>
      </c>
      <c r="G16" s="117">
        <v>0</v>
      </c>
      <c r="H16" s="117">
        <v>0</v>
      </c>
      <c r="I16" s="117">
        <v>500000000</v>
      </c>
      <c r="J16" s="30">
        <v>0</v>
      </c>
      <c r="K16" s="233"/>
      <c r="L16" s="117">
        <f t="shared" ref="L16:M16" si="6">K16+5%*K16</f>
        <v>0</v>
      </c>
      <c r="M16" s="117">
        <f t="shared" si="6"/>
        <v>0</v>
      </c>
      <c r="N16" s="34">
        <f t="shared" si="5"/>
        <v>0</v>
      </c>
    </row>
    <row r="17" spans="1:14" ht="18.75" x14ac:dyDescent="0.3">
      <c r="A17" s="5" t="s">
        <v>2323</v>
      </c>
      <c r="B17" s="52" t="s">
        <v>3640</v>
      </c>
      <c r="C17" s="62" t="s">
        <v>64</v>
      </c>
      <c r="D17" s="52" t="s">
        <v>3652</v>
      </c>
      <c r="E17" s="5">
        <v>13010000</v>
      </c>
      <c r="F17" s="46">
        <v>3000</v>
      </c>
      <c r="G17" s="117">
        <v>0</v>
      </c>
      <c r="H17" s="117">
        <v>0</v>
      </c>
      <c r="I17" s="117">
        <v>300000000</v>
      </c>
      <c r="J17" s="30">
        <v>0</v>
      </c>
      <c r="K17" s="233"/>
      <c r="L17" s="117">
        <f t="shared" ref="L17:M17" si="7">K17+5%*K17</f>
        <v>0</v>
      </c>
      <c r="M17" s="117">
        <f t="shared" si="7"/>
        <v>0</v>
      </c>
      <c r="N17" s="34">
        <f t="shared" si="5"/>
        <v>0</v>
      </c>
    </row>
    <row r="18" spans="1:14" s="240" customFormat="1" ht="18.75" x14ac:dyDescent="0.3">
      <c r="A18" s="238"/>
      <c r="B18" s="311"/>
      <c r="C18" s="247"/>
      <c r="D18" s="311" t="s">
        <v>3647</v>
      </c>
      <c r="E18" s="238"/>
      <c r="F18" s="239"/>
      <c r="G18" s="168">
        <f>SUM(G14:G17)</f>
        <v>0</v>
      </c>
      <c r="H18" s="168">
        <f t="shared" ref="H18:K18" si="8">SUM(H14:H17)</f>
        <v>0</v>
      </c>
      <c r="I18" s="168">
        <f t="shared" si="8"/>
        <v>800000000</v>
      </c>
      <c r="J18" s="178">
        <f t="shared" si="8"/>
        <v>2500000000</v>
      </c>
      <c r="K18" s="168">
        <f t="shared" si="8"/>
        <v>5000000000</v>
      </c>
      <c r="L18" s="233">
        <f t="shared" ref="L18:M18" si="9">K18+5%*K18</f>
        <v>5250000000</v>
      </c>
      <c r="M18" s="233">
        <f t="shared" si="9"/>
        <v>5512500000</v>
      </c>
      <c r="N18" s="243">
        <f t="shared" si="5"/>
        <v>5000000000</v>
      </c>
    </row>
    <row r="19" spans="1:14" ht="18.75" x14ac:dyDescent="0.3">
      <c r="A19" s="5"/>
      <c r="B19" s="52"/>
      <c r="C19" s="62"/>
      <c r="D19" s="52"/>
      <c r="E19" s="5"/>
      <c r="F19" s="46"/>
      <c r="G19" s="117"/>
      <c r="H19" s="117"/>
      <c r="I19" s="117"/>
      <c r="J19" s="30"/>
      <c r="K19" s="233"/>
      <c r="L19" s="117">
        <f t="shared" ref="L19:M19" si="10">K19+5%*K19</f>
        <v>0</v>
      </c>
      <c r="M19" s="117">
        <f t="shared" si="10"/>
        <v>0</v>
      </c>
      <c r="N19" s="34">
        <f t="shared" si="5"/>
        <v>0</v>
      </c>
    </row>
    <row r="20" spans="1:14" ht="37.5" x14ac:dyDescent="0.3">
      <c r="A20" s="5" t="s">
        <v>2319</v>
      </c>
      <c r="B20" s="52" t="s">
        <v>2320</v>
      </c>
      <c r="C20" s="62" t="s">
        <v>64</v>
      </c>
      <c r="D20" s="52" t="s">
        <v>3653</v>
      </c>
      <c r="E20" s="5">
        <v>13010000</v>
      </c>
      <c r="F20" s="46">
        <v>3000</v>
      </c>
      <c r="G20" s="117">
        <v>0</v>
      </c>
      <c r="H20" s="117">
        <v>0</v>
      </c>
      <c r="I20" s="117">
        <v>500000000</v>
      </c>
      <c r="J20" s="30">
        <v>300000000</v>
      </c>
      <c r="K20" s="277">
        <v>500000000</v>
      </c>
      <c r="L20" s="117">
        <f t="shared" ref="L20:M20" si="11">K20+5%*K20</f>
        <v>525000000</v>
      </c>
      <c r="M20" s="117">
        <f t="shared" si="11"/>
        <v>551250000</v>
      </c>
      <c r="N20" s="34">
        <f t="shared" ref="N20:N28" si="12">SUM(K20)</f>
        <v>500000000</v>
      </c>
    </row>
    <row r="21" spans="1:14" ht="18.75" x14ac:dyDescent="0.3">
      <c r="A21" s="5" t="s">
        <v>2321</v>
      </c>
      <c r="B21" s="52" t="s">
        <v>2322</v>
      </c>
      <c r="C21" s="62" t="s">
        <v>64</v>
      </c>
      <c r="D21" s="52" t="s">
        <v>3653</v>
      </c>
      <c r="E21" s="5">
        <v>13010000</v>
      </c>
      <c r="F21" s="46">
        <v>3000</v>
      </c>
      <c r="G21" s="117">
        <v>0</v>
      </c>
      <c r="H21" s="117">
        <v>0</v>
      </c>
      <c r="I21" s="117">
        <v>1365364972</v>
      </c>
      <c r="J21" s="30">
        <v>0</v>
      </c>
      <c r="K21" s="277">
        <v>1000000000</v>
      </c>
      <c r="L21" s="117">
        <f t="shared" ref="L21:M21" si="13">K21+5%*K21</f>
        <v>1050000000</v>
      </c>
      <c r="M21" s="117">
        <f t="shared" si="13"/>
        <v>1102500000</v>
      </c>
      <c r="N21" s="34">
        <f t="shared" si="12"/>
        <v>1000000000</v>
      </c>
    </row>
    <row r="22" spans="1:14" ht="18.75" x14ac:dyDescent="0.3">
      <c r="A22" s="5" t="s">
        <v>2328</v>
      </c>
      <c r="B22" s="52" t="s">
        <v>2329</v>
      </c>
      <c r="C22" s="62" t="s">
        <v>64</v>
      </c>
      <c r="D22" s="52" t="s">
        <v>3653</v>
      </c>
      <c r="E22" s="5">
        <v>13010000</v>
      </c>
      <c r="F22" s="46">
        <v>3000</v>
      </c>
      <c r="G22" s="117">
        <v>0</v>
      </c>
      <c r="H22" s="117">
        <v>0</v>
      </c>
      <c r="I22" s="117">
        <v>0</v>
      </c>
      <c r="J22" s="30">
        <v>1000000000</v>
      </c>
      <c r="K22" s="233"/>
      <c r="L22" s="117">
        <f t="shared" ref="L22:M22" si="14">K22+5%*K22</f>
        <v>0</v>
      </c>
      <c r="M22" s="117">
        <f t="shared" si="14"/>
        <v>0</v>
      </c>
      <c r="N22" s="34">
        <f t="shared" si="12"/>
        <v>0</v>
      </c>
    </row>
    <row r="23" spans="1:14" ht="37.5" x14ac:dyDescent="0.3">
      <c r="A23" s="5" t="s">
        <v>2330</v>
      </c>
      <c r="B23" s="52" t="s">
        <v>2331</v>
      </c>
      <c r="C23" s="62" t="s">
        <v>64</v>
      </c>
      <c r="D23" s="52" t="s">
        <v>3653</v>
      </c>
      <c r="E23" s="5">
        <v>13010000</v>
      </c>
      <c r="F23" s="46">
        <v>3000</v>
      </c>
      <c r="G23" s="117">
        <v>0</v>
      </c>
      <c r="H23" s="117">
        <v>0</v>
      </c>
      <c r="I23" s="117">
        <v>0</v>
      </c>
      <c r="J23" s="30">
        <v>1000000000</v>
      </c>
      <c r="K23" s="277">
        <v>2600000000</v>
      </c>
      <c r="L23" s="117">
        <f t="shared" ref="L23:M23" si="15">K23+5%*K23</f>
        <v>2730000000</v>
      </c>
      <c r="M23" s="117">
        <f t="shared" si="15"/>
        <v>2866500000</v>
      </c>
      <c r="N23" s="34">
        <f t="shared" si="12"/>
        <v>2600000000</v>
      </c>
    </row>
    <row r="24" spans="1:14" ht="18.75" x14ac:dyDescent="0.3">
      <c r="A24" s="5" t="s">
        <v>2332</v>
      </c>
      <c r="B24" s="52" t="s">
        <v>2333</v>
      </c>
      <c r="C24" s="62" t="s">
        <v>64</v>
      </c>
      <c r="D24" s="52" t="s">
        <v>3653</v>
      </c>
      <c r="E24" s="5">
        <v>13010000</v>
      </c>
      <c r="F24" s="46">
        <v>3000</v>
      </c>
      <c r="G24" s="117">
        <v>0</v>
      </c>
      <c r="H24" s="117">
        <v>0</v>
      </c>
      <c r="I24" s="117">
        <v>0</v>
      </c>
      <c r="J24" s="30">
        <v>200000000</v>
      </c>
      <c r="K24" s="233"/>
      <c r="L24" s="117">
        <f t="shared" ref="L24:M24" si="16">K24+5%*K24</f>
        <v>0</v>
      </c>
      <c r="M24" s="117">
        <f t="shared" si="16"/>
        <v>0</v>
      </c>
      <c r="N24" s="34">
        <f t="shared" si="12"/>
        <v>0</v>
      </c>
    </row>
    <row r="25" spans="1:14" ht="37.5" x14ac:dyDescent="0.3">
      <c r="A25" s="5" t="s">
        <v>2336</v>
      </c>
      <c r="B25" s="52" t="s">
        <v>1844</v>
      </c>
      <c r="C25" s="62" t="s">
        <v>95</v>
      </c>
      <c r="D25" s="52" t="s">
        <v>3653</v>
      </c>
      <c r="E25" s="5">
        <v>13010000</v>
      </c>
      <c r="F25" s="46">
        <v>3000</v>
      </c>
      <c r="G25" s="117">
        <v>0</v>
      </c>
      <c r="H25" s="117">
        <v>0</v>
      </c>
      <c r="I25" s="117">
        <v>300000000</v>
      </c>
      <c r="J25" s="30">
        <v>0</v>
      </c>
      <c r="K25" s="277">
        <v>300000000</v>
      </c>
      <c r="L25" s="117">
        <f t="shared" ref="L25:M25" si="17">K25+5%*K25</f>
        <v>315000000</v>
      </c>
      <c r="M25" s="117">
        <f t="shared" si="17"/>
        <v>330750000</v>
      </c>
      <c r="N25" s="34">
        <f t="shared" si="12"/>
        <v>300000000</v>
      </c>
    </row>
    <row r="26" spans="1:14" ht="18.75" x14ac:dyDescent="0.3">
      <c r="A26" s="5" t="s">
        <v>2337</v>
      </c>
      <c r="B26" s="52" t="s">
        <v>1846</v>
      </c>
      <c r="C26" s="62" t="s">
        <v>95</v>
      </c>
      <c r="D26" s="52" t="s">
        <v>3653</v>
      </c>
      <c r="E26" s="5">
        <v>13010000</v>
      </c>
      <c r="F26" s="46">
        <v>3000</v>
      </c>
      <c r="G26" s="117">
        <v>0</v>
      </c>
      <c r="H26" s="117">
        <v>0</v>
      </c>
      <c r="I26" s="117">
        <v>300000000</v>
      </c>
      <c r="J26" s="30">
        <v>0</v>
      </c>
      <c r="K26" s="277">
        <v>300000000</v>
      </c>
      <c r="L26" s="117">
        <f t="shared" ref="L26:M26" si="18">K26+5%*K26</f>
        <v>315000000</v>
      </c>
      <c r="M26" s="117">
        <f t="shared" si="18"/>
        <v>330750000</v>
      </c>
      <c r="N26" s="34">
        <f t="shared" si="12"/>
        <v>300000000</v>
      </c>
    </row>
    <row r="27" spans="1:14" ht="37.5" x14ac:dyDescent="0.3">
      <c r="A27" s="5" t="s">
        <v>2338</v>
      </c>
      <c r="B27" s="52" t="s">
        <v>1848</v>
      </c>
      <c r="C27" s="62" t="s">
        <v>95</v>
      </c>
      <c r="D27" s="52" t="s">
        <v>3653</v>
      </c>
      <c r="E27" s="5">
        <v>13010000</v>
      </c>
      <c r="F27" s="46">
        <v>3000</v>
      </c>
      <c r="G27" s="117">
        <v>0</v>
      </c>
      <c r="H27" s="117">
        <v>0</v>
      </c>
      <c r="I27" s="117">
        <v>300000000</v>
      </c>
      <c r="J27" s="30">
        <v>0</v>
      </c>
      <c r="K27" s="277">
        <v>300000000</v>
      </c>
      <c r="L27" s="117">
        <f t="shared" ref="L27:M27" si="19">K27+5%*K27</f>
        <v>315000000</v>
      </c>
      <c r="M27" s="117">
        <f t="shared" si="19"/>
        <v>330750000</v>
      </c>
      <c r="N27" s="34">
        <f t="shared" si="12"/>
        <v>300000000</v>
      </c>
    </row>
    <row r="28" spans="1:14" s="237" customFormat="1" ht="18.75" x14ac:dyDescent="0.3">
      <c r="A28" s="236"/>
      <c r="B28" s="312"/>
      <c r="C28" s="151"/>
      <c r="D28" s="312" t="s">
        <v>3651</v>
      </c>
      <c r="E28" s="236"/>
      <c r="F28" s="167"/>
      <c r="G28" s="168">
        <f>SUM(G20:G27)</f>
        <v>0</v>
      </c>
      <c r="H28" s="168">
        <f t="shared" ref="H28:K28" si="20">SUM(H20:H27)</f>
        <v>0</v>
      </c>
      <c r="I28" s="168">
        <f t="shared" si="20"/>
        <v>2765364972</v>
      </c>
      <c r="J28" s="178">
        <f t="shared" si="20"/>
        <v>2500000000</v>
      </c>
      <c r="K28" s="168">
        <f t="shared" si="20"/>
        <v>5000000000</v>
      </c>
      <c r="L28" s="233">
        <f t="shared" ref="L28:M28" si="21">K28+5%*K28</f>
        <v>5250000000</v>
      </c>
      <c r="M28" s="233">
        <f t="shared" si="21"/>
        <v>5512500000</v>
      </c>
      <c r="N28" s="243">
        <f t="shared" si="12"/>
        <v>5000000000</v>
      </c>
    </row>
    <row r="29" spans="1:14" ht="18.75" x14ac:dyDescent="0.3">
      <c r="A29" s="5"/>
      <c r="B29" s="52"/>
      <c r="C29" s="62"/>
      <c r="D29" s="52"/>
      <c r="E29" s="5"/>
      <c r="F29" s="46"/>
      <c r="G29" s="117"/>
      <c r="H29" s="117"/>
      <c r="I29" s="117"/>
      <c r="J29" s="30"/>
      <c r="K29" s="233"/>
      <c r="L29" s="117"/>
      <c r="M29" s="117"/>
      <c r="N29" s="34"/>
    </row>
    <row r="30" spans="1:14" ht="37.5" x14ac:dyDescent="0.3">
      <c r="A30" s="5" t="s">
        <v>2341</v>
      </c>
      <c r="B30" s="52" t="s">
        <v>2342</v>
      </c>
      <c r="C30" s="62" t="s">
        <v>64</v>
      </c>
      <c r="D30" s="52" t="s">
        <v>3643</v>
      </c>
      <c r="E30" s="5">
        <v>13020000</v>
      </c>
      <c r="F30" s="46">
        <v>3000</v>
      </c>
      <c r="G30" s="117">
        <v>0</v>
      </c>
      <c r="H30" s="117">
        <v>0</v>
      </c>
      <c r="I30" s="117">
        <v>400000000</v>
      </c>
      <c r="J30" s="30">
        <v>0</v>
      </c>
      <c r="K30" s="233"/>
      <c r="L30" s="117">
        <f t="shared" ref="L30:M30" si="22">K30+5%*K30</f>
        <v>0</v>
      </c>
      <c r="M30" s="117">
        <f t="shared" si="22"/>
        <v>0</v>
      </c>
      <c r="N30" s="34">
        <f t="shared" si="5"/>
        <v>0</v>
      </c>
    </row>
    <row r="31" spans="1:14" ht="37.5" x14ac:dyDescent="0.3">
      <c r="A31" s="5" t="s">
        <v>2343</v>
      </c>
      <c r="B31" s="52" t="s">
        <v>2344</v>
      </c>
      <c r="C31" s="62" t="s">
        <v>64</v>
      </c>
      <c r="D31" s="52" t="s">
        <v>3643</v>
      </c>
      <c r="E31" s="5">
        <v>13020000</v>
      </c>
      <c r="F31" s="46">
        <v>3000</v>
      </c>
      <c r="G31" s="117">
        <v>804058068</v>
      </c>
      <c r="H31" s="117">
        <v>0</v>
      </c>
      <c r="I31" s="117">
        <v>0</v>
      </c>
      <c r="J31" s="30">
        <v>0</v>
      </c>
      <c r="K31" s="233"/>
      <c r="L31" s="117">
        <f t="shared" ref="L31:M31" si="23">K31+5%*K31</f>
        <v>0</v>
      </c>
      <c r="M31" s="117">
        <f t="shared" si="23"/>
        <v>0</v>
      </c>
      <c r="N31" s="34">
        <f t="shared" si="5"/>
        <v>0</v>
      </c>
    </row>
    <row r="32" spans="1:14" ht="18.75" x14ac:dyDescent="0.3">
      <c r="A32" s="5" t="s">
        <v>2345</v>
      </c>
      <c r="B32" s="52" t="s">
        <v>2346</v>
      </c>
      <c r="C32" s="62" t="s">
        <v>64</v>
      </c>
      <c r="D32" s="52" t="s">
        <v>3643</v>
      </c>
      <c r="E32" s="5">
        <v>13020000</v>
      </c>
      <c r="F32" s="46">
        <v>3000</v>
      </c>
      <c r="G32" s="117">
        <v>0</v>
      </c>
      <c r="H32" s="117">
        <v>0</v>
      </c>
      <c r="I32" s="117">
        <v>300000000</v>
      </c>
      <c r="J32" s="30">
        <v>0</v>
      </c>
      <c r="K32" s="233"/>
      <c r="L32" s="117">
        <f t="shared" ref="L32:M32" si="24">K32+5%*K32</f>
        <v>0</v>
      </c>
      <c r="M32" s="117">
        <f t="shared" si="24"/>
        <v>0</v>
      </c>
      <c r="N32" s="34">
        <f t="shared" si="5"/>
        <v>0</v>
      </c>
    </row>
    <row r="33" spans="1:14" ht="37.5" x14ac:dyDescent="0.3">
      <c r="A33" s="5" t="s">
        <v>2347</v>
      </c>
      <c r="B33" s="52" t="s">
        <v>2348</v>
      </c>
      <c r="C33" s="62" t="s">
        <v>64</v>
      </c>
      <c r="D33" s="52" t="s">
        <v>3643</v>
      </c>
      <c r="E33" s="5">
        <v>13020000</v>
      </c>
      <c r="F33" s="46">
        <v>3000</v>
      </c>
      <c r="G33" s="117">
        <v>0</v>
      </c>
      <c r="H33" s="117">
        <v>0</v>
      </c>
      <c r="I33" s="117">
        <v>4500000000</v>
      </c>
      <c r="J33" s="30">
        <v>0</v>
      </c>
      <c r="K33" s="233"/>
      <c r="L33" s="117">
        <f t="shared" ref="L33:M33" si="25">K33+5%*K33</f>
        <v>0</v>
      </c>
      <c r="M33" s="117">
        <f t="shared" si="25"/>
        <v>0</v>
      </c>
      <c r="N33" s="34">
        <f t="shared" si="5"/>
        <v>0</v>
      </c>
    </row>
    <row r="34" spans="1:14" ht="37.5" x14ac:dyDescent="0.3">
      <c r="A34" s="5" t="s">
        <v>2349</v>
      </c>
      <c r="B34" s="52" t="s">
        <v>2350</v>
      </c>
      <c r="C34" s="62" t="s">
        <v>64</v>
      </c>
      <c r="D34" s="52" t="s">
        <v>3643</v>
      </c>
      <c r="E34" s="5">
        <v>13020000</v>
      </c>
      <c r="F34" s="46">
        <v>3000</v>
      </c>
      <c r="G34" s="117">
        <v>0</v>
      </c>
      <c r="H34" s="117">
        <v>0</v>
      </c>
      <c r="I34" s="117">
        <v>7000000000</v>
      </c>
      <c r="J34" s="30">
        <v>4500000000</v>
      </c>
      <c r="K34" s="277">
        <v>2000000000</v>
      </c>
      <c r="L34" s="117">
        <f t="shared" ref="L34:M34" si="26">K34+5%*K34</f>
        <v>2100000000</v>
      </c>
      <c r="M34" s="117">
        <f t="shared" si="26"/>
        <v>2205000000</v>
      </c>
      <c r="N34" s="34">
        <f t="shared" si="5"/>
        <v>2000000000</v>
      </c>
    </row>
    <row r="35" spans="1:14" ht="37.5" x14ac:dyDescent="0.3">
      <c r="A35" s="5" t="s">
        <v>2351</v>
      </c>
      <c r="B35" s="313" t="s">
        <v>2352</v>
      </c>
      <c r="C35" s="62" t="s">
        <v>64</v>
      </c>
      <c r="D35" s="52" t="s">
        <v>3643</v>
      </c>
      <c r="E35" s="5">
        <v>13020000</v>
      </c>
      <c r="F35" s="46">
        <v>3000</v>
      </c>
      <c r="G35" s="117">
        <v>253656200</v>
      </c>
      <c r="H35" s="117">
        <v>0</v>
      </c>
      <c r="I35" s="117">
        <v>800000000</v>
      </c>
      <c r="J35" s="30">
        <v>0</v>
      </c>
      <c r="K35" s="233"/>
      <c r="L35" s="117">
        <f t="shared" ref="L35:M35" si="27">K35+5%*K35</f>
        <v>0</v>
      </c>
      <c r="M35" s="117">
        <f t="shared" si="27"/>
        <v>0</v>
      </c>
      <c r="N35" s="34">
        <f t="shared" si="5"/>
        <v>0</v>
      </c>
    </row>
    <row r="36" spans="1:14" ht="37.5" x14ac:dyDescent="0.3">
      <c r="A36" s="5" t="s">
        <v>2353</v>
      </c>
      <c r="B36" s="52" t="s">
        <v>2354</v>
      </c>
      <c r="C36" s="62" t="s">
        <v>64</v>
      </c>
      <c r="D36" s="52" t="s">
        <v>3643</v>
      </c>
      <c r="E36" s="5">
        <v>13020000</v>
      </c>
      <c r="F36" s="46">
        <v>3000</v>
      </c>
      <c r="G36" s="117">
        <v>0</v>
      </c>
      <c r="H36" s="117">
        <v>0</v>
      </c>
      <c r="I36" s="117">
        <v>100000000</v>
      </c>
      <c r="J36" s="30">
        <v>0</v>
      </c>
      <c r="K36" s="233"/>
      <c r="L36" s="117">
        <f t="shared" ref="L36:M36" si="28">K36+5%*K36</f>
        <v>0</v>
      </c>
      <c r="M36" s="117">
        <f t="shared" si="28"/>
        <v>0</v>
      </c>
      <c r="N36" s="34">
        <f t="shared" si="5"/>
        <v>0</v>
      </c>
    </row>
    <row r="37" spans="1:14" ht="37.5" x14ac:dyDescent="0.3">
      <c r="A37" s="5" t="s">
        <v>2355</v>
      </c>
      <c r="B37" s="234" t="s">
        <v>3641</v>
      </c>
      <c r="C37" s="62" t="s">
        <v>67</v>
      </c>
      <c r="D37" s="52" t="s">
        <v>3643</v>
      </c>
      <c r="E37" s="5">
        <v>13020000</v>
      </c>
      <c r="F37" s="46">
        <v>3000</v>
      </c>
      <c r="G37" s="117">
        <v>0</v>
      </c>
      <c r="H37" s="117">
        <v>0</v>
      </c>
      <c r="I37" s="117">
        <v>300000000</v>
      </c>
      <c r="J37" s="30">
        <v>500000000</v>
      </c>
      <c r="K37" s="277">
        <v>1000000000</v>
      </c>
      <c r="L37" s="117">
        <f t="shared" ref="L37:M37" si="29">K37+5%*K37</f>
        <v>1050000000</v>
      </c>
      <c r="M37" s="117">
        <f t="shared" si="29"/>
        <v>1102500000</v>
      </c>
      <c r="N37" s="34">
        <f t="shared" si="5"/>
        <v>1000000000</v>
      </c>
    </row>
    <row r="38" spans="1:14" ht="37.5" x14ac:dyDescent="0.3">
      <c r="A38" s="5"/>
      <c r="B38" s="234" t="s">
        <v>3642</v>
      </c>
      <c r="C38" s="62" t="s">
        <v>64</v>
      </c>
      <c r="D38" s="52" t="s">
        <v>3643</v>
      </c>
      <c r="E38" s="5">
        <v>13020000</v>
      </c>
      <c r="F38" s="46">
        <v>3000</v>
      </c>
      <c r="G38" s="117"/>
      <c r="H38" s="117"/>
      <c r="I38" s="117"/>
      <c r="J38" s="30"/>
      <c r="K38" s="277">
        <v>5000000000</v>
      </c>
      <c r="L38" s="117">
        <f t="shared" ref="L38:M38" si="30">K38+5%*K38</f>
        <v>5250000000</v>
      </c>
      <c r="M38" s="117">
        <f t="shared" si="30"/>
        <v>5512500000</v>
      </c>
      <c r="N38" s="34">
        <f t="shared" si="5"/>
        <v>5000000000</v>
      </c>
    </row>
    <row r="39" spans="1:14" s="237" customFormat="1" ht="18.75" x14ac:dyDescent="0.3">
      <c r="A39" s="236"/>
      <c r="B39" s="248"/>
      <c r="C39" s="151"/>
      <c r="D39" s="312" t="s">
        <v>3648</v>
      </c>
      <c r="E39" s="236"/>
      <c r="F39" s="167"/>
      <c r="G39" s="168">
        <f>SUM(G30:G37)</f>
        <v>1057714268</v>
      </c>
      <c r="H39" s="168">
        <f t="shared" ref="H39:J39" si="31">SUM(H30:H37)</f>
        <v>0</v>
      </c>
      <c r="I39" s="168">
        <f t="shared" si="31"/>
        <v>13400000000</v>
      </c>
      <c r="J39" s="178">
        <f t="shared" si="31"/>
        <v>5000000000</v>
      </c>
      <c r="K39" s="168">
        <f>SUM(K30:K38)</f>
        <v>8000000000</v>
      </c>
      <c r="L39" s="233">
        <f t="shared" ref="L39:M39" si="32">K39+5%*K39</f>
        <v>8400000000</v>
      </c>
      <c r="M39" s="233">
        <f t="shared" si="32"/>
        <v>8820000000</v>
      </c>
      <c r="N39" s="243">
        <f t="shared" si="5"/>
        <v>8000000000</v>
      </c>
    </row>
    <row r="40" spans="1:14" ht="18.75" x14ac:dyDescent="0.3">
      <c r="A40" s="5"/>
      <c r="B40" s="234"/>
      <c r="C40" s="62"/>
      <c r="D40" s="52"/>
      <c r="E40" s="5"/>
      <c r="F40" s="46"/>
      <c r="G40" s="117"/>
      <c r="H40" s="117"/>
      <c r="I40" s="117"/>
      <c r="J40" s="30"/>
      <c r="K40" s="233"/>
      <c r="L40" s="117">
        <f t="shared" ref="L40:M40" si="33">K40+5%*K40</f>
        <v>0</v>
      </c>
      <c r="M40" s="117">
        <f t="shared" si="33"/>
        <v>0</v>
      </c>
      <c r="N40" s="34">
        <f t="shared" si="5"/>
        <v>0</v>
      </c>
    </row>
    <row r="41" spans="1:14" ht="18.75" x14ac:dyDescent="0.3">
      <c r="A41" s="5" t="s">
        <v>2358</v>
      </c>
      <c r="B41" s="52" t="s">
        <v>2359</v>
      </c>
      <c r="C41" s="62" t="s">
        <v>796</v>
      </c>
      <c r="D41" s="52" t="s">
        <v>3649</v>
      </c>
      <c r="E41" s="5">
        <v>14010101</v>
      </c>
      <c r="F41" s="46">
        <v>3000</v>
      </c>
      <c r="G41" s="117">
        <v>0</v>
      </c>
      <c r="H41" s="117">
        <v>0</v>
      </c>
      <c r="I41" s="117">
        <v>16000000000</v>
      </c>
      <c r="J41" s="30">
        <v>2000000000</v>
      </c>
      <c r="K41" s="233"/>
      <c r="L41" s="117">
        <f t="shared" ref="L41:M41" si="34">K41+5%*K41</f>
        <v>0</v>
      </c>
      <c r="M41" s="117">
        <f t="shared" si="34"/>
        <v>0</v>
      </c>
      <c r="N41" s="34">
        <f t="shared" si="5"/>
        <v>0</v>
      </c>
    </row>
    <row r="42" spans="1:14" ht="18.75" x14ac:dyDescent="0.3">
      <c r="A42" s="5" t="s">
        <v>2360</v>
      </c>
      <c r="B42" s="52" t="s">
        <v>2361</v>
      </c>
      <c r="C42" s="62" t="s">
        <v>796</v>
      </c>
      <c r="D42" s="52" t="s">
        <v>3649</v>
      </c>
      <c r="E42" s="5">
        <v>14010101</v>
      </c>
      <c r="F42" s="46">
        <v>3000</v>
      </c>
      <c r="G42" s="117">
        <v>700000000</v>
      </c>
      <c r="H42" s="117">
        <v>0</v>
      </c>
      <c r="I42" s="117">
        <v>0</v>
      </c>
      <c r="J42" s="30">
        <v>0</v>
      </c>
      <c r="K42" s="233"/>
      <c r="L42" s="117">
        <f t="shared" ref="L42:M42" si="35">K42+5%*K42</f>
        <v>0</v>
      </c>
      <c r="M42" s="117">
        <f t="shared" si="35"/>
        <v>0</v>
      </c>
      <c r="N42" s="34">
        <f t="shared" si="5"/>
        <v>0</v>
      </c>
    </row>
    <row r="43" spans="1:14" ht="37.5" x14ac:dyDescent="0.3">
      <c r="A43" s="5" t="s">
        <v>2362</v>
      </c>
      <c r="B43" s="52" t="s">
        <v>2363</v>
      </c>
      <c r="C43" s="62" t="s">
        <v>796</v>
      </c>
      <c r="D43" s="52" t="s">
        <v>3649</v>
      </c>
      <c r="E43" s="5">
        <v>14010101</v>
      </c>
      <c r="F43" s="46">
        <v>3000</v>
      </c>
      <c r="G43" s="117">
        <v>0</v>
      </c>
      <c r="H43" s="117">
        <v>0</v>
      </c>
      <c r="I43" s="117">
        <v>0</v>
      </c>
      <c r="J43" s="30">
        <v>2500000000</v>
      </c>
      <c r="K43" s="233"/>
      <c r="L43" s="117">
        <f t="shared" ref="L43:M43" si="36">K43+5%*K43</f>
        <v>0</v>
      </c>
      <c r="M43" s="117">
        <f t="shared" si="36"/>
        <v>0</v>
      </c>
      <c r="N43" s="34">
        <f t="shared" si="5"/>
        <v>0</v>
      </c>
    </row>
    <row r="44" spans="1:14" ht="37.5" x14ac:dyDescent="0.3">
      <c r="A44" s="5" t="s">
        <v>2364</v>
      </c>
      <c r="B44" s="52" t="s">
        <v>2365</v>
      </c>
      <c r="C44" s="62" t="s">
        <v>796</v>
      </c>
      <c r="D44" s="52" t="s">
        <v>3649</v>
      </c>
      <c r="E44" s="5">
        <v>14010101</v>
      </c>
      <c r="F44" s="46">
        <v>3000</v>
      </c>
      <c r="G44" s="117">
        <v>0</v>
      </c>
      <c r="H44" s="117">
        <v>0</v>
      </c>
      <c r="I44" s="117">
        <v>0</v>
      </c>
      <c r="J44" s="30">
        <v>1500000000</v>
      </c>
      <c r="K44" s="277">
        <v>3000000000</v>
      </c>
      <c r="L44" s="117">
        <f t="shared" ref="L44:M44" si="37">K44+5%*K44</f>
        <v>3150000000</v>
      </c>
      <c r="M44" s="117">
        <f t="shared" si="37"/>
        <v>3307500000</v>
      </c>
      <c r="N44" s="34">
        <f t="shared" si="5"/>
        <v>3000000000</v>
      </c>
    </row>
    <row r="45" spans="1:14" ht="37.5" x14ac:dyDescent="0.3">
      <c r="A45" s="5" t="s">
        <v>2366</v>
      </c>
      <c r="B45" s="52" t="s">
        <v>2367</v>
      </c>
      <c r="C45" s="62" t="s">
        <v>796</v>
      </c>
      <c r="D45" s="52" t="s">
        <v>3649</v>
      </c>
      <c r="E45" s="5">
        <v>14010101</v>
      </c>
      <c r="F45" s="46">
        <v>3000</v>
      </c>
      <c r="G45" s="117">
        <v>0</v>
      </c>
      <c r="H45" s="117">
        <v>0</v>
      </c>
      <c r="I45" s="117">
        <v>0</v>
      </c>
      <c r="J45" s="30">
        <v>3000000000</v>
      </c>
      <c r="K45" s="233"/>
      <c r="L45" s="117">
        <f t="shared" ref="L45:M45" si="38">K45+5%*K45</f>
        <v>0</v>
      </c>
      <c r="M45" s="117">
        <f t="shared" si="38"/>
        <v>0</v>
      </c>
      <c r="N45" s="34">
        <f t="shared" si="5"/>
        <v>0</v>
      </c>
    </row>
    <row r="46" spans="1:14" ht="37.5" x14ac:dyDescent="0.3">
      <c r="A46" s="5" t="s">
        <v>2368</v>
      </c>
      <c r="B46" s="52" t="s">
        <v>2369</v>
      </c>
      <c r="C46" s="62" t="s">
        <v>796</v>
      </c>
      <c r="D46" s="52" t="s">
        <v>3649</v>
      </c>
      <c r="E46" s="5">
        <v>14010101</v>
      </c>
      <c r="F46" s="46">
        <v>3000</v>
      </c>
      <c r="G46" s="117">
        <v>0</v>
      </c>
      <c r="H46" s="117">
        <v>0</v>
      </c>
      <c r="I46" s="117">
        <v>0</v>
      </c>
      <c r="J46" s="30">
        <v>1000000000</v>
      </c>
      <c r="K46" s="233"/>
      <c r="L46" s="117">
        <f t="shared" ref="L46:M46" si="39">K46+5%*K46</f>
        <v>0</v>
      </c>
      <c r="M46" s="117">
        <f t="shared" si="39"/>
        <v>0</v>
      </c>
      <c r="N46" s="34">
        <f t="shared" si="5"/>
        <v>0</v>
      </c>
    </row>
    <row r="47" spans="1:14" ht="37.5" x14ac:dyDescent="0.3">
      <c r="A47" s="5" t="s">
        <v>2370</v>
      </c>
      <c r="B47" s="52" t="s">
        <v>2371</v>
      </c>
      <c r="C47" s="62" t="s">
        <v>796</v>
      </c>
      <c r="D47" s="52" t="s">
        <v>3649</v>
      </c>
      <c r="E47" s="5">
        <v>14010101</v>
      </c>
      <c r="F47" s="46">
        <v>3000</v>
      </c>
      <c r="G47" s="117">
        <v>0</v>
      </c>
      <c r="H47" s="117">
        <v>0</v>
      </c>
      <c r="I47" s="117">
        <v>0</v>
      </c>
      <c r="J47" s="30">
        <v>0</v>
      </c>
      <c r="K47" s="233"/>
      <c r="L47" s="117">
        <f t="shared" ref="L47:M47" si="40">K47+5%*K47</f>
        <v>0</v>
      </c>
      <c r="M47" s="117">
        <f t="shared" si="40"/>
        <v>0</v>
      </c>
      <c r="N47" s="34">
        <f t="shared" si="5"/>
        <v>0</v>
      </c>
    </row>
    <row r="48" spans="1:14" s="237" customFormat="1" ht="18.75" x14ac:dyDescent="0.3">
      <c r="A48" s="236"/>
      <c r="B48" s="312"/>
      <c r="C48" s="151"/>
      <c r="D48" s="312" t="s">
        <v>3650</v>
      </c>
      <c r="E48" s="236"/>
      <c r="F48" s="167"/>
      <c r="G48" s="168">
        <f>SUM(G41:G47)</f>
        <v>700000000</v>
      </c>
      <c r="H48" s="168">
        <f t="shared" ref="H48:K48" si="41">SUM(H41:H47)</f>
        <v>0</v>
      </c>
      <c r="I48" s="168">
        <f t="shared" si="41"/>
        <v>16000000000</v>
      </c>
      <c r="J48" s="178">
        <f t="shared" si="41"/>
        <v>10000000000</v>
      </c>
      <c r="K48" s="168">
        <f t="shared" si="41"/>
        <v>3000000000</v>
      </c>
      <c r="L48" s="233">
        <f t="shared" ref="L48:M48" si="42">K48+5%*K48</f>
        <v>3150000000</v>
      </c>
      <c r="M48" s="233">
        <f t="shared" si="42"/>
        <v>3307500000</v>
      </c>
      <c r="N48" s="243">
        <f t="shared" si="5"/>
        <v>3000000000</v>
      </c>
    </row>
    <row r="49" spans="1:14" ht="18.75" x14ac:dyDescent="0.3">
      <c r="A49" s="5"/>
      <c r="B49" s="52"/>
      <c r="C49" s="62"/>
      <c r="D49" s="52"/>
      <c r="E49" s="5"/>
      <c r="F49" s="46"/>
      <c r="G49" s="117"/>
      <c r="H49" s="117"/>
      <c r="I49" s="117"/>
      <c r="J49" s="30"/>
      <c r="K49" s="233"/>
      <c r="L49" s="117">
        <f t="shared" ref="L49:M49" si="43">K49+5%*K49</f>
        <v>0</v>
      </c>
      <c r="M49" s="117">
        <f t="shared" si="43"/>
        <v>0</v>
      </c>
      <c r="N49" s="34">
        <f t="shared" si="5"/>
        <v>0</v>
      </c>
    </row>
    <row r="50" spans="1:14" s="244" customFormat="1" ht="18.75" x14ac:dyDescent="0.3">
      <c r="A50" s="249"/>
      <c r="B50" s="314"/>
      <c r="C50" s="249"/>
      <c r="D50" s="314"/>
      <c r="E50" s="249"/>
      <c r="F50" s="249"/>
      <c r="G50" s="250">
        <f>G18+G39+G48+G28+G11</f>
        <v>29325633531</v>
      </c>
      <c r="H50" s="250">
        <f t="shared" ref="H50:J50" si="44">H18+H39+H48+H28+H11</f>
        <v>14957845553</v>
      </c>
      <c r="I50" s="250">
        <f t="shared" si="44"/>
        <v>65328368497</v>
      </c>
      <c r="J50" s="250">
        <f t="shared" si="44"/>
        <v>62470960414</v>
      </c>
      <c r="K50" s="250">
        <f>K18+K39+K48+K28+K11</f>
        <v>72900154582</v>
      </c>
      <c r="L50" s="168">
        <f t="shared" ref="L50:M50" si="45">K50+5%*K50</f>
        <v>76545162311.100006</v>
      </c>
      <c r="M50" s="168">
        <f t="shared" si="45"/>
        <v>80372420426.654999</v>
      </c>
      <c r="N50" s="245">
        <f t="shared" si="5"/>
        <v>72900154582</v>
      </c>
    </row>
    <row r="51" spans="1:14" ht="18.75" hidden="1" x14ac:dyDescent="0.3">
      <c r="K51" s="315"/>
      <c r="L51" s="316">
        <f t="shared" ref="L51:M51" si="46">K51+5%*K51</f>
        <v>0</v>
      </c>
      <c r="M51" s="316">
        <f t="shared" si="46"/>
        <v>0</v>
      </c>
      <c r="N51" s="317">
        <f t="shared" si="5"/>
        <v>0</v>
      </c>
    </row>
  </sheetData>
  <sortState xmlns:xlrd2="http://schemas.microsoft.com/office/spreadsheetml/2017/richdata2" ref="A8:M66">
    <sortCondition ref="D8:D66"/>
  </sortState>
  <mergeCells count="3">
    <mergeCell ref="A1:N1"/>
    <mergeCell ref="A2:N2"/>
    <mergeCell ref="A3:N3"/>
  </mergeCells>
  <pageMargins left="0.7" right="0.7" top="0.75" bottom="0.75" header="0.3" footer="0.3"/>
  <pageSetup scale="2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7"/>
  <sheetViews>
    <sheetView view="pageBreakPreview" zoomScale="60" workbookViewId="0">
      <pane ySplit="6" topLeftCell="A55" activePane="bottomLeft" state="frozen"/>
      <selection pane="bottomLeft" activeCell="I64" sqref="I64"/>
    </sheetView>
  </sheetViews>
  <sheetFormatPr defaultRowHeight="15" x14ac:dyDescent="0.25"/>
  <cols>
    <col min="1" max="1" width="15" style="83" customWidth="1"/>
    <col min="2" max="2" width="77.28515625" bestFit="1" customWidth="1"/>
    <col min="3" max="4" width="19.7109375" bestFit="1" customWidth="1"/>
    <col min="5" max="5" width="22.5703125" bestFit="1" customWidth="1"/>
    <col min="6" max="6" width="21.85546875" style="274" bestFit="1" customWidth="1"/>
    <col min="7" max="7" width="19.140625" bestFit="1" customWidth="1"/>
    <col min="8" max="8" width="21.85546875" style="1" bestFit="1" customWidth="1"/>
    <col min="9" max="10" width="19.7109375" bestFit="1" customWidth="1"/>
    <col min="11" max="11" width="25.28515625" bestFit="1" customWidth="1"/>
  </cols>
  <sheetData>
    <row r="1" spans="1:11" ht="18.75" x14ac:dyDescent="0.3">
      <c r="A1" s="454" t="s">
        <v>2739</v>
      </c>
      <c r="B1" s="455"/>
      <c r="C1" s="455"/>
      <c r="D1" s="455"/>
      <c r="E1" s="455"/>
      <c r="F1" s="455"/>
      <c r="G1" s="455"/>
      <c r="H1" s="455"/>
      <c r="I1" s="455"/>
      <c r="J1" s="455"/>
      <c r="K1" s="455"/>
    </row>
    <row r="2" spans="1:11" ht="18.75" x14ac:dyDescent="0.3">
      <c r="A2" s="454" t="s">
        <v>2307</v>
      </c>
      <c r="B2" s="455"/>
      <c r="C2" s="455"/>
      <c r="D2" s="455"/>
      <c r="E2" s="455"/>
      <c r="F2" s="455"/>
      <c r="G2" s="455"/>
      <c r="H2" s="455"/>
      <c r="I2" s="455"/>
      <c r="J2" s="455"/>
      <c r="K2" s="455"/>
    </row>
    <row r="3" spans="1:11" ht="18.75" customHeight="1" x14ac:dyDescent="0.3">
      <c r="A3" s="71" t="s">
        <v>34</v>
      </c>
      <c r="B3" s="12" t="s">
        <v>35</v>
      </c>
      <c r="C3" s="58" t="s">
        <v>36</v>
      </c>
      <c r="D3" s="13" t="s">
        <v>36</v>
      </c>
      <c r="E3" s="58" t="s">
        <v>37</v>
      </c>
      <c r="F3" s="98" t="s">
        <v>38</v>
      </c>
      <c r="G3" s="58" t="s">
        <v>213</v>
      </c>
      <c r="H3" s="72" t="s">
        <v>40</v>
      </c>
      <c r="I3" s="58" t="s">
        <v>40</v>
      </c>
      <c r="J3" s="58" t="s">
        <v>40</v>
      </c>
      <c r="K3" s="98" t="s">
        <v>2308</v>
      </c>
    </row>
    <row r="4" spans="1:11" ht="18.75" x14ac:dyDescent="0.3">
      <c r="A4" s="71"/>
      <c r="B4" s="12"/>
      <c r="C4" s="58"/>
      <c r="D4" s="13" t="s">
        <v>42</v>
      </c>
      <c r="E4" s="58"/>
      <c r="F4" s="98"/>
      <c r="G4" s="58"/>
      <c r="H4" s="72"/>
      <c r="I4" s="58"/>
      <c r="J4" s="58"/>
      <c r="K4" s="11"/>
    </row>
    <row r="5" spans="1:11" ht="18.75" x14ac:dyDescent="0.3">
      <c r="A5" s="71"/>
      <c r="B5" s="12"/>
      <c r="C5" s="14">
        <v>2019</v>
      </c>
      <c r="D5" s="14">
        <v>2020</v>
      </c>
      <c r="E5" s="14">
        <v>2020</v>
      </c>
      <c r="F5" s="105">
        <v>2020</v>
      </c>
      <c r="G5" s="14" t="s">
        <v>40</v>
      </c>
      <c r="H5" s="17">
        <v>2021</v>
      </c>
      <c r="I5" s="14">
        <v>2022</v>
      </c>
      <c r="J5" s="58">
        <v>2023</v>
      </c>
      <c r="K5" s="11"/>
    </row>
    <row r="6" spans="1:11" s="329" customFormat="1" ht="18.75" x14ac:dyDescent="0.3">
      <c r="A6" s="13"/>
      <c r="B6" s="13"/>
      <c r="C6" s="18" t="s">
        <v>44</v>
      </c>
      <c r="D6" s="18" t="s">
        <v>44</v>
      </c>
      <c r="E6" s="18" t="s">
        <v>44</v>
      </c>
      <c r="F6" s="284" t="s">
        <v>44</v>
      </c>
      <c r="G6" s="18" t="s">
        <v>44</v>
      </c>
      <c r="H6" s="21" t="s">
        <v>44</v>
      </c>
      <c r="I6" s="18" t="s">
        <v>44</v>
      </c>
      <c r="J6" s="18" t="s">
        <v>44</v>
      </c>
      <c r="K6" s="18" t="s">
        <v>44</v>
      </c>
    </row>
    <row r="7" spans="1:11" ht="18.75" x14ac:dyDescent="0.3">
      <c r="A7" s="73"/>
      <c r="B7" s="2"/>
      <c r="C7" s="2"/>
      <c r="D7" s="2"/>
      <c r="E7" s="2"/>
      <c r="F7" s="272"/>
      <c r="G7" s="2"/>
      <c r="H7" s="23"/>
      <c r="I7" s="2"/>
      <c r="J7" s="60"/>
    </row>
    <row r="8" spans="1:11" ht="18.75" x14ac:dyDescent="0.3">
      <c r="A8" s="74">
        <v>1</v>
      </c>
      <c r="B8" s="36" t="s">
        <v>2309</v>
      </c>
      <c r="C8" s="26">
        <f>SUM(C9:C20)</f>
        <v>11551622576</v>
      </c>
      <c r="D8" s="26">
        <f t="shared" ref="D8:G8" si="0">SUM(D9:D20)</f>
        <v>4459111976</v>
      </c>
      <c r="E8" s="26">
        <f t="shared" si="0"/>
        <v>11886173437</v>
      </c>
      <c r="F8" s="280">
        <f t="shared" si="0"/>
        <v>9456392766</v>
      </c>
      <c r="G8" s="26">
        <f t="shared" si="0"/>
        <v>751000000</v>
      </c>
      <c r="H8" s="27">
        <f>SUM(H9:H20)</f>
        <v>5672120000</v>
      </c>
      <c r="I8" s="26">
        <f>SUM(I9:I20)</f>
        <v>5955726000</v>
      </c>
      <c r="J8" s="26">
        <f>SUM(J9:J20)</f>
        <v>6253512300</v>
      </c>
      <c r="K8" s="26">
        <f>SUM(K9:K20)</f>
        <v>17881358300</v>
      </c>
    </row>
    <row r="9" spans="1:11" ht="18.75" x14ac:dyDescent="0.3">
      <c r="A9" s="75">
        <v>11001001</v>
      </c>
      <c r="B9" s="5" t="s">
        <v>46</v>
      </c>
      <c r="C9" s="32">
        <v>8947759914</v>
      </c>
      <c r="D9" s="32">
        <v>3733809314</v>
      </c>
      <c r="E9" s="32">
        <v>6581539186</v>
      </c>
      <c r="F9" s="278">
        <v>4711141187</v>
      </c>
      <c r="G9" s="5"/>
      <c r="H9" s="76">
        <f>'Detailed Capital Expenditure'!N60</f>
        <v>4939500000</v>
      </c>
      <c r="I9" s="32">
        <f>H9+5%*H9</f>
        <v>5186475000</v>
      </c>
      <c r="J9" s="32">
        <f>I9+5%*I9</f>
        <v>5445798750</v>
      </c>
      <c r="K9" s="63">
        <f>SUM(H9:J9)</f>
        <v>15571773750</v>
      </c>
    </row>
    <row r="10" spans="1:11" ht="18.75" x14ac:dyDescent="0.3">
      <c r="A10" s="75">
        <v>11001002</v>
      </c>
      <c r="B10" s="5" t="s">
        <v>47</v>
      </c>
      <c r="C10" s="32">
        <v>33588717</v>
      </c>
      <c r="D10" s="32">
        <v>60695576</v>
      </c>
      <c r="E10" s="32">
        <v>288000000</v>
      </c>
      <c r="F10" s="278">
        <v>218000000</v>
      </c>
      <c r="G10" s="5"/>
      <c r="H10" s="76">
        <f>'Detailed Capital Expenditure'!N74</f>
        <v>0</v>
      </c>
      <c r="I10" s="32">
        <f t="shared" ref="I10:J20" si="1">H10+5%*H10</f>
        <v>0</v>
      </c>
      <c r="J10" s="32">
        <f t="shared" si="1"/>
        <v>0</v>
      </c>
      <c r="K10" s="63">
        <f t="shared" ref="K10:K20" si="2">SUM(H10:J10)</f>
        <v>0</v>
      </c>
    </row>
    <row r="11" spans="1:11" ht="18.75" x14ac:dyDescent="0.3">
      <c r="A11" s="75">
        <v>11010001</v>
      </c>
      <c r="B11" s="5" t="s">
        <v>325</v>
      </c>
      <c r="C11" s="28">
        <v>0</v>
      </c>
      <c r="D11" s="28">
        <v>0</v>
      </c>
      <c r="E11" s="28">
        <v>0</v>
      </c>
      <c r="F11" s="278">
        <v>300000000</v>
      </c>
      <c r="G11" s="5"/>
      <c r="H11" s="115">
        <f>'Detailed Capital Expenditure'!N88</f>
        <v>300000000</v>
      </c>
      <c r="I11" s="32">
        <f t="shared" si="1"/>
        <v>315000000</v>
      </c>
      <c r="J11" s="32">
        <f t="shared" si="1"/>
        <v>330750000</v>
      </c>
      <c r="K11" s="63">
        <f t="shared" si="2"/>
        <v>945750000</v>
      </c>
    </row>
    <row r="12" spans="1:11" ht="18.75" x14ac:dyDescent="0.3">
      <c r="A12" s="75">
        <v>11013001</v>
      </c>
      <c r="B12" s="5" t="s">
        <v>49</v>
      </c>
      <c r="C12" s="32">
        <v>931052195</v>
      </c>
      <c r="D12" s="32">
        <v>53257500</v>
      </c>
      <c r="E12" s="32">
        <v>1258700000</v>
      </c>
      <c r="F12" s="278">
        <v>1160000000</v>
      </c>
      <c r="G12" s="32">
        <v>651000000</v>
      </c>
      <c r="H12" s="76">
        <f>'Detailed Capital Expenditure'!N122</f>
        <v>302000000</v>
      </c>
      <c r="I12" s="32">
        <f t="shared" si="1"/>
        <v>317100000</v>
      </c>
      <c r="J12" s="32">
        <f t="shared" si="1"/>
        <v>332955000</v>
      </c>
      <c r="K12" s="63">
        <f t="shared" si="2"/>
        <v>952055000</v>
      </c>
    </row>
    <row r="13" spans="1:11" ht="18.75" x14ac:dyDescent="0.3">
      <c r="A13" s="75">
        <v>12003001</v>
      </c>
      <c r="B13" s="5" t="s">
        <v>400</v>
      </c>
      <c r="C13" s="32">
        <v>1365816945</v>
      </c>
      <c r="D13" s="32">
        <v>601470586</v>
      </c>
      <c r="E13" s="32">
        <v>2076620000</v>
      </c>
      <c r="F13" s="278">
        <v>1966620000</v>
      </c>
      <c r="G13" s="5"/>
      <c r="H13" s="76">
        <f>'Detailed Capital Expenditure'!N153</f>
        <v>62200000</v>
      </c>
      <c r="I13" s="32">
        <f t="shared" si="1"/>
        <v>65310000</v>
      </c>
      <c r="J13" s="32">
        <f t="shared" si="1"/>
        <v>68575500</v>
      </c>
      <c r="K13" s="63">
        <f t="shared" si="2"/>
        <v>196085500</v>
      </c>
    </row>
    <row r="14" spans="1:11" ht="18.75" x14ac:dyDescent="0.3">
      <c r="A14" s="75">
        <v>23001001</v>
      </c>
      <c r="B14" s="5" t="s">
        <v>53</v>
      </c>
      <c r="C14" s="32">
        <v>217133600</v>
      </c>
      <c r="D14" s="28">
        <v>0</v>
      </c>
      <c r="E14" s="32">
        <v>596800000</v>
      </c>
      <c r="F14" s="278">
        <v>358500000</v>
      </c>
      <c r="G14" s="5"/>
      <c r="H14" s="76">
        <f>'Detailed Capital Expenditure'!N180</f>
        <v>44000000</v>
      </c>
      <c r="I14" s="32">
        <f t="shared" si="1"/>
        <v>46200000</v>
      </c>
      <c r="J14" s="32">
        <f t="shared" si="1"/>
        <v>48510000</v>
      </c>
      <c r="K14" s="63">
        <f t="shared" si="2"/>
        <v>138710000</v>
      </c>
    </row>
    <row r="15" spans="1:11" ht="18.75" x14ac:dyDescent="0.3">
      <c r="A15" s="78">
        <v>23001002</v>
      </c>
      <c r="B15" s="79" t="s">
        <v>2310</v>
      </c>
      <c r="C15" s="32"/>
      <c r="D15" s="28"/>
      <c r="E15" s="32"/>
      <c r="F15" s="278"/>
      <c r="G15" s="5"/>
      <c r="H15" s="76">
        <f>'Detailed Capital Expenditure'!N193</f>
        <v>45500000</v>
      </c>
      <c r="I15" s="32">
        <f t="shared" si="1"/>
        <v>47775000</v>
      </c>
      <c r="J15" s="32">
        <f t="shared" si="1"/>
        <v>50163750</v>
      </c>
      <c r="K15" s="63">
        <f t="shared" si="2"/>
        <v>143438750</v>
      </c>
    </row>
    <row r="16" spans="1:11" ht="18.75" x14ac:dyDescent="0.3">
      <c r="A16" s="75">
        <v>25001001</v>
      </c>
      <c r="B16" s="5" t="s">
        <v>55</v>
      </c>
      <c r="C16" s="32">
        <v>25082125</v>
      </c>
      <c r="D16" s="32">
        <v>4160000</v>
      </c>
      <c r="E16" s="32">
        <v>557626761</v>
      </c>
      <c r="F16" s="278">
        <v>431244089</v>
      </c>
      <c r="G16" s="32">
        <v>100000000</v>
      </c>
      <c r="H16" s="76">
        <f>'Detailed Capital Expenditure'!N230</f>
        <v>-57000000</v>
      </c>
      <c r="I16" s="32">
        <f t="shared" si="1"/>
        <v>-59850000</v>
      </c>
      <c r="J16" s="32">
        <f t="shared" si="1"/>
        <v>-62842500</v>
      </c>
      <c r="K16" s="63">
        <f t="shared" si="2"/>
        <v>-179692500</v>
      </c>
    </row>
    <row r="17" spans="1:11" ht="18.75" x14ac:dyDescent="0.3">
      <c r="A17" s="75">
        <v>40001001</v>
      </c>
      <c r="B17" s="5" t="s">
        <v>57</v>
      </c>
      <c r="C17" s="32">
        <v>7918080</v>
      </c>
      <c r="D17" s="32">
        <v>1719000</v>
      </c>
      <c r="E17" s="32">
        <v>107148000</v>
      </c>
      <c r="F17" s="278">
        <v>107148000</v>
      </c>
      <c r="G17" s="5"/>
      <c r="H17" s="76">
        <f>'Detailed Capital Expenditure'!N242</f>
        <v>24000000</v>
      </c>
      <c r="I17" s="32">
        <f t="shared" si="1"/>
        <v>25200000</v>
      </c>
      <c r="J17" s="32">
        <f t="shared" si="1"/>
        <v>26460000</v>
      </c>
      <c r="K17" s="63">
        <f t="shared" si="2"/>
        <v>75660000</v>
      </c>
    </row>
    <row r="18" spans="1:11" ht="18.75" x14ac:dyDescent="0.3">
      <c r="A18" s="75">
        <v>40001002</v>
      </c>
      <c r="B18" s="5" t="s">
        <v>59</v>
      </c>
      <c r="C18" s="32">
        <v>5500000</v>
      </c>
      <c r="D18" s="32">
        <v>4000000</v>
      </c>
      <c r="E18" s="32">
        <v>40500000</v>
      </c>
      <c r="F18" s="278">
        <v>40500000</v>
      </c>
      <c r="G18" s="5"/>
      <c r="H18" s="76">
        <f>'Detailed Capital Expenditure'!N257</f>
        <v>6420000</v>
      </c>
      <c r="I18" s="32">
        <f t="shared" si="1"/>
        <v>6741000</v>
      </c>
      <c r="J18" s="32">
        <f t="shared" si="1"/>
        <v>7078050</v>
      </c>
      <c r="K18" s="63">
        <f t="shared" si="2"/>
        <v>20239050</v>
      </c>
    </row>
    <row r="19" spans="1:11" ht="18.75" x14ac:dyDescent="0.3">
      <c r="A19" s="75">
        <v>47001001</v>
      </c>
      <c r="B19" s="5" t="s">
        <v>58</v>
      </c>
      <c r="C19" s="32">
        <v>17771000</v>
      </c>
      <c r="D19" s="28">
        <v>0</v>
      </c>
      <c r="E19" s="32">
        <v>58500000</v>
      </c>
      <c r="F19" s="278">
        <v>52500000</v>
      </c>
      <c r="G19" s="5"/>
      <c r="H19" s="76">
        <f>'Detailed Capital Expenditure'!N272</f>
        <v>3000000</v>
      </c>
      <c r="I19" s="32">
        <f t="shared" si="1"/>
        <v>3150000</v>
      </c>
      <c r="J19" s="32">
        <f t="shared" si="1"/>
        <v>3307500</v>
      </c>
      <c r="K19" s="63">
        <f t="shared" si="2"/>
        <v>9457500</v>
      </c>
    </row>
    <row r="20" spans="1:11" ht="18.75" x14ac:dyDescent="0.3">
      <c r="A20" s="75">
        <v>48001001</v>
      </c>
      <c r="B20" s="5" t="s">
        <v>609</v>
      </c>
      <c r="C20" s="28">
        <v>0</v>
      </c>
      <c r="D20" s="28">
        <v>0</v>
      </c>
      <c r="E20" s="32">
        <v>320739490</v>
      </c>
      <c r="F20" s="278">
        <v>110739490</v>
      </c>
      <c r="G20" s="5"/>
      <c r="H20" s="76">
        <f>'Detailed Capital Expenditure'!N287</f>
        <v>2500000</v>
      </c>
      <c r="I20" s="32">
        <f t="shared" si="1"/>
        <v>2625000</v>
      </c>
      <c r="J20" s="32">
        <f t="shared" si="1"/>
        <v>2756250</v>
      </c>
      <c r="K20" s="63">
        <f t="shared" si="2"/>
        <v>7881250</v>
      </c>
    </row>
    <row r="21" spans="1:11" ht="18.75" x14ac:dyDescent="0.3">
      <c r="A21" s="73"/>
      <c r="B21" s="2"/>
      <c r="C21" s="5"/>
      <c r="D21" s="5"/>
      <c r="E21" s="5"/>
      <c r="F21" s="272"/>
      <c r="G21" s="2"/>
      <c r="H21" s="23"/>
      <c r="I21" s="5"/>
      <c r="J21" s="62"/>
    </row>
    <row r="22" spans="1:11" ht="18.75" x14ac:dyDescent="0.3">
      <c r="A22" s="74">
        <v>2</v>
      </c>
      <c r="B22" s="36" t="s">
        <v>62</v>
      </c>
      <c r="C22" s="26">
        <f>SUM(C23:C42)</f>
        <v>26823452509</v>
      </c>
      <c r="D22" s="26">
        <f t="shared" ref="D22:K22" si="3">SUM(D23:D42)</f>
        <v>7220003765</v>
      </c>
      <c r="E22" s="26">
        <f t="shared" si="3"/>
        <v>40753657817</v>
      </c>
      <c r="F22" s="280">
        <f t="shared" si="3"/>
        <v>37788635436</v>
      </c>
      <c r="G22" s="26">
        <f t="shared" si="3"/>
        <v>1793500000</v>
      </c>
      <c r="H22" s="26">
        <f>SUM(H23:H42)</f>
        <v>39184436024.500099</v>
      </c>
      <c r="I22" s="26">
        <f t="shared" si="3"/>
        <v>41143657825.725105</v>
      </c>
      <c r="J22" s="26">
        <f t="shared" si="3"/>
        <v>43200840717.01136</v>
      </c>
      <c r="K22" s="26">
        <f t="shared" si="3"/>
        <v>123528934567.23659</v>
      </c>
    </row>
    <row r="23" spans="1:11" ht="18.75" x14ac:dyDescent="0.3">
      <c r="A23" s="75">
        <v>15001001</v>
      </c>
      <c r="B23" s="5" t="s">
        <v>63</v>
      </c>
      <c r="C23" s="32">
        <v>355034018</v>
      </c>
      <c r="D23" s="32">
        <v>106455000</v>
      </c>
      <c r="E23" s="32">
        <v>2531845000</v>
      </c>
      <c r="F23" s="278">
        <v>1550000000</v>
      </c>
      <c r="G23" s="32">
        <v>320000000</v>
      </c>
      <c r="H23" s="76">
        <f>'Detailed Capital Expenditure'!N342</f>
        <v>319000000</v>
      </c>
      <c r="I23" s="32">
        <f>H23+5%*H23</f>
        <v>334950000</v>
      </c>
      <c r="J23" s="32">
        <f>I23+5%*I23</f>
        <v>351697500</v>
      </c>
      <c r="K23" s="63">
        <f>SUM(H23:J23)</f>
        <v>1005647500</v>
      </c>
    </row>
    <row r="24" spans="1:11" ht="18.75" x14ac:dyDescent="0.3">
      <c r="A24" s="75">
        <v>15017001</v>
      </c>
      <c r="B24" s="5" t="s">
        <v>724</v>
      </c>
      <c r="C24" s="32">
        <v>2000000</v>
      </c>
      <c r="D24" s="28">
        <v>0</v>
      </c>
      <c r="E24" s="32">
        <v>353800000</v>
      </c>
      <c r="F24" s="278">
        <v>215000000</v>
      </c>
      <c r="G24" s="32">
        <v>138500000</v>
      </c>
      <c r="H24" s="76">
        <f>'Detailed Capital Expenditure'!N367</f>
        <v>502700000</v>
      </c>
      <c r="I24" s="32">
        <f t="shared" ref="I24:J42" si="4">H24+5%*H24</f>
        <v>527835000</v>
      </c>
      <c r="J24" s="32">
        <f t="shared" si="4"/>
        <v>554226750</v>
      </c>
      <c r="K24" s="63">
        <f t="shared" ref="K24:K42" si="5">SUM(H24:J24)</f>
        <v>1584761750</v>
      </c>
    </row>
    <row r="25" spans="1:11" ht="18.75" x14ac:dyDescent="0.3">
      <c r="A25" s="75">
        <v>15102002</v>
      </c>
      <c r="B25" s="5" t="s">
        <v>753</v>
      </c>
      <c r="C25" s="32">
        <v>54000000</v>
      </c>
      <c r="D25" s="28">
        <v>0</v>
      </c>
      <c r="E25" s="32">
        <v>435913129</v>
      </c>
      <c r="F25" s="278">
        <v>435913129</v>
      </c>
      <c r="G25" s="5"/>
      <c r="H25" s="76">
        <f>'Detailed Capital Expenditure'!N380</f>
        <v>127357129</v>
      </c>
      <c r="I25" s="32">
        <f t="shared" si="4"/>
        <v>133724985.45</v>
      </c>
      <c r="J25" s="32">
        <f t="shared" si="4"/>
        <v>140411234.7225</v>
      </c>
      <c r="K25" s="63">
        <f t="shared" si="5"/>
        <v>401493349.17250001</v>
      </c>
    </row>
    <row r="26" spans="1:11" ht="18.75" x14ac:dyDescent="0.3">
      <c r="A26" s="75">
        <v>20001001</v>
      </c>
      <c r="B26" s="5" t="s">
        <v>64</v>
      </c>
      <c r="C26" s="32">
        <v>144145246</v>
      </c>
      <c r="D26" s="32">
        <v>67257644</v>
      </c>
      <c r="E26" s="32">
        <v>1662041680</v>
      </c>
      <c r="F26" s="278">
        <v>1610000000</v>
      </c>
      <c r="G26" s="32">
        <v>1000000000</v>
      </c>
      <c r="H26" s="76">
        <f>'Detailed Capital Expenditure'!N405</f>
        <v>50500000</v>
      </c>
      <c r="I26" s="32">
        <f t="shared" si="4"/>
        <v>53025000</v>
      </c>
      <c r="J26" s="32">
        <f t="shared" si="4"/>
        <v>55676250</v>
      </c>
      <c r="K26" s="63">
        <f t="shared" si="5"/>
        <v>159201250</v>
      </c>
    </row>
    <row r="27" spans="1:11" ht="18.75" x14ac:dyDescent="0.3">
      <c r="A27" s="75">
        <v>20007001</v>
      </c>
      <c r="B27" s="5" t="s">
        <v>796</v>
      </c>
      <c r="C27" s="32">
        <v>42416500</v>
      </c>
      <c r="D27" s="32">
        <v>15300000</v>
      </c>
      <c r="E27" s="32">
        <v>540138000</v>
      </c>
      <c r="F27" s="278">
        <v>441606000</v>
      </c>
      <c r="G27" s="5"/>
      <c r="H27" s="76">
        <f>'Detailed Capital Expenditure'!N417</f>
        <v>268000000</v>
      </c>
      <c r="I27" s="32">
        <f t="shared" si="4"/>
        <v>281400000</v>
      </c>
      <c r="J27" s="32">
        <f t="shared" si="4"/>
        <v>295470000</v>
      </c>
      <c r="K27" s="63">
        <f t="shared" si="5"/>
        <v>844870000</v>
      </c>
    </row>
    <row r="28" spans="1:11" ht="18.75" x14ac:dyDescent="0.3">
      <c r="A28" s="75">
        <v>20008001</v>
      </c>
      <c r="B28" s="5" t="s">
        <v>65</v>
      </c>
      <c r="C28" s="32">
        <v>140292011</v>
      </c>
      <c r="D28" s="32">
        <v>3718636</v>
      </c>
      <c r="E28" s="32">
        <v>461000000</v>
      </c>
      <c r="F28" s="278">
        <v>431000000</v>
      </c>
      <c r="G28" s="5"/>
      <c r="H28" s="76">
        <f>'Detailed Capital Expenditure'!N437</f>
        <v>182000000</v>
      </c>
      <c r="I28" s="32">
        <f t="shared" si="4"/>
        <v>191100000</v>
      </c>
      <c r="J28" s="32">
        <f t="shared" si="4"/>
        <v>200655000</v>
      </c>
      <c r="K28" s="63">
        <f t="shared" si="5"/>
        <v>573755000</v>
      </c>
    </row>
    <row r="29" spans="1:11" ht="18.75" x14ac:dyDescent="0.3">
      <c r="A29" s="75">
        <v>22001001</v>
      </c>
      <c r="B29" s="5" t="s">
        <v>52</v>
      </c>
      <c r="C29" s="32">
        <v>30239851</v>
      </c>
      <c r="D29" s="32">
        <v>326643278</v>
      </c>
      <c r="E29" s="32">
        <v>529803701</v>
      </c>
      <c r="F29" s="278">
        <v>354000000</v>
      </c>
      <c r="G29" s="5"/>
      <c r="H29" s="76">
        <f>'Detailed Capital Expenditure'!N466</f>
        <v>356000000</v>
      </c>
      <c r="I29" s="32">
        <f t="shared" si="4"/>
        <v>373800000</v>
      </c>
      <c r="J29" s="32">
        <f t="shared" si="4"/>
        <v>392490000</v>
      </c>
      <c r="K29" s="63">
        <f t="shared" si="5"/>
        <v>1122290000</v>
      </c>
    </row>
    <row r="30" spans="1:11" ht="18.75" x14ac:dyDescent="0.3">
      <c r="A30" s="75">
        <v>22001002</v>
      </c>
      <c r="B30" s="5" t="s">
        <v>888</v>
      </c>
      <c r="C30" s="28">
        <v>0</v>
      </c>
      <c r="D30" s="28">
        <v>0</v>
      </c>
      <c r="E30" s="32">
        <v>820000000</v>
      </c>
      <c r="F30" s="278">
        <v>395000000</v>
      </c>
      <c r="G30" s="5"/>
      <c r="H30" s="76">
        <f>'Detailed Capital Expenditure'!N490</f>
        <v>219000000</v>
      </c>
      <c r="I30" s="32">
        <f t="shared" si="4"/>
        <v>229950000</v>
      </c>
      <c r="J30" s="32">
        <f t="shared" si="4"/>
        <v>241447500</v>
      </c>
      <c r="K30" s="63">
        <f t="shared" si="5"/>
        <v>690397500</v>
      </c>
    </row>
    <row r="31" spans="1:11" ht="18.75" x14ac:dyDescent="0.3">
      <c r="A31" s="75">
        <v>28001001</v>
      </c>
      <c r="B31" s="5" t="s">
        <v>66</v>
      </c>
      <c r="C31" s="28">
        <v>0</v>
      </c>
      <c r="D31" s="28">
        <v>0</v>
      </c>
      <c r="E31" s="28">
        <v>0</v>
      </c>
      <c r="F31" s="279">
        <v>0</v>
      </c>
      <c r="G31" s="5"/>
      <c r="H31" s="77"/>
      <c r="I31" s="32">
        <f t="shared" si="4"/>
        <v>0</v>
      </c>
      <c r="J31" s="32">
        <f t="shared" si="4"/>
        <v>0</v>
      </c>
      <c r="K31" s="63">
        <f t="shared" si="5"/>
        <v>0</v>
      </c>
    </row>
    <row r="32" spans="1:11" ht="18.75" x14ac:dyDescent="0.3">
      <c r="A32" s="75">
        <v>29001001</v>
      </c>
      <c r="B32" s="5" t="s">
        <v>71</v>
      </c>
      <c r="C32" s="32">
        <v>83961320</v>
      </c>
      <c r="D32" s="32">
        <v>12612000</v>
      </c>
      <c r="E32" s="32">
        <v>237240000</v>
      </c>
      <c r="F32" s="278">
        <v>142240000</v>
      </c>
      <c r="G32" s="5"/>
      <c r="H32" s="76">
        <f>'Detailed Capital Expenditure'!N517</f>
        <v>131000000</v>
      </c>
      <c r="I32" s="32">
        <f t="shared" si="4"/>
        <v>137550000</v>
      </c>
      <c r="J32" s="32">
        <f t="shared" si="4"/>
        <v>144427500</v>
      </c>
      <c r="K32" s="63">
        <f t="shared" si="5"/>
        <v>412977500</v>
      </c>
    </row>
    <row r="33" spans="1:11" ht="18.75" x14ac:dyDescent="0.3">
      <c r="A33" s="75">
        <v>29055001</v>
      </c>
      <c r="B33" s="5" t="s">
        <v>952</v>
      </c>
      <c r="C33" s="28">
        <v>0</v>
      </c>
      <c r="D33" s="28">
        <v>0</v>
      </c>
      <c r="E33" s="32">
        <v>163500000</v>
      </c>
      <c r="F33" s="278">
        <v>133500000</v>
      </c>
      <c r="G33" s="5"/>
      <c r="H33" s="76">
        <f>'Detailed Capital Expenditure'!N529</f>
        <v>80700000</v>
      </c>
      <c r="I33" s="32">
        <f t="shared" si="4"/>
        <v>84735000</v>
      </c>
      <c r="J33" s="32">
        <f t="shared" si="4"/>
        <v>88971750</v>
      </c>
      <c r="K33" s="63">
        <f t="shared" si="5"/>
        <v>254406750</v>
      </c>
    </row>
    <row r="34" spans="1:11" ht="18.75" x14ac:dyDescent="0.3">
      <c r="A34" s="75">
        <v>34001001</v>
      </c>
      <c r="B34" s="5" t="s">
        <v>67</v>
      </c>
      <c r="C34" s="32">
        <v>20220330590</v>
      </c>
      <c r="D34" s="32">
        <v>5214155899</v>
      </c>
      <c r="E34" s="32">
        <v>21146000000</v>
      </c>
      <c r="F34" s="278">
        <v>22917000000</v>
      </c>
      <c r="G34" s="5"/>
      <c r="H34" s="76">
        <f>'Detailed Capital Expenditure'!N562</f>
        <v>36678000000.000099</v>
      </c>
      <c r="I34" s="32">
        <f t="shared" si="4"/>
        <v>38511900000.000107</v>
      </c>
      <c r="J34" s="32">
        <f t="shared" si="4"/>
        <v>40437495000.000114</v>
      </c>
      <c r="K34" s="63">
        <f t="shared" si="5"/>
        <v>115627395000.00034</v>
      </c>
    </row>
    <row r="35" spans="1:11" ht="18.75" x14ac:dyDescent="0.3">
      <c r="A35" s="75">
        <v>34054001</v>
      </c>
      <c r="B35" s="5" t="s">
        <v>976</v>
      </c>
      <c r="C35" s="32">
        <v>277954505</v>
      </c>
      <c r="D35" s="32">
        <v>105788789</v>
      </c>
      <c r="E35" s="32">
        <v>1045610760</v>
      </c>
      <c r="F35" s="278">
        <v>825610760</v>
      </c>
      <c r="G35" s="5"/>
      <c r="H35" s="76">
        <f>'Detailed Capital Expenditure'!N581</f>
        <v>1126678895.5</v>
      </c>
      <c r="I35" s="32">
        <f t="shared" si="4"/>
        <v>1183012840.2750001</v>
      </c>
      <c r="J35" s="32">
        <f t="shared" si="4"/>
        <v>1242163482.2887502</v>
      </c>
      <c r="K35" s="63">
        <f t="shared" si="5"/>
        <v>3551855218.0637503</v>
      </c>
    </row>
    <row r="36" spans="1:11" ht="18.75" x14ac:dyDescent="0.3">
      <c r="A36" s="75">
        <v>36001001</v>
      </c>
      <c r="B36" s="5" t="s">
        <v>56</v>
      </c>
      <c r="C36" s="32">
        <v>73686577</v>
      </c>
      <c r="D36" s="28">
        <v>0</v>
      </c>
      <c r="E36" s="32">
        <v>287365547</v>
      </c>
      <c r="F36" s="278">
        <v>213365547</v>
      </c>
      <c r="G36" s="5"/>
      <c r="H36" s="76">
        <f>'Detailed Capital Expenditure'!N611</f>
        <v>119000000</v>
      </c>
      <c r="I36" s="32">
        <f t="shared" si="4"/>
        <v>124950000</v>
      </c>
      <c r="J36" s="32">
        <f t="shared" si="4"/>
        <v>131197500</v>
      </c>
      <c r="K36" s="63">
        <f t="shared" si="5"/>
        <v>375147500</v>
      </c>
    </row>
    <row r="37" spans="1:11" ht="18.75" x14ac:dyDescent="0.3">
      <c r="A37" s="75">
        <v>38001001</v>
      </c>
      <c r="B37" s="5" t="s">
        <v>68</v>
      </c>
      <c r="C37" s="32">
        <v>1364693161</v>
      </c>
      <c r="D37" s="32">
        <v>19344900</v>
      </c>
      <c r="E37" s="32">
        <v>1550000000</v>
      </c>
      <c r="F37" s="278">
        <v>1166000000</v>
      </c>
      <c r="G37" s="5"/>
      <c r="H37" s="76">
        <f>'Detailed Capital Expenditure'!N645</f>
        <v>50000000</v>
      </c>
      <c r="I37" s="32">
        <f t="shared" si="4"/>
        <v>52500000</v>
      </c>
      <c r="J37" s="32">
        <f t="shared" si="4"/>
        <v>55125000</v>
      </c>
      <c r="K37" s="63">
        <f t="shared" si="5"/>
        <v>157625000</v>
      </c>
    </row>
    <row r="38" spans="1:11" ht="18.75" x14ac:dyDescent="0.3">
      <c r="A38" s="75">
        <v>38004001</v>
      </c>
      <c r="B38" s="5" t="s">
        <v>72</v>
      </c>
      <c r="C38" s="32">
        <v>27215000</v>
      </c>
      <c r="D38" s="28">
        <v>0</v>
      </c>
      <c r="E38" s="32">
        <v>182000000</v>
      </c>
      <c r="F38" s="278">
        <v>87000000</v>
      </c>
      <c r="G38" s="5"/>
      <c r="H38" s="76">
        <f>'Detailed Capital Expenditure'!N660</f>
        <v>-20000000</v>
      </c>
      <c r="I38" s="32">
        <f t="shared" si="4"/>
        <v>-21000000</v>
      </c>
      <c r="J38" s="32">
        <f t="shared" si="4"/>
        <v>-22050000</v>
      </c>
      <c r="K38" s="63">
        <f t="shared" si="5"/>
        <v>-63050000</v>
      </c>
    </row>
    <row r="39" spans="1:11" ht="18.75" x14ac:dyDescent="0.3">
      <c r="A39" s="75">
        <v>53001001</v>
      </c>
      <c r="B39" s="5" t="s">
        <v>73</v>
      </c>
      <c r="C39" s="32">
        <v>882063960</v>
      </c>
      <c r="D39" s="32">
        <v>646381771</v>
      </c>
      <c r="E39" s="32">
        <v>2845000000</v>
      </c>
      <c r="F39" s="278">
        <v>2763000000</v>
      </c>
      <c r="G39" s="5"/>
      <c r="H39" s="76">
        <f>'Detailed Capital Expenditure'!N678</f>
        <v>70000000</v>
      </c>
      <c r="I39" s="32">
        <f t="shared" si="4"/>
        <v>73500000</v>
      </c>
      <c r="J39" s="32">
        <f t="shared" si="4"/>
        <v>77175000</v>
      </c>
      <c r="K39" s="63">
        <f t="shared" si="5"/>
        <v>220675000</v>
      </c>
    </row>
    <row r="40" spans="1:11" ht="18.75" x14ac:dyDescent="0.3">
      <c r="A40" s="75">
        <v>60001001</v>
      </c>
      <c r="B40" s="5" t="s">
        <v>69</v>
      </c>
      <c r="C40" s="32">
        <v>131793231</v>
      </c>
      <c r="D40" s="32">
        <v>86266880</v>
      </c>
      <c r="E40" s="32">
        <v>1091400000</v>
      </c>
      <c r="F40" s="278">
        <v>391400000</v>
      </c>
      <c r="G40" s="5"/>
      <c r="H40" s="76">
        <f>'Detailed Capital Expenditure'!N701</f>
        <v>5500000</v>
      </c>
      <c r="I40" s="32">
        <f t="shared" si="4"/>
        <v>5775000</v>
      </c>
      <c r="J40" s="32">
        <f t="shared" si="4"/>
        <v>6063750</v>
      </c>
      <c r="K40" s="63">
        <f t="shared" si="5"/>
        <v>17338750</v>
      </c>
    </row>
    <row r="41" spans="1:11" ht="18.75" x14ac:dyDescent="0.3">
      <c r="A41" s="75">
        <v>60055001</v>
      </c>
      <c r="B41" s="5" t="s">
        <v>75</v>
      </c>
      <c r="C41" s="28">
        <v>0</v>
      </c>
      <c r="D41" s="28">
        <v>0</v>
      </c>
      <c r="E41" s="32">
        <v>247000000</v>
      </c>
      <c r="F41" s="278">
        <v>173000000</v>
      </c>
      <c r="G41" s="5"/>
      <c r="H41" s="76">
        <f>'Detailed Capital Expenditure'!N717</f>
        <v>219000000</v>
      </c>
      <c r="I41" s="32">
        <f t="shared" si="4"/>
        <v>229950000</v>
      </c>
      <c r="J41" s="32">
        <f t="shared" si="4"/>
        <v>241447500</v>
      </c>
      <c r="K41" s="63">
        <f t="shared" si="5"/>
        <v>690397500</v>
      </c>
    </row>
    <row r="42" spans="1:11" ht="18.75" x14ac:dyDescent="0.3">
      <c r="A42" s="75">
        <v>61001001</v>
      </c>
      <c r="B42" s="5" t="s">
        <v>70</v>
      </c>
      <c r="C42" s="32">
        <v>2993626539</v>
      </c>
      <c r="D42" s="32">
        <v>616078968</v>
      </c>
      <c r="E42" s="32">
        <v>4624000000</v>
      </c>
      <c r="F42" s="278">
        <v>3544000000</v>
      </c>
      <c r="G42" s="32">
        <v>335000000</v>
      </c>
      <c r="H42" s="76">
        <f>'Detailed Capital Expenditure'!N781</f>
        <v>-1300000000</v>
      </c>
      <c r="I42" s="32">
        <f t="shared" si="4"/>
        <v>-1365000000</v>
      </c>
      <c r="J42" s="32">
        <f t="shared" si="4"/>
        <v>-1433250000</v>
      </c>
      <c r="K42" s="63">
        <f t="shared" si="5"/>
        <v>-4098250000</v>
      </c>
    </row>
    <row r="43" spans="1:11" ht="18.75" x14ac:dyDescent="0.3">
      <c r="A43" s="73"/>
      <c r="B43" s="2"/>
      <c r="C43" s="5"/>
      <c r="D43" s="5"/>
      <c r="E43" s="5"/>
      <c r="F43" s="272"/>
      <c r="G43" s="2"/>
      <c r="H43" s="23"/>
      <c r="I43" s="5"/>
      <c r="J43" s="62"/>
    </row>
    <row r="44" spans="1:11" ht="18.75" x14ac:dyDescent="0.3">
      <c r="A44" s="74">
        <v>3</v>
      </c>
      <c r="B44" s="36" t="s">
        <v>1324</v>
      </c>
      <c r="C44" s="26">
        <f>SUM(C45:C48)</f>
        <v>1159071936</v>
      </c>
      <c r="D44" s="26">
        <f t="shared" ref="D44:G44" si="6">SUM(D45:D48)</f>
        <v>101147100</v>
      </c>
      <c r="E44" s="26">
        <f t="shared" si="6"/>
        <v>1731650000</v>
      </c>
      <c r="F44" s="280">
        <f t="shared" si="6"/>
        <v>951600000</v>
      </c>
      <c r="G44" s="26">
        <f t="shared" si="6"/>
        <v>0</v>
      </c>
      <c r="H44" s="27">
        <f>SUM(H45:H48)</f>
        <v>51520000</v>
      </c>
      <c r="I44" s="26">
        <f>SUM(I45:I48)</f>
        <v>54096000</v>
      </c>
      <c r="J44" s="26">
        <f>SUM(J45:J48)</f>
        <v>56800800</v>
      </c>
      <c r="K44" s="26">
        <f>SUM(K45:K48)</f>
        <v>162416800</v>
      </c>
    </row>
    <row r="45" spans="1:11" ht="18.75" x14ac:dyDescent="0.3">
      <c r="A45" s="75">
        <v>18011001</v>
      </c>
      <c r="B45" s="5" t="s">
        <v>79</v>
      </c>
      <c r="C45" s="32">
        <v>120887972</v>
      </c>
      <c r="D45" s="32">
        <v>34440600</v>
      </c>
      <c r="E45" s="32">
        <v>50000000</v>
      </c>
      <c r="F45" s="278">
        <v>50000000</v>
      </c>
      <c r="G45" s="5"/>
      <c r="H45" s="76">
        <f>'Detailed Capital Expenditure'!N799</f>
        <v>5000000</v>
      </c>
      <c r="I45" s="32">
        <f t="shared" ref="I45:J47" si="7">H45+5%*H45</f>
        <v>5250000</v>
      </c>
      <c r="J45" s="32">
        <f t="shared" si="7"/>
        <v>5512500</v>
      </c>
      <c r="K45" s="63">
        <f>SUM(H45:J45)</f>
        <v>15762500</v>
      </c>
    </row>
    <row r="46" spans="1:11" ht="18.75" x14ac:dyDescent="0.3">
      <c r="A46" s="75">
        <v>26001001</v>
      </c>
      <c r="B46" s="5" t="s">
        <v>80</v>
      </c>
      <c r="C46" s="32">
        <v>764262315</v>
      </c>
      <c r="D46" s="32">
        <v>54993400</v>
      </c>
      <c r="E46" s="32">
        <v>1003000000</v>
      </c>
      <c r="F46" s="278">
        <v>611500000</v>
      </c>
      <c r="G46" s="5"/>
      <c r="H46" s="76">
        <f>'Detailed Capital Expenditure'!N821</f>
        <v>15520000</v>
      </c>
      <c r="I46" s="32">
        <f t="shared" si="7"/>
        <v>16296000</v>
      </c>
      <c r="J46" s="32">
        <f t="shared" si="7"/>
        <v>17110800</v>
      </c>
      <c r="K46" s="63">
        <f>SUM(H46:J46)</f>
        <v>48926800</v>
      </c>
    </row>
    <row r="47" spans="1:11" ht="18.75" x14ac:dyDescent="0.3">
      <c r="A47" s="75">
        <v>26051001</v>
      </c>
      <c r="B47" s="5" t="s">
        <v>81</v>
      </c>
      <c r="C47" s="32">
        <v>273921649</v>
      </c>
      <c r="D47" s="32">
        <v>11713100</v>
      </c>
      <c r="E47" s="32">
        <v>678650000</v>
      </c>
      <c r="F47" s="278">
        <v>290100000</v>
      </c>
      <c r="G47" s="5"/>
      <c r="H47" s="76">
        <f>'Detailed Capital Expenditure'!N844</f>
        <v>31000000</v>
      </c>
      <c r="I47" s="32">
        <f t="shared" si="7"/>
        <v>32550000</v>
      </c>
      <c r="J47" s="32">
        <f t="shared" si="7"/>
        <v>34177500</v>
      </c>
      <c r="K47" s="63">
        <f>SUM(H47:J47)</f>
        <v>97727500</v>
      </c>
    </row>
    <row r="48" spans="1:11" ht="18.75" x14ac:dyDescent="0.3">
      <c r="A48" s="75">
        <v>26052001</v>
      </c>
      <c r="B48" s="5" t="s">
        <v>82</v>
      </c>
      <c r="C48" s="28">
        <v>0</v>
      </c>
      <c r="D48" s="28">
        <v>0</v>
      </c>
      <c r="E48" s="28">
        <v>0</v>
      </c>
      <c r="F48" s="279">
        <v>0</v>
      </c>
      <c r="G48" s="5"/>
      <c r="H48" s="77"/>
      <c r="I48" s="28"/>
      <c r="J48" s="62"/>
    </row>
    <row r="49" spans="1:11" ht="18.75" x14ac:dyDescent="0.3">
      <c r="A49" s="74">
        <v>5</v>
      </c>
      <c r="B49" s="36" t="s">
        <v>85</v>
      </c>
      <c r="C49" s="26">
        <f>SUM(C50:C75)</f>
        <v>9978605645</v>
      </c>
      <c r="D49" s="26">
        <f t="shared" ref="D49:G49" si="8">SUM(D50:D75)</f>
        <v>3301736738</v>
      </c>
      <c r="E49" s="26">
        <f t="shared" si="8"/>
        <v>23991522271</v>
      </c>
      <c r="F49" s="280">
        <f t="shared" si="8"/>
        <v>17610169060</v>
      </c>
      <c r="G49" s="26">
        <f t="shared" si="8"/>
        <v>4178000000</v>
      </c>
      <c r="H49" s="27">
        <f>SUM(H50:H75)</f>
        <v>6122305000</v>
      </c>
      <c r="I49" s="26">
        <f>SUM(I50:I75)</f>
        <v>6428420250</v>
      </c>
      <c r="J49" s="26">
        <f>SUM(J50:J75)</f>
        <v>6749841262.5</v>
      </c>
      <c r="K49" s="26">
        <f>SUM(K50:K75)</f>
        <v>19300566512.5</v>
      </c>
    </row>
    <row r="50" spans="1:11" ht="18.75" x14ac:dyDescent="0.3">
      <c r="A50" s="75">
        <v>13001001</v>
      </c>
      <c r="B50" s="5" t="s">
        <v>86</v>
      </c>
      <c r="C50" s="32">
        <v>380612120</v>
      </c>
      <c r="D50" s="32">
        <v>309933150</v>
      </c>
      <c r="E50" s="32">
        <v>1394000000</v>
      </c>
      <c r="F50" s="278">
        <v>589000000</v>
      </c>
      <c r="G50" s="5"/>
      <c r="H50" s="76">
        <f>'Detailed Capital Expenditure'!N872</f>
        <v>5000000</v>
      </c>
      <c r="I50" s="32">
        <f>H50+5%*H50</f>
        <v>5250000</v>
      </c>
      <c r="J50" s="32">
        <f>I50+5%*I50</f>
        <v>5512500</v>
      </c>
      <c r="K50" s="63">
        <f>SUM(H50:J50)</f>
        <v>15762500</v>
      </c>
    </row>
    <row r="51" spans="1:11" ht="18.75" x14ac:dyDescent="0.3">
      <c r="A51" s="75">
        <v>14001001</v>
      </c>
      <c r="B51" s="5" t="s">
        <v>88</v>
      </c>
      <c r="C51" s="32">
        <v>407830800</v>
      </c>
      <c r="D51" s="32">
        <v>55541712</v>
      </c>
      <c r="E51" s="32">
        <v>778000000</v>
      </c>
      <c r="F51" s="278">
        <v>641000000</v>
      </c>
      <c r="G51" s="32">
        <v>110000000</v>
      </c>
      <c r="H51" s="76">
        <f>'Detailed Capital Expenditure'!N959</f>
        <v>51000000</v>
      </c>
      <c r="I51" s="32">
        <f t="shared" ref="I51:J75" si="9">H51+5%*H51</f>
        <v>53550000</v>
      </c>
      <c r="J51" s="32">
        <f t="shared" si="9"/>
        <v>56227500</v>
      </c>
      <c r="K51" s="63">
        <f t="shared" ref="K51:K75" si="10">SUM(H51:J51)</f>
        <v>160777500</v>
      </c>
    </row>
    <row r="52" spans="1:11" ht="18.75" x14ac:dyDescent="0.3">
      <c r="A52" s="75">
        <v>17001001</v>
      </c>
      <c r="B52" s="5" t="s">
        <v>89</v>
      </c>
      <c r="C52" s="32">
        <v>2700917376</v>
      </c>
      <c r="D52" s="32">
        <v>816289126</v>
      </c>
      <c r="E52" s="32">
        <v>5429690000</v>
      </c>
      <c r="F52" s="278">
        <v>3557820000</v>
      </c>
      <c r="G52" s="32">
        <v>1000000000</v>
      </c>
      <c r="H52" s="76">
        <f>'Detailed Capital Expenditure'!N1018</f>
        <v>1036000000</v>
      </c>
      <c r="I52" s="32">
        <f t="shared" si="9"/>
        <v>1087800000</v>
      </c>
      <c r="J52" s="32">
        <f t="shared" si="9"/>
        <v>1142190000</v>
      </c>
      <c r="K52" s="63">
        <f t="shared" si="10"/>
        <v>3265990000</v>
      </c>
    </row>
    <row r="53" spans="1:11" ht="18.75" x14ac:dyDescent="0.3">
      <c r="A53" s="75">
        <v>17003001</v>
      </c>
      <c r="B53" s="5" t="s">
        <v>90</v>
      </c>
      <c r="C53" s="32">
        <v>547273008</v>
      </c>
      <c r="D53" s="28">
        <v>0</v>
      </c>
      <c r="E53" s="28">
        <v>0</v>
      </c>
      <c r="F53" s="279">
        <v>0</v>
      </c>
      <c r="G53" s="5"/>
      <c r="H53" s="76">
        <f>'Detailed Capital Expenditure'!N1055</f>
        <v>757380000</v>
      </c>
      <c r="I53" s="32">
        <f t="shared" si="9"/>
        <v>795249000</v>
      </c>
      <c r="J53" s="32">
        <f t="shared" si="9"/>
        <v>835011450</v>
      </c>
      <c r="K53" s="63">
        <f t="shared" si="10"/>
        <v>2387640450</v>
      </c>
    </row>
    <row r="54" spans="1:11" ht="18.75" x14ac:dyDescent="0.3">
      <c r="A54" s="75">
        <v>17051001</v>
      </c>
      <c r="B54" s="5" t="s">
        <v>91</v>
      </c>
      <c r="C54" s="28">
        <v>0</v>
      </c>
      <c r="D54" s="28">
        <v>0</v>
      </c>
      <c r="E54" s="28">
        <v>0</v>
      </c>
      <c r="F54" s="279">
        <v>0</v>
      </c>
      <c r="G54" s="5"/>
      <c r="H54" s="77"/>
      <c r="I54" s="32">
        <f t="shared" si="9"/>
        <v>0</v>
      </c>
      <c r="J54" s="32">
        <f t="shared" si="9"/>
        <v>0</v>
      </c>
      <c r="K54" s="63">
        <f t="shared" si="10"/>
        <v>0</v>
      </c>
    </row>
    <row r="55" spans="1:11" ht="18.75" x14ac:dyDescent="0.3">
      <c r="A55" s="75">
        <v>21001001</v>
      </c>
      <c r="B55" s="5" t="s">
        <v>95</v>
      </c>
      <c r="C55" s="32">
        <v>1238527891</v>
      </c>
      <c r="D55" s="32">
        <v>680941913</v>
      </c>
      <c r="E55" s="32">
        <v>4793680000</v>
      </c>
      <c r="F55" s="278">
        <v>4709812000</v>
      </c>
      <c r="G55" s="32">
        <v>1888000000</v>
      </c>
      <c r="H55" s="76">
        <f>'Detailed Capital Expenditure'!N1182</f>
        <v>-480000000</v>
      </c>
      <c r="I55" s="32">
        <f t="shared" si="9"/>
        <v>-504000000</v>
      </c>
      <c r="J55" s="32">
        <f t="shared" si="9"/>
        <v>-529200000</v>
      </c>
      <c r="K55" s="63">
        <f t="shared" si="10"/>
        <v>-1513200000</v>
      </c>
    </row>
    <row r="56" spans="1:11" ht="18.75" x14ac:dyDescent="0.3">
      <c r="A56" s="75">
        <v>21001002</v>
      </c>
      <c r="B56" s="5" t="s">
        <v>98</v>
      </c>
      <c r="C56" s="32">
        <v>24200000</v>
      </c>
      <c r="D56" s="28">
        <v>0</v>
      </c>
      <c r="E56" s="32">
        <v>129500000</v>
      </c>
      <c r="F56" s="278">
        <v>59000000</v>
      </c>
      <c r="G56" s="32">
        <v>10000000</v>
      </c>
      <c r="H56" s="76">
        <f>'Detailed Capital Expenditure'!N1201</f>
        <v>298000000</v>
      </c>
      <c r="I56" s="32">
        <f t="shared" si="9"/>
        <v>312900000</v>
      </c>
      <c r="J56" s="32">
        <f t="shared" si="9"/>
        <v>328545000</v>
      </c>
      <c r="K56" s="63">
        <f t="shared" si="10"/>
        <v>939445000</v>
      </c>
    </row>
    <row r="57" spans="1:11" ht="18.75" x14ac:dyDescent="0.3">
      <c r="A57" s="75">
        <v>21002001</v>
      </c>
      <c r="B57" s="5" t="s">
        <v>96</v>
      </c>
      <c r="C57" s="32">
        <v>892550</v>
      </c>
      <c r="D57" s="32">
        <v>47626216</v>
      </c>
      <c r="E57" s="32">
        <v>460000000</v>
      </c>
      <c r="F57" s="278">
        <v>475000000</v>
      </c>
      <c r="G57" s="32">
        <v>340000000</v>
      </c>
      <c r="H57" s="76">
        <f>'Detailed Capital Expenditure'!N1215</f>
        <v>202000000</v>
      </c>
      <c r="I57" s="32">
        <f t="shared" si="9"/>
        <v>212100000</v>
      </c>
      <c r="J57" s="32">
        <f t="shared" si="9"/>
        <v>222705000</v>
      </c>
      <c r="K57" s="63">
        <f t="shared" si="10"/>
        <v>636805000</v>
      </c>
    </row>
    <row r="58" spans="1:11" ht="18.75" x14ac:dyDescent="0.3">
      <c r="A58" s="75">
        <v>21003001</v>
      </c>
      <c r="B58" s="5" t="s">
        <v>1958</v>
      </c>
      <c r="C58" s="28">
        <v>0</v>
      </c>
      <c r="D58" s="32">
        <v>29206500</v>
      </c>
      <c r="E58" s="32">
        <v>700000000</v>
      </c>
      <c r="F58" s="278">
        <v>700000000</v>
      </c>
      <c r="G58" s="32">
        <v>295000000</v>
      </c>
      <c r="H58" s="76">
        <f>'Detailed Capital Expenditure'!N1244</f>
        <v>379600000</v>
      </c>
      <c r="I58" s="32">
        <f t="shared" si="9"/>
        <v>398580000</v>
      </c>
      <c r="J58" s="32">
        <f t="shared" si="9"/>
        <v>418509000</v>
      </c>
      <c r="K58" s="63">
        <f t="shared" si="10"/>
        <v>1196689000</v>
      </c>
    </row>
    <row r="59" spans="1:11" ht="18.75" x14ac:dyDescent="0.3">
      <c r="A59" s="75">
        <v>21027001</v>
      </c>
      <c r="B59" s="5" t="s">
        <v>1997</v>
      </c>
      <c r="C59" s="32">
        <v>15000000</v>
      </c>
      <c r="D59" s="28">
        <v>0</v>
      </c>
      <c r="E59" s="32">
        <v>700000000</v>
      </c>
      <c r="F59" s="278">
        <v>700000000</v>
      </c>
      <c r="G59" s="32">
        <v>390000000</v>
      </c>
      <c r="H59" s="76">
        <f>'Detailed Capital Expenditure'!N1263</f>
        <v>700000000</v>
      </c>
      <c r="I59" s="32">
        <f t="shared" si="9"/>
        <v>735000000</v>
      </c>
      <c r="J59" s="32">
        <f t="shared" si="9"/>
        <v>771750000</v>
      </c>
      <c r="K59" s="63">
        <f t="shared" si="10"/>
        <v>2206750000</v>
      </c>
    </row>
    <row r="60" spans="1:11" ht="18.75" x14ac:dyDescent="0.3">
      <c r="A60" s="75">
        <v>21027033</v>
      </c>
      <c r="B60" s="5" t="s">
        <v>99</v>
      </c>
      <c r="C60" s="28">
        <v>0</v>
      </c>
      <c r="D60" s="28">
        <v>0</v>
      </c>
      <c r="E60" s="32">
        <v>200000000</v>
      </c>
      <c r="F60" s="278">
        <v>125000000</v>
      </c>
      <c r="G60" s="32">
        <v>85000000</v>
      </c>
      <c r="H60" s="76">
        <f>'Detailed Capital Expenditure'!N1275</f>
        <v>0</v>
      </c>
      <c r="I60" s="32">
        <f t="shared" si="9"/>
        <v>0</v>
      </c>
      <c r="J60" s="32">
        <f t="shared" si="9"/>
        <v>0</v>
      </c>
      <c r="K60" s="63">
        <f t="shared" si="10"/>
        <v>0</v>
      </c>
    </row>
    <row r="61" spans="1:11" ht="18.75" x14ac:dyDescent="0.3">
      <c r="A61" s="75">
        <v>21102001</v>
      </c>
      <c r="B61" s="5" t="s">
        <v>97</v>
      </c>
      <c r="C61" s="28">
        <v>0</v>
      </c>
      <c r="D61" s="28">
        <v>0</v>
      </c>
      <c r="E61" s="28">
        <v>0</v>
      </c>
      <c r="F61" s="279">
        <v>0</v>
      </c>
      <c r="G61" s="5"/>
      <c r="H61" s="77"/>
      <c r="I61" s="32">
        <f t="shared" si="9"/>
        <v>0</v>
      </c>
      <c r="J61" s="32">
        <f t="shared" si="9"/>
        <v>0</v>
      </c>
      <c r="K61" s="63">
        <f t="shared" si="10"/>
        <v>0</v>
      </c>
    </row>
    <row r="62" spans="1:11" ht="18.75" x14ac:dyDescent="0.3">
      <c r="A62" s="75">
        <v>35001001</v>
      </c>
      <c r="B62" s="5" t="s">
        <v>102</v>
      </c>
      <c r="C62" s="32">
        <v>2097124030</v>
      </c>
      <c r="D62" s="32">
        <v>762723644</v>
      </c>
      <c r="E62" s="32">
        <v>2149671047</v>
      </c>
      <c r="F62" s="278">
        <v>2101671047</v>
      </c>
      <c r="G62" s="5"/>
      <c r="H62" s="76">
        <f>'Detailed Capital Expenditure'!N1307</f>
        <v>-493000000</v>
      </c>
      <c r="I62" s="32">
        <f t="shared" si="9"/>
        <v>-517650000</v>
      </c>
      <c r="J62" s="32">
        <f t="shared" si="9"/>
        <v>-543532500</v>
      </c>
      <c r="K62" s="63">
        <f t="shared" si="10"/>
        <v>-1554182500</v>
      </c>
    </row>
    <row r="63" spans="1:11" ht="18.75" x14ac:dyDescent="0.3">
      <c r="A63" s="75">
        <v>35001002</v>
      </c>
      <c r="B63" s="5" t="s">
        <v>104</v>
      </c>
      <c r="C63" s="32">
        <v>35500000</v>
      </c>
      <c r="D63" s="32">
        <v>4000000</v>
      </c>
      <c r="E63" s="32">
        <v>210000000</v>
      </c>
      <c r="F63" s="278">
        <v>121000000</v>
      </c>
      <c r="G63" s="5"/>
      <c r="H63" s="76">
        <f>'Detailed Capital Expenditure'!N1322</f>
        <v>149000000</v>
      </c>
      <c r="I63" s="32">
        <f t="shared" si="9"/>
        <v>156450000</v>
      </c>
      <c r="J63" s="32">
        <f t="shared" si="9"/>
        <v>164272500</v>
      </c>
      <c r="K63" s="63">
        <f t="shared" si="10"/>
        <v>469722500</v>
      </c>
    </row>
    <row r="64" spans="1:11" ht="18.75" x14ac:dyDescent="0.3">
      <c r="A64" s="80">
        <v>35003001</v>
      </c>
      <c r="B64" s="79" t="s">
        <v>106</v>
      </c>
      <c r="C64" s="28"/>
      <c r="D64" s="28"/>
      <c r="E64" s="32"/>
      <c r="F64" s="278"/>
      <c r="G64" s="5"/>
      <c r="H64" s="76">
        <f>'Detailed Capital Expenditure'!N1340</f>
        <v>255000000</v>
      </c>
      <c r="I64" s="32">
        <f t="shared" si="9"/>
        <v>267750000</v>
      </c>
      <c r="J64" s="32">
        <f t="shared" si="9"/>
        <v>281137500</v>
      </c>
      <c r="K64" s="63">
        <f t="shared" si="10"/>
        <v>803887500</v>
      </c>
    </row>
    <row r="65" spans="1:11" s="81" customFormat="1" ht="18.75" x14ac:dyDescent="0.3">
      <c r="A65" s="80">
        <v>35004001</v>
      </c>
      <c r="B65" s="79" t="s">
        <v>2311</v>
      </c>
      <c r="C65" s="28"/>
      <c r="D65" s="28"/>
      <c r="E65" s="32"/>
      <c r="F65" s="278"/>
      <c r="G65" s="5"/>
      <c r="H65" s="76">
        <f>'Detailed Capital Expenditure'!N1351</f>
        <v>300000000</v>
      </c>
      <c r="I65" s="32">
        <f t="shared" si="9"/>
        <v>315000000</v>
      </c>
      <c r="J65" s="32">
        <f t="shared" si="9"/>
        <v>330750000</v>
      </c>
      <c r="K65" s="63">
        <f t="shared" si="10"/>
        <v>945750000</v>
      </c>
    </row>
    <row r="66" spans="1:11" ht="18.75" x14ac:dyDescent="0.3">
      <c r="A66" s="75">
        <v>35055001</v>
      </c>
      <c r="B66" s="5" t="s">
        <v>105</v>
      </c>
      <c r="C66" s="28">
        <v>0</v>
      </c>
      <c r="D66" s="28">
        <v>0</v>
      </c>
      <c r="E66" s="32">
        <v>362300000</v>
      </c>
      <c r="F66" s="278">
        <v>290300000</v>
      </c>
      <c r="G66" s="5"/>
      <c r="H66" s="76">
        <f>'Detailed Capital Expenditure'!N1366</f>
        <v>305000000</v>
      </c>
      <c r="I66" s="32">
        <f t="shared" si="9"/>
        <v>320250000</v>
      </c>
      <c r="J66" s="32">
        <f t="shared" si="9"/>
        <v>336262500</v>
      </c>
      <c r="K66" s="63">
        <f t="shared" si="10"/>
        <v>961512500</v>
      </c>
    </row>
    <row r="67" spans="1:11" ht="18.75" x14ac:dyDescent="0.3">
      <c r="A67" s="75">
        <v>35109001</v>
      </c>
      <c r="B67" s="5" t="s">
        <v>103</v>
      </c>
      <c r="C67" s="28">
        <v>0</v>
      </c>
      <c r="D67" s="28">
        <v>0</v>
      </c>
      <c r="E67" s="32">
        <v>11800000</v>
      </c>
      <c r="F67" s="278">
        <v>4800000</v>
      </c>
      <c r="G67" s="5"/>
      <c r="H67" s="76">
        <f>'Detailed Capital Expenditure'!N1333</f>
        <v>0</v>
      </c>
      <c r="I67" s="32">
        <f t="shared" si="9"/>
        <v>0</v>
      </c>
      <c r="J67" s="32">
        <f t="shared" si="9"/>
        <v>0</v>
      </c>
      <c r="K67" s="63">
        <f t="shared" si="10"/>
        <v>0</v>
      </c>
    </row>
    <row r="68" spans="1:11" ht="18.75" x14ac:dyDescent="0.3">
      <c r="A68" s="75">
        <v>39001001</v>
      </c>
      <c r="B68" s="5" t="s">
        <v>2115</v>
      </c>
      <c r="C68" s="32">
        <v>80256400</v>
      </c>
      <c r="D68" s="32">
        <v>198648002</v>
      </c>
      <c r="E68" s="32">
        <v>1185000000</v>
      </c>
      <c r="F68" s="278">
        <v>485000000</v>
      </c>
      <c r="G68" s="5"/>
      <c r="H68" s="76">
        <f>'Detailed Capital Expenditure'!N1385</f>
        <v>960000000</v>
      </c>
      <c r="I68" s="32">
        <f t="shared" si="9"/>
        <v>1008000000</v>
      </c>
      <c r="J68" s="32">
        <f t="shared" si="9"/>
        <v>1058400000</v>
      </c>
      <c r="K68" s="63">
        <f t="shared" si="10"/>
        <v>3026400000</v>
      </c>
    </row>
    <row r="69" spans="1:11" ht="18.75" x14ac:dyDescent="0.3">
      <c r="A69" s="75">
        <v>51001001</v>
      </c>
      <c r="B69" s="5" t="s">
        <v>100</v>
      </c>
      <c r="C69" s="32">
        <v>2372408470</v>
      </c>
      <c r="D69" s="32">
        <v>376826475</v>
      </c>
      <c r="E69" s="32">
        <v>2629500000</v>
      </c>
      <c r="F69" s="278">
        <v>1024500000</v>
      </c>
      <c r="G69" s="5"/>
      <c r="H69" s="76">
        <f>'Detailed Capital Expenditure'!N1401</f>
        <v>500000000</v>
      </c>
      <c r="I69" s="32">
        <f t="shared" si="9"/>
        <v>525000000</v>
      </c>
      <c r="J69" s="32">
        <f t="shared" si="9"/>
        <v>551250000</v>
      </c>
      <c r="K69" s="63">
        <f t="shared" si="10"/>
        <v>1576250000</v>
      </c>
    </row>
    <row r="70" spans="1:11" ht="18.75" x14ac:dyDescent="0.3">
      <c r="A70" s="75">
        <v>66001001</v>
      </c>
      <c r="B70" s="5" t="s">
        <v>76</v>
      </c>
      <c r="C70" s="32">
        <v>77063000</v>
      </c>
      <c r="D70" s="32">
        <v>20000000</v>
      </c>
      <c r="E70" s="32">
        <v>385450085</v>
      </c>
      <c r="F70" s="278">
        <v>236000000</v>
      </c>
      <c r="G70" s="5"/>
      <c r="H70" s="76">
        <f>'Detailed Capital Expenditure'!N1438</f>
        <v>268000000</v>
      </c>
      <c r="I70" s="32">
        <f t="shared" si="9"/>
        <v>281400000</v>
      </c>
      <c r="J70" s="32">
        <f t="shared" si="9"/>
        <v>295470000</v>
      </c>
      <c r="K70" s="63">
        <f t="shared" si="10"/>
        <v>844870000</v>
      </c>
    </row>
    <row r="71" spans="1:11" ht="18.75" x14ac:dyDescent="0.3">
      <c r="A71" s="75">
        <v>66001002</v>
      </c>
      <c r="B71" s="5" t="s">
        <v>2206</v>
      </c>
      <c r="C71" s="32">
        <v>1000000</v>
      </c>
      <c r="D71" s="28">
        <v>0</v>
      </c>
      <c r="E71" s="32">
        <v>192347228</v>
      </c>
      <c r="F71" s="278">
        <v>137347227</v>
      </c>
      <c r="G71" s="2"/>
      <c r="H71" s="76">
        <f>'Detailed Capital Expenditure'!N1453</f>
        <v>167325000</v>
      </c>
      <c r="I71" s="32">
        <f t="shared" si="9"/>
        <v>175691250</v>
      </c>
      <c r="J71" s="32">
        <f t="shared" si="9"/>
        <v>184475812.5</v>
      </c>
      <c r="K71" s="63">
        <f t="shared" si="10"/>
        <v>527492062.5</v>
      </c>
    </row>
    <row r="72" spans="1:11" ht="18.75" x14ac:dyDescent="0.3">
      <c r="A72" s="75">
        <v>66001003</v>
      </c>
      <c r="B72" s="5" t="s">
        <v>2221</v>
      </c>
      <c r="C72" s="28">
        <v>0</v>
      </c>
      <c r="D72" s="28">
        <v>0</v>
      </c>
      <c r="E72" s="32">
        <v>70562689</v>
      </c>
      <c r="F72" s="278">
        <v>60000000</v>
      </c>
      <c r="G72" s="5"/>
      <c r="H72" s="76">
        <f>'Detailed Capital Expenditure'!N1463</f>
        <v>60000000</v>
      </c>
      <c r="I72" s="32">
        <f t="shared" si="9"/>
        <v>63000000</v>
      </c>
      <c r="J72" s="32">
        <f t="shared" si="9"/>
        <v>66150000</v>
      </c>
      <c r="K72" s="63">
        <f t="shared" si="10"/>
        <v>189150000</v>
      </c>
    </row>
    <row r="73" spans="1:11" ht="18.75" x14ac:dyDescent="0.3">
      <c r="A73" s="75">
        <v>66018001</v>
      </c>
      <c r="B73" s="5" t="s">
        <v>2232</v>
      </c>
      <c r="C73" s="28">
        <v>0</v>
      </c>
      <c r="D73" s="28">
        <v>0</v>
      </c>
      <c r="E73" s="32">
        <v>777321222</v>
      </c>
      <c r="F73" s="278">
        <v>538918786</v>
      </c>
      <c r="G73" s="32">
        <v>10000000</v>
      </c>
      <c r="H73" s="76">
        <f>'Detailed Capital Expenditure'!N1497</f>
        <v>95000000</v>
      </c>
      <c r="I73" s="32">
        <f t="shared" si="9"/>
        <v>99750000</v>
      </c>
      <c r="J73" s="32">
        <f t="shared" si="9"/>
        <v>104737500</v>
      </c>
      <c r="K73" s="63">
        <f t="shared" si="10"/>
        <v>299487500</v>
      </c>
    </row>
    <row r="74" spans="1:11" ht="18.75" x14ac:dyDescent="0.3">
      <c r="A74" s="75">
        <v>66019001</v>
      </c>
      <c r="B74" s="5" t="s">
        <v>2276</v>
      </c>
      <c r="C74" s="28">
        <v>0</v>
      </c>
      <c r="D74" s="28">
        <v>0</v>
      </c>
      <c r="E74" s="32">
        <v>816700000</v>
      </c>
      <c r="F74" s="278">
        <v>624000000</v>
      </c>
      <c r="G74" s="32">
        <v>50000000</v>
      </c>
      <c r="H74" s="76">
        <f>'Detailed Capital Expenditure'!N1513</f>
        <v>50000000</v>
      </c>
      <c r="I74" s="32">
        <f t="shared" si="9"/>
        <v>52500000</v>
      </c>
      <c r="J74" s="32">
        <f t="shared" si="9"/>
        <v>55125000</v>
      </c>
      <c r="K74" s="63">
        <f t="shared" si="10"/>
        <v>157625000</v>
      </c>
    </row>
    <row r="75" spans="1:11" ht="18.75" x14ac:dyDescent="0.3">
      <c r="A75" s="75">
        <v>66021001</v>
      </c>
      <c r="B75" s="5" t="s">
        <v>101</v>
      </c>
      <c r="C75" s="28">
        <v>0</v>
      </c>
      <c r="D75" s="28">
        <v>0</v>
      </c>
      <c r="E75" s="32">
        <v>616000000</v>
      </c>
      <c r="F75" s="278">
        <v>430000000</v>
      </c>
      <c r="G75" s="5"/>
      <c r="H75" s="76">
        <f>'Detailed Capital Expenditure'!N1529</f>
        <v>557000000</v>
      </c>
      <c r="I75" s="32">
        <f t="shared" si="9"/>
        <v>584850000</v>
      </c>
      <c r="J75" s="32">
        <f t="shared" si="9"/>
        <v>614092500</v>
      </c>
      <c r="K75" s="63">
        <f t="shared" si="10"/>
        <v>1755942500</v>
      </c>
    </row>
    <row r="76" spans="1:11" ht="18.75" x14ac:dyDescent="0.3">
      <c r="A76" s="73"/>
      <c r="B76" s="2"/>
      <c r="C76" s="5"/>
      <c r="D76" s="5"/>
      <c r="E76" s="5"/>
      <c r="F76" s="272"/>
      <c r="G76" s="2"/>
      <c r="H76" s="23"/>
      <c r="I76" s="5"/>
      <c r="J76" s="62"/>
    </row>
    <row r="77" spans="1:11" ht="18.75" x14ac:dyDescent="0.3">
      <c r="A77" s="82"/>
      <c r="B77" s="41"/>
      <c r="C77" s="43">
        <f t="shared" ref="C77:K77" si="11">C8+C22+C44+C49</f>
        <v>49512752666</v>
      </c>
      <c r="D77" s="43">
        <f t="shared" si="11"/>
        <v>15081999579</v>
      </c>
      <c r="E77" s="43">
        <f t="shared" si="11"/>
        <v>78363003525</v>
      </c>
      <c r="F77" s="280">
        <f t="shared" si="11"/>
        <v>65806797262</v>
      </c>
      <c r="G77" s="43">
        <f t="shared" si="11"/>
        <v>6722500000</v>
      </c>
      <c r="H77" s="27">
        <f t="shared" si="11"/>
        <v>51030381024.500099</v>
      </c>
      <c r="I77" s="43">
        <f t="shared" si="11"/>
        <v>53581900075.725105</v>
      </c>
      <c r="J77" s="43">
        <f t="shared" si="11"/>
        <v>56260995079.51136</v>
      </c>
      <c r="K77" s="43">
        <f t="shared" si="11"/>
        <v>160873276179.73657</v>
      </c>
    </row>
  </sheetData>
  <mergeCells count="2">
    <mergeCell ref="A1:K1"/>
    <mergeCell ref="A2:K2"/>
  </mergeCells>
  <pageMargins left="0.70866141732283472" right="0.70866141732283472" top="0.74803149606299213" bottom="0.74803149606299213" header="0.31496062992125984" footer="0.31496062992125984"/>
  <pageSetup paperSize="5"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561"/>
  <sheetViews>
    <sheetView view="pageBreakPreview" zoomScale="60" workbookViewId="0">
      <pane ySplit="7" topLeftCell="A1546" activePane="bottomLeft" state="frozen"/>
      <selection activeCell="D1" sqref="D1"/>
      <selection pane="bottomLeft" activeCell="A1546" sqref="A1546:XFD1561"/>
    </sheetView>
  </sheetViews>
  <sheetFormatPr defaultRowHeight="15" x14ac:dyDescent="0.25"/>
  <cols>
    <col min="1" max="1" width="39.85546875" style="332" bestFit="1" customWidth="1"/>
    <col min="2" max="2" width="105.42578125" style="332" customWidth="1"/>
    <col min="3" max="3" width="9.85546875" style="332" hidden="1" customWidth="1"/>
    <col min="4" max="4" width="9.28515625" style="332" hidden="1" customWidth="1"/>
    <col min="5" max="5" width="9" style="332" hidden="1" customWidth="1"/>
    <col min="6" max="7" width="9.5703125" style="332" hidden="1" customWidth="1"/>
    <col min="8" max="8" width="9.7109375" style="332" hidden="1" customWidth="1"/>
    <col min="9" max="9" width="24.28515625" style="380" customWidth="1"/>
    <col min="10" max="10" width="20.7109375" style="380" customWidth="1"/>
    <col min="11" max="11" width="22.85546875" style="380" customWidth="1"/>
    <col min="12" max="12" width="22" style="350" customWidth="1"/>
    <col min="13" max="13" width="19.42578125" style="380" customWidth="1"/>
    <col min="14" max="14" width="25.5703125" style="407" bestFit="1" customWidth="1"/>
    <col min="15" max="15" width="25.42578125" style="380" bestFit="1" customWidth="1"/>
    <col min="16" max="16" width="23.28515625" style="380" customWidth="1"/>
    <col min="17" max="17" width="23.140625" style="380" customWidth="1"/>
    <col min="18" max="18" width="21.85546875" style="332" customWidth="1"/>
    <col min="19" max="16384" width="9.140625" style="332"/>
  </cols>
  <sheetData>
    <row r="1" spans="1:17" ht="18.75" x14ac:dyDescent="0.3">
      <c r="B1" s="333" t="s">
        <v>3663</v>
      </c>
      <c r="C1" s="333"/>
      <c r="D1" s="333"/>
      <c r="E1" s="333"/>
      <c r="F1" s="333"/>
      <c r="G1" s="333"/>
      <c r="H1" s="333"/>
      <c r="I1" s="333"/>
      <c r="J1" s="333"/>
      <c r="K1" s="333"/>
      <c r="L1" s="334"/>
      <c r="M1" s="333"/>
      <c r="N1" s="335"/>
      <c r="O1" s="333"/>
      <c r="P1" s="333"/>
      <c r="Q1" s="333"/>
    </row>
    <row r="2" spans="1:17" ht="18.75" x14ac:dyDescent="0.3">
      <c r="B2" s="333" t="s">
        <v>203</v>
      </c>
      <c r="C2" s="333"/>
      <c r="D2" s="333"/>
      <c r="E2" s="333"/>
      <c r="F2" s="333"/>
      <c r="G2" s="333"/>
      <c r="H2" s="333"/>
      <c r="I2" s="333"/>
      <c r="J2" s="333"/>
      <c r="K2" s="333"/>
      <c r="L2" s="334"/>
      <c r="M2" s="333"/>
      <c r="N2" s="335"/>
      <c r="O2" s="333"/>
      <c r="P2" s="333"/>
      <c r="Q2" s="333"/>
    </row>
    <row r="3" spans="1:17" ht="18.75" x14ac:dyDescent="0.3">
      <c r="A3" s="333" t="s">
        <v>204</v>
      </c>
      <c r="B3" s="333"/>
      <c r="C3" s="333"/>
      <c r="D3" s="333"/>
      <c r="E3" s="333"/>
      <c r="F3" s="333"/>
      <c r="G3" s="333"/>
      <c r="H3" s="333"/>
      <c r="I3" s="333"/>
      <c r="J3" s="333"/>
      <c r="K3" s="333"/>
      <c r="L3" s="334"/>
      <c r="M3" s="333"/>
      <c r="N3" s="335"/>
      <c r="O3" s="333"/>
      <c r="P3" s="333"/>
      <c r="Q3" s="333"/>
    </row>
    <row r="4" spans="1:17" ht="18.75" x14ac:dyDescent="0.3">
      <c r="A4" s="336" t="s">
        <v>205</v>
      </c>
      <c r="B4" s="333" t="s">
        <v>206</v>
      </c>
      <c r="C4" s="336" t="s">
        <v>207</v>
      </c>
      <c r="D4" s="336" t="s">
        <v>207</v>
      </c>
      <c r="E4" s="336" t="s">
        <v>208</v>
      </c>
      <c r="F4" s="336" t="s">
        <v>209</v>
      </c>
      <c r="G4" s="336" t="s">
        <v>210</v>
      </c>
      <c r="H4" s="336" t="s">
        <v>211</v>
      </c>
      <c r="I4" s="333" t="s">
        <v>36</v>
      </c>
      <c r="J4" s="336" t="s">
        <v>36</v>
      </c>
      <c r="K4" s="333" t="s">
        <v>37</v>
      </c>
      <c r="L4" s="334" t="s">
        <v>212</v>
      </c>
      <c r="M4" s="333" t="s">
        <v>213</v>
      </c>
      <c r="N4" s="335" t="s">
        <v>40</v>
      </c>
      <c r="O4" s="333" t="s">
        <v>40</v>
      </c>
      <c r="P4" s="333" t="s">
        <v>40</v>
      </c>
      <c r="Q4" s="333" t="s">
        <v>41</v>
      </c>
    </row>
    <row r="5" spans="1:17" ht="18.75" x14ac:dyDescent="0.3">
      <c r="A5" s="336" t="s">
        <v>214</v>
      </c>
      <c r="B5" s="333"/>
      <c r="C5" s="336" t="s">
        <v>215</v>
      </c>
      <c r="D5" s="336" t="s">
        <v>216</v>
      </c>
      <c r="E5" s="336" t="s">
        <v>217</v>
      </c>
      <c r="F5" s="336" t="s">
        <v>218</v>
      </c>
      <c r="G5" s="336" t="s">
        <v>219</v>
      </c>
      <c r="H5" s="336" t="s">
        <v>219</v>
      </c>
      <c r="I5" s="333"/>
      <c r="J5" s="336" t="s">
        <v>220</v>
      </c>
      <c r="K5" s="333"/>
      <c r="L5" s="334"/>
      <c r="M5" s="333"/>
      <c r="N5" s="335"/>
      <c r="O5" s="333"/>
      <c r="P5" s="333"/>
      <c r="Q5" s="183"/>
    </row>
    <row r="6" spans="1:17" ht="18.75" x14ac:dyDescent="0.3">
      <c r="A6" s="337"/>
      <c r="B6" s="333"/>
      <c r="C6" s="336" t="s">
        <v>219</v>
      </c>
      <c r="D6" s="336" t="s">
        <v>219</v>
      </c>
      <c r="E6" s="336" t="s">
        <v>219</v>
      </c>
      <c r="F6" s="336" t="s">
        <v>221</v>
      </c>
      <c r="G6" s="337"/>
      <c r="H6" s="337"/>
      <c r="I6" s="336">
        <v>2019</v>
      </c>
      <c r="J6" s="336">
        <v>2020</v>
      </c>
      <c r="K6" s="336">
        <v>2020</v>
      </c>
      <c r="L6" s="338">
        <v>2020</v>
      </c>
      <c r="M6" s="336" t="s">
        <v>40</v>
      </c>
      <c r="N6" s="408">
        <v>2021</v>
      </c>
      <c r="O6" s="336">
        <v>2022</v>
      </c>
      <c r="P6" s="336">
        <v>2023</v>
      </c>
      <c r="Q6" s="183"/>
    </row>
    <row r="7" spans="1:17" ht="18.75" x14ac:dyDescent="0.3">
      <c r="A7" s="337"/>
      <c r="B7" s="333"/>
      <c r="C7" s="337"/>
      <c r="D7" s="337"/>
      <c r="E7" s="337"/>
      <c r="F7" s="337"/>
      <c r="G7" s="337"/>
      <c r="H7" s="337"/>
      <c r="I7" s="339" t="s">
        <v>44</v>
      </c>
      <c r="J7" s="339" t="s">
        <v>44</v>
      </c>
      <c r="K7" s="339" t="s">
        <v>44</v>
      </c>
      <c r="L7" s="340" t="s">
        <v>44</v>
      </c>
      <c r="M7" s="339" t="s">
        <v>44</v>
      </c>
      <c r="N7" s="341" t="s">
        <v>44</v>
      </c>
      <c r="O7" s="339" t="s">
        <v>44</v>
      </c>
      <c r="P7" s="339" t="s">
        <v>44</v>
      </c>
      <c r="Q7" s="183"/>
    </row>
    <row r="8" spans="1:17" ht="18.75" x14ac:dyDescent="0.3">
      <c r="A8" s="336">
        <v>11001001</v>
      </c>
      <c r="B8" s="333" t="s">
        <v>46</v>
      </c>
      <c r="C8" s="337"/>
      <c r="D8" s="337"/>
      <c r="E8" s="337"/>
      <c r="F8" s="337"/>
      <c r="G8" s="337"/>
      <c r="H8" s="337"/>
      <c r="I8" s="183"/>
      <c r="J8" s="183"/>
      <c r="K8" s="183"/>
      <c r="L8" s="342"/>
      <c r="M8" s="183"/>
      <c r="N8" s="331"/>
      <c r="O8" s="183"/>
      <c r="P8" s="183"/>
      <c r="Q8" s="183"/>
    </row>
    <row r="9" spans="1:17" ht="18.75" x14ac:dyDescent="0.3">
      <c r="A9" s="333"/>
      <c r="B9" s="333" t="s">
        <v>222</v>
      </c>
      <c r="C9" s="337"/>
      <c r="D9" s="337"/>
      <c r="E9" s="337"/>
      <c r="F9" s="337"/>
      <c r="G9" s="337"/>
      <c r="H9" s="337"/>
      <c r="I9" s="183"/>
      <c r="J9" s="183"/>
      <c r="K9" s="183"/>
      <c r="L9" s="342"/>
      <c r="M9" s="183"/>
      <c r="N9" s="331">
        <f>IFERROR(VLOOKUP(A9,'[2]Detail CAPEX  (2)'!_xlnm.Print_Area,11,0),0)</f>
        <v>0</v>
      </c>
      <c r="O9" s="183"/>
      <c r="P9" s="183"/>
      <c r="Q9" s="183"/>
    </row>
    <row r="10" spans="1:17" ht="18.75" x14ac:dyDescent="0.3">
      <c r="A10" s="183" t="s">
        <v>223</v>
      </c>
      <c r="B10" s="183" t="s">
        <v>224</v>
      </c>
      <c r="C10" s="343">
        <v>408</v>
      </c>
      <c r="D10" s="343">
        <v>9</v>
      </c>
      <c r="E10" s="343">
        <v>704</v>
      </c>
      <c r="F10" s="343">
        <v>70411</v>
      </c>
      <c r="G10" s="343">
        <v>3000</v>
      </c>
      <c r="H10" s="343">
        <v>404206</v>
      </c>
      <c r="I10" s="344">
        <v>0</v>
      </c>
      <c r="J10" s="344">
        <v>0</v>
      </c>
      <c r="K10" s="344">
        <v>0</v>
      </c>
      <c r="L10" s="345">
        <v>0</v>
      </c>
      <c r="M10" s="183"/>
      <c r="N10" s="331">
        <f>IFERROR(VLOOKUP(A10,'[2]Detail CAPEX  (2)'!_xlnm.Print_Area,11,0),0)</f>
        <v>0</v>
      </c>
      <c r="O10" s="346">
        <f>N10+5%*N10</f>
        <v>0</v>
      </c>
      <c r="P10" s="346">
        <f>O10+5%*O10</f>
        <v>0</v>
      </c>
      <c r="Q10" s="347">
        <f>SUM(N10:P10)</f>
        <v>0</v>
      </c>
    </row>
    <row r="11" spans="1:17" ht="18.75" x14ac:dyDescent="0.3">
      <c r="A11" s="333"/>
      <c r="B11" s="333" t="s">
        <v>150</v>
      </c>
      <c r="C11" s="337"/>
      <c r="D11" s="337"/>
      <c r="E11" s="337"/>
      <c r="F11" s="337"/>
      <c r="G11" s="337"/>
      <c r="H11" s="337"/>
      <c r="I11" s="183"/>
      <c r="J11" s="183"/>
      <c r="K11" s="183"/>
      <c r="L11" s="342"/>
      <c r="M11" s="183"/>
      <c r="N11" s="331">
        <f>IFERROR(VLOOKUP(A11,'[2]Detail CAPEX  (2)'!_xlnm.Print_Area,11,0),0)</f>
        <v>0</v>
      </c>
      <c r="O11" s="346">
        <f t="shared" ref="O11:P26" si="0">N11+5%*N11</f>
        <v>0</v>
      </c>
      <c r="P11" s="346">
        <f t="shared" si="0"/>
        <v>0</v>
      </c>
      <c r="Q11" s="347">
        <f t="shared" ref="Q11:Q79" si="1">SUM(N11:P11)</f>
        <v>0</v>
      </c>
    </row>
    <row r="12" spans="1:17" ht="18.75" x14ac:dyDescent="0.3">
      <c r="A12" s="183" t="s">
        <v>225</v>
      </c>
      <c r="B12" s="183" t="s">
        <v>226</v>
      </c>
      <c r="C12" s="343">
        <v>1305</v>
      </c>
      <c r="D12" s="343">
        <v>9</v>
      </c>
      <c r="E12" s="343">
        <v>701</v>
      </c>
      <c r="F12" s="343">
        <v>70111</v>
      </c>
      <c r="G12" s="343">
        <v>3000</v>
      </c>
      <c r="H12" s="343">
        <v>404206</v>
      </c>
      <c r="I12" s="346">
        <v>29600000</v>
      </c>
      <c r="J12" s="346">
        <v>11281418</v>
      </c>
      <c r="K12" s="346">
        <v>30000000</v>
      </c>
      <c r="L12" s="348">
        <v>40000000</v>
      </c>
      <c r="M12" s="183"/>
      <c r="N12" s="331">
        <f>IFERROR(VLOOKUP(A12,'[2]Detail CAPEX  (2)'!_xlnm.Print_Area,11,0),0)+10000000</f>
        <v>10000000</v>
      </c>
      <c r="O12" s="346">
        <f t="shared" si="0"/>
        <v>10500000</v>
      </c>
      <c r="P12" s="346">
        <f t="shared" si="0"/>
        <v>11025000</v>
      </c>
      <c r="Q12" s="347">
        <f t="shared" si="1"/>
        <v>31525000</v>
      </c>
    </row>
    <row r="13" spans="1:17" ht="18.75" x14ac:dyDescent="0.3">
      <c r="A13" s="183" t="s">
        <v>227</v>
      </c>
      <c r="B13" s="183" t="s">
        <v>228</v>
      </c>
      <c r="C13" s="343">
        <v>1305</v>
      </c>
      <c r="D13" s="343">
        <v>9</v>
      </c>
      <c r="E13" s="343">
        <v>701</v>
      </c>
      <c r="F13" s="343">
        <v>70111</v>
      </c>
      <c r="G13" s="343">
        <v>3000</v>
      </c>
      <c r="H13" s="343">
        <v>404206</v>
      </c>
      <c r="I13" s="346">
        <v>158704800</v>
      </c>
      <c r="J13" s="346">
        <v>23594046</v>
      </c>
      <c r="K13" s="346">
        <v>33000000</v>
      </c>
      <c r="L13" s="348">
        <v>33000000</v>
      </c>
      <c r="M13" s="183"/>
      <c r="N13" s="331">
        <f>IFERROR(VLOOKUP(A13,'[2]Detail CAPEX  (2)'!_xlnm.Print_Area,11,0),0)+10000000</f>
        <v>10000000</v>
      </c>
      <c r="O13" s="346">
        <f t="shared" si="0"/>
        <v>10500000</v>
      </c>
      <c r="P13" s="346">
        <f t="shared" si="0"/>
        <v>11025000</v>
      </c>
      <c r="Q13" s="347">
        <f t="shared" si="1"/>
        <v>31525000</v>
      </c>
    </row>
    <row r="14" spans="1:17" ht="18.75" x14ac:dyDescent="0.3">
      <c r="A14" s="183" t="s">
        <v>229</v>
      </c>
      <c r="B14" s="183" t="s">
        <v>230</v>
      </c>
      <c r="C14" s="343">
        <v>1301</v>
      </c>
      <c r="D14" s="343">
        <v>9</v>
      </c>
      <c r="E14" s="343">
        <v>701</v>
      </c>
      <c r="F14" s="343">
        <v>70111</v>
      </c>
      <c r="G14" s="343">
        <v>3000</v>
      </c>
      <c r="H14" s="343">
        <v>404206</v>
      </c>
      <c r="I14" s="346">
        <v>64891500</v>
      </c>
      <c r="J14" s="346">
        <v>65176617</v>
      </c>
      <c r="K14" s="346">
        <v>130000000</v>
      </c>
      <c r="L14" s="348">
        <v>150000000</v>
      </c>
      <c r="M14" s="183"/>
      <c r="N14" s="331">
        <f>IFERROR(VLOOKUP(A14,'[2]Detail CAPEX  (2)'!_xlnm.Print_Area,11,0),0)</f>
        <v>0</v>
      </c>
      <c r="O14" s="346">
        <f t="shared" si="0"/>
        <v>0</v>
      </c>
      <c r="P14" s="346">
        <f t="shared" si="0"/>
        <v>0</v>
      </c>
      <c r="Q14" s="347">
        <f t="shared" si="1"/>
        <v>0</v>
      </c>
    </row>
    <row r="15" spans="1:17" ht="18.75" x14ac:dyDescent="0.3">
      <c r="A15" s="183" t="s">
        <v>231</v>
      </c>
      <c r="B15" s="183" t="s">
        <v>232</v>
      </c>
      <c r="C15" s="343">
        <v>1305</v>
      </c>
      <c r="D15" s="343">
        <v>9</v>
      </c>
      <c r="E15" s="343">
        <v>701</v>
      </c>
      <c r="F15" s="343">
        <v>70111</v>
      </c>
      <c r="G15" s="343">
        <v>3000</v>
      </c>
      <c r="H15" s="343">
        <v>404206</v>
      </c>
      <c r="I15" s="346">
        <v>212362020</v>
      </c>
      <c r="J15" s="346">
        <v>179385499</v>
      </c>
      <c r="K15" s="346">
        <v>100000000</v>
      </c>
      <c r="L15" s="348">
        <v>100000000</v>
      </c>
      <c r="M15" s="183"/>
      <c r="N15" s="331">
        <f>IFERROR(VLOOKUP(A15,'[2]Detail CAPEX  (2)'!_xlnm.Print_Area,11,0),0)</f>
        <v>0</v>
      </c>
      <c r="O15" s="346">
        <f t="shared" si="0"/>
        <v>0</v>
      </c>
      <c r="P15" s="346">
        <f t="shared" si="0"/>
        <v>0</v>
      </c>
      <c r="Q15" s="347">
        <f t="shared" si="1"/>
        <v>0</v>
      </c>
    </row>
    <row r="16" spans="1:17" ht="18.75" x14ac:dyDescent="0.3">
      <c r="A16" s="183" t="s">
        <v>233</v>
      </c>
      <c r="B16" s="183" t="s">
        <v>234</v>
      </c>
      <c r="C16" s="343">
        <v>1305</v>
      </c>
      <c r="D16" s="343">
        <v>9</v>
      </c>
      <c r="E16" s="343">
        <v>701</v>
      </c>
      <c r="F16" s="343">
        <v>70111</v>
      </c>
      <c r="G16" s="343">
        <v>3000</v>
      </c>
      <c r="H16" s="343">
        <v>404206</v>
      </c>
      <c r="I16" s="346">
        <v>50104317</v>
      </c>
      <c r="J16" s="344">
        <v>0</v>
      </c>
      <c r="K16" s="346">
        <v>100000000</v>
      </c>
      <c r="L16" s="348">
        <v>100000000</v>
      </c>
      <c r="M16" s="183"/>
      <c r="N16" s="331">
        <f>IFERROR(VLOOKUP(A16,'[2]Detail CAPEX  (2)'!_xlnm.Print_Area,11,0),0)</f>
        <v>0</v>
      </c>
      <c r="O16" s="346">
        <f t="shared" si="0"/>
        <v>0</v>
      </c>
      <c r="P16" s="346">
        <f t="shared" si="0"/>
        <v>0</v>
      </c>
      <c r="Q16" s="347">
        <f t="shared" si="1"/>
        <v>0</v>
      </c>
    </row>
    <row r="17" spans="1:17" ht="18.75" x14ac:dyDescent="0.3">
      <c r="A17" s="183" t="s">
        <v>235</v>
      </c>
      <c r="B17" s="183" t="s">
        <v>236</v>
      </c>
      <c r="C17" s="343">
        <v>1305</v>
      </c>
      <c r="D17" s="343">
        <v>9</v>
      </c>
      <c r="E17" s="343">
        <v>701</v>
      </c>
      <c r="F17" s="343">
        <v>70111</v>
      </c>
      <c r="G17" s="343">
        <v>3000</v>
      </c>
      <c r="H17" s="343">
        <v>404206</v>
      </c>
      <c r="I17" s="346">
        <v>180045208</v>
      </c>
      <c r="J17" s="346">
        <v>9120000</v>
      </c>
      <c r="K17" s="346">
        <v>100000000</v>
      </c>
      <c r="L17" s="348">
        <v>50000000</v>
      </c>
      <c r="M17" s="183"/>
      <c r="N17" s="331">
        <f>IFERROR(VLOOKUP(A17,'[2]Detail CAPEX  (2)'!_xlnm.Print_Area,11,0),0)+50000000</f>
        <v>50000000</v>
      </c>
      <c r="O17" s="346">
        <f t="shared" si="0"/>
        <v>52500000</v>
      </c>
      <c r="P17" s="346">
        <f t="shared" si="0"/>
        <v>55125000</v>
      </c>
      <c r="Q17" s="347">
        <f t="shared" si="1"/>
        <v>157625000</v>
      </c>
    </row>
    <row r="18" spans="1:17" ht="18.75" x14ac:dyDescent="0.3">
      <c r="A18" s="183" t="s">
        <v>237</v>
      </c>
      <c r="B18" s="183" t="s">
        <v>238</v>
      </c>
      <c r="C18" s="343">
        <v>1301</v>
      </c>
      <c r="D18" s="343">
        <v>9</v>
      </c>
      <c r="E18" s="343">
        <v>701</v>
      </c>
      <c r="F18" s="343">
        <v>70111</v>
      </c>
      <c r="G18" s="343">
        <v>3000</v>
      </c>
      <c r="H18" s="343">
        <v>404121</v>
      </c>
      <c r="I18" s="346">
        <v>8900000</v>
      </c>
      <c r="J18" s="344">
        <v>0</v>
      </c>
      <c r="K18" s="346">
        <v>76000000</v>
      </c>
      <c r="L18" s="348">
        <v>10000000</v>
      </c>
      <c r="M18" s="183"/>
      <c r="N18" s="331">
        <f>IFERROR(VLOOKUP(A18,'[2]Detail CAPEX  (2)'!_xlnm.Print_Area,11,0),0)</f>
        <v>0</v>
      </c>
      <c r="O18" s="346">
        <f t="shared" si="0"/>
        <v>0</v>
      </c>
      <c r="P18" s="346">
        <f t="shared" si="0"/>
        <v>0</v>
      </c>
      <c r="Q18" s="347">
        <f t="shared" si="1"/>
        <v>0</v>
      </c>
    </row>
    <row r="19" spans="1:17" ht="18.75" x14ac:dyDescent="0.3">
      <c r="A19" s="183" t="s">
        <v>239</v>
      </c>
      <c r="B19" s="183" t="s">
        <v>240</v>
      </c>
      <c r="C19" s="343">
        <v>1301</v>
      </c>
      <c r="D19" s="343">
        <v>9</v>
      </c>
      <c r="E19" s="343">
        <v>701</v>
      </c>
      <c r="F19" s="343">
        <v>70111</v>
      </c>
      <c r="G19" s="343">
        <v>3000</v>
      </c>
      <c r="H19" s="343">
        <v>404206</v>
      </c>
      <c r="I19" s="346">
        <v>75383000</v>
      </c>
      <c r="J19" s="346">
        <v>5996000</v>
      </c>
      <c r="K19" s="346">
        <v>280000000</v>
      </c>
      <c r="L19" s="348">
        <v>270000000</v>
      </c>
      <c r="M19" s="183"/>
      <c r="N19" s="331">
        <f>IFERROR(VLOOKUP(A19,'[2]Detail CAPEX  (2)'!_xlnm.Print_Area,11,0),0)</f>
        <v>0</v>
      </c>
      <c r="O19" s="346">
        <f t="shared" si="0"/>
        <v>0</v>
      </c>
      <c r="P19" s="346">
        <f t="shared" si="0"/>
        <v>0</v>
      </c>
      <c r="Q19" s="347">
        <f t="shared" si="1"/>
        <v>0</v>
      </c>
    </row>
    <row r="20" spans="1:17" ht="18.75" x14ac:dyDescent="0.3">
      <c r="A20" s="183" t="s">
        <v>241</v>
      </c>
      <c r="B20" s="183" t="s">
        <v>242</v>
      </c>
      <c r="C20" s="343">
        <v>1301</v>
      </c>
      <c r="D20" s="343">
        <v>9</v>
      </c>
      <c r="E20" s="343">
        <v>701</v>
      </c>
      <c r="F20" s="343">
        <v>70111</v>
      </c>
      <c r="G20" s="343">
        <v>3000</v>
      </c>
      <c r="H20" s="343">
        <v>404206</v>
      </c>
      <c r="I20" s="346">
        <v>353843000</v>
      </c>
      <c r="J20" s="346">
        <v>4850000</v>
      </c>
      <c r="K20" s="346">
        <v>208962686</v>
      </c>
      <c r="L20" s="348">
        <v>100262687</v>
      </c>
      <c r="M20" s="183"/>
      <c r="N20" s="331">
        <f>IFERROR(VLOOKUP(A20,'[2]Detail CAPEX  (2)'!_xlnm.Print_Area,11,0),0)</f>
        <v>0</v>
      </c>
      <c r="O20" s="346">
        <f t="shared" si="0"/>
        <v>0</v>
      </c>
      <c r="P20" s="346">
        <f t="shared" si="0"/>
        <v>0</v>
      </c>
      <c r="Q20" s="347">
        <f t="shared" si="1"/>
        <v>0</v>
      </c>
    </row>
    <row r="21" spans="1:17" ht="18.75" x14ac:dyDescent="0.3">
      <c r="A21" s="183" t="s">
        <v>243</v>
      </c>
      <c r="B21" s="183" t="s">
        <v>244</v>
      </c>
      <c r="C21" s="343">
        <v>1301</v>
      </c>
      <c r="D21" s="343">
        <v>11</v>
      </c>
      <c r="E21" s="343">
        <v>701</v>
      </c>
      <c r="F21" s="343">
        <v>70111</v>
      </c>
      <c r="G21" s="343">
        <v>3000</v>
      </c>
      <c r="H21" s="343">
        <v>404206</v>
      </c>
      <c r="I21" s="346">
        <v>4019248</v>
      </c>
      <c r="J21" s="346">
        <v>18553242</v>
      </c>
      <c r="K21" s="346">
        <v>100000000</v>
      </c>
      <c r="L21" s="348">
        <v>50000000</v>
      </c>
      <c r="M21" s="183"/>
      <c r="N21" s="331">
        <f>IFERROR(VLOOKUP(A21,'[2]Detail CAPEX  (2)'!_xlnm.Print_Area,11,0),0)-258000000</f>
        <v>-258000000</v>
      </c>
      <c r="O21" s="346">
        <f t="shared" si="0"/>
        <v>-270900000</v>
      </c>
      <c r="P21" s="346">
        <f t="shared" si="0"/>
        <v>-284445000</v>
      </c>
      <c r="Q21" s="347">
        <f t="shared" si="1"/>
        <v>-813345000</v>
      </c>
    </row>
    <row r="22" spans="1:17" ht="18.75" x14ac:dyDescent="0.3">
      <c r="A22" s="183" t="s">
        <v>245</v>
      </c>
      <c r="B22" s="183" t="s">
        <v>246</v>
      </c>
      <c r="C22" s="343">
        <v>1301</v>
      </c>
      <c r="D22" s="343">
        <v>10</v>
      </c>
      <c r="E22" s="343">
        <v>701</v>
      </c>
      <c r="F22" s="343">
        <v>70111</v>
      </c>
      <c r="G22" s="343">
        <v>3000</v>
      </c>
      <c r="H22" s="343">
        <v>404117</v>
      </c>
      <c r="I22" s="344">
        <v>0</v>
      </c>
      <c r="J22" s="344">
        <v>0</v>
      </c>
      <c r="K22" s="346">
        <v>50000000</v>
      </c>
      <c r="L22" s="348">
        <v>10000000</v>
      </c>
      <c r="M22" s="183"/>
      <c r="N22" s="331">
        <f>IFERROR(VLOOKUP(A22,'[2]Detail CAPEX  (2)'!_xlnm.Print_Area,11,0),0)</f>
        <v>0</v>
      </c>
      <c r="O22" s="346">
        <f t="shared" si="0"/>
        <v>0</v>
      </c>
      <c r="P22" s="346">
        <f t="shared" si="0"/>
        <v>0</v>
      </c>
      <c r="Q22" s="347">
        <f t="shared" si="1"/>
        <v>0</v>
      </c>
    </row>
    <row r="23" spans="1:17" ht="18.75" x14ac:dyDescent="0.3">
      <c r="A23" s="183" t="s">
        <v>247</v>
      </c>
      <c r="B23" s="183" t="s">
        <v>248</v>
      </c>
      <c r="C23" s="343">
        <v>1301</v>
      </c>
      <c r="D23" s="343">
        <v>9</v>
      </c>
      <c r="E23" s="343">
        <v>701</v>
      </c>
      <c r="F23" s="343">
        <v>70133</v>
      </c>
      <c r="G23" s="343">
        <v>3000</v>
      </c>
      <c r="H23" s="343">
        <v>404206</v>
      </c>
      <c r="I23" s="346">
        <v>77478423</v>
      </c>
      <c r="J23" s="346">
        <v>25000000</v>
      </c>
      <c r="K23" s="346">
        <v>200000000</v>
      </c>
      <c r="L23" s="348">
        <v>561000000</v>
      </c>
      <c r="M23" s="183"/>
      <c r="N23" s="331">
        <f>IFERROR(VLOOKUP(A23,'[2]Detail CAPEX  (2)'!_xlnm.Print_Area,11,0),0)</f>
        <v>0</v>
      </c>
      <c r="O23" s="346">
        <f t="shared" si="0"/>
        <v>0</v>
      </c>
      <c r="P23" s="346">
        <f t="shared" si="0"/>
        <v>0</v>
      </c>
      <c r="Q23" s="347">
        <f t="shared" si="1"/>
        <v>0</v>
      </c>
    </row>
    <row r="24" spans="1:17" ht="18.75" x14ac:dyDescent="0.3">
      <c r="A24" s="183" t="s">
        <v>249</v>
      </c>
      <c r="B24" s="183" t="s">
        <v>250</v>
      </c>
      <c r="C24" s="343">
        <v>1301</v>
      </c>
      <c r="D24" s="343">
        <v>9</v>
      </c>
      <c r="E24" s="343">
        <v>701</v>
      </c>
      <c r="F24" s="343">
        <v>70111</v>
      </c>
      <c r="G24" s="343">
        <v>3000</v>
      </c>
      <c r="H24" s="343">
        <v>404206</v>
      </c>
      <c r="I24" s="346">
        <v>208340000</v>
      </c>
      <c r="J24" s="346">
        <v>32210000</v>
      </c>
      <c r="K24" s="346">
        <v>370000000</v>
      </c>
      <c r="L24" s="348">
        <v>100000000</v>
      </c>
      <c r="M24" s="183"/>
      <c r="N24" s="331">
        <f>IFERROR(VLOOKUP(A24,'[2]Detail CAPEX  (2)'!_xlnm.Print_Area,11,0),0)+100000000</f>
        <v>100000000</v>
      </c>
      <c r="O24" s="346">
        <f t="shared" si="0"/>
        <v>105000000</v>
      </c>
      <c r="P24" s="346">
        <f t="shared" si="0"/>
        <v>110250000</v>
      </c>
      <c r="Q24" s="347">
        <f t="shared" si="1"/>
        <v>315250000</v>
      </c>
    </row>
    <row r="25" spans="1:17" ht="18.75" x14ac:dyDescent="0.3">
      <c r="A25" s="183" t="s">
        <v>251</v>
      </c>
      <c r="B25" s="183" t="s">
        <v>252</v>
      </c>
      <c r="C25" s="343">
        <v>1301</v>
      </c>
      <c r="D25" s="343">
        <v>9</v>
      </c>
      <c r="E25" s="343">
        <v>701</v>
      </c>
      <c r="F25" s="343">
        <v>70111</v>
      </c>
      <c r="G25" s="343">
        <v>3000</v>
      </c>
      <c r="H25" s="343">
        <v>404206</v>
      </c>
      <c r="I25" s="346">
        <v>1347698245</v>
      </c>
      <c r="J25" s="346">
        <v>987583419</v>
      </c>
      <c r="K25" s="346">
        <v>2776500</v>
      </c>
      <c r="L25" s="348">
        <v>2776500</v>
      </c>
      <c r="M25" s="183"/>
      <c r="N25" s="331">
        <f>IFERROR(VLOOKUP(A25,'[2]Detail CAPEX  (2)'!_xlnm.Print_Area,11,0),0)</f>
        <v>0</v>
      </c>
      <c r="O25" s="346">
        <f t="shared" si="0"/>
        <v>0</v>
      </c>
      <c r="P25" s="346">
        <f t="shared" si="0"/>
        <v>0</v>
      </c>
      <c r="Q25" s="347">
        <f t="shared" si="1"/>
        <v>0</v>
      </c>
    </row>
    <row r="26" spans="1:17" ht="18.75" x14ac:dyDescent="0.3">
      <c r="A26" s="183" t="s">
        <v>253</v>
      </c>
      <c r="B26" s="183" t="s">
        <v>254</v>
      </c>
      <c r="C26" s="343">
        <v>1304</v>
      </c>
      <c r="D26" s="343">
        <v>9</v>
      </c>
      <c r="E26" s="343">
        <v>701</v>
      </c>
      <c r="F26" s="343">
        <v>70111</v>
      </c>
      <c r="G26" s="343">
        <v>3000</v>
      </c>
      <c r="H26" s="343">
        <v>404206</v>
      </c>
      <c r="I26" s="346">
        <v>120856850</v>
      </c>
      <c r="J26" s="346">
        <v>6753064</v>
      </c>
      <c r="K26" s="346">
        <v>100000000</v>
      </c>
      <c r="L26" s="348">
        <v>50000000</v>
      </c>
      <c r="M26" s="183"/>
      <c r="N26" s="331">
        <f>IFERROR(VLOOKUP(A26,'[2]Detail CAPEX  (2)'!_xlnm.Print_Area,11,0),0)</f>
        <v>0</v>
      </c>
      <c r="O26" s="346">
        <f t="shared" si="0"/>
        <v>0</v>
      </c>
      <c r="P26" s="346">
        <f t="shared" si="0"/>
        <v>0</v>
      </c>
      <c r="Q26" s="347">
        <f t="shared" si="1"/>
        <v>0</v>
      </c>
    </row>
    <row r="27" spans="1:17" ht="18.75" x14ac:dyDescent="0.3">
      <c r="A27" s="183" t="s">
        <v>255</v>
      </c>
      <c r="B27" s="183" t="s">
        <v>256</v>
      </c>
      <c r="C27" s="343">
        <v>1305</v>
      </c>
      <c r="D27" s="343">
        <v>9</v>
      </c>
      <c r="E27" s="343">
        <v>701</v>
      </c>
      <c r="F27" s="343">
        <v>70111</v>
      </c>
      <c r="G27" s="343">
        <v>3000</v>
      </c>
      <c r="H27" s="343">
        <v>404206</v>
      </c>
      <c r="I27" s="346">
        <v>3000000</v>
      </c>
      <c r="J27" s="344">
        <v>0</v>
      </c>
      <c r="K27" s="346">
        <v>100000000</v>
      </c>
      <c r="L27" s="348">
        <v>100000000</v>
      </c>
      <c r="M27" s="183"/>
      <c r="N27" s="331">
        <f>IFERROR(VLOOKUP(A27,'[2]Detail CAPEX  (2)'!_xlnm.Print_Area,11,0),0)</f>
        <v>0</v>
      </c>
      <c r="O27" s="346">
        <f t="shared" ref="O27:P42" si="2">N27+5%*N27</f>
        <v>0</v>
      </c>
      <c r="P27" s="346">
        <f t="shared" si="2"/>
        <v>0</v>
      </c>
      <c r="Q27" s="347">
        <f t="shared" si="1"/>
        <v>0</v>
      </c>
    </row>
    <row r="28" spans="1:17" ht="18.75" x14ac:dyDescent="0.3">
      <c r="A28" s="183" t="s">
        <v>257</v>
      </c>
      <c r="B28" s="183" t="s">
        <v>258</v>
      </c>
      <c r="C28" s="343">
        <v>1305</v>
      </c>
      <c r="D28" s="343">
        <v>9</v>
      </c>
      <c r="E28" s="343">
        <v>701</v>
      </c>
      <c r="F28" s="343">
        <v>70111</v>
      </c>
      <c r="G28" s="343">
        <v>3000</v>
      </c>
      <c r="H28" s="343">
        <v>404206</v>
      </c>
      <c r="I28" s="346">
        <v>430941713</v>
      </c>
      <c r="J28" s="346">
        <v>110810299</v>
      </c>
      <c r="K28" s="346">
        <v>221002000</v>
      </c>
      <c r="L28" s="348">
        <v>121002000</v>
      </c>
      <c r="M28" s="183"/>
      <c r="N28" s="331">
        <f>IFERROR(VLOOKUP(A28,'[2]Detail CAPEX  (2)'!_xlnm.Print_Area,11,0),0)</f>
        <v>0</v>
      </c>
      <c r="O28" s="346">
        <f t="shared" si="2"/>
        <v>0</v>
      </c>
      <c r="P28" s="346">
        <f t="shared" si="2"/>
        <v>0</v>
      </c>
      <c r="Q28" s="347">
        <f t="shared" si="1"/>
        <v>0</v>
      </c>
    </row>
    <row r="29" spans="1:17" ht="18.75" x14ac:dyDescent="0.3">
      <c r="A29" s="183" t="s">
        <v>259</v>
      </c>
      <c r="B29" s="183" t="s">
        <v>260</v>
      </c>
      <c r="C29" s="343">
        <v>1305</v>
      </c>
      <c r="D29" s="343">
        <v>9</v>
      </c>
      <c r="E29" s="343">
        <v>701</v>
      </c>
      <c r="F29" s="343">
        <v>70111</v>
      </c>
      <c r="G29" s="343">
        <v>3000</v>
      </c>
      <c r="H29" s="343">
        <v>404117</v>
      </c>
      <c r="I29" s="344">
        <v>0</v>
      </c>
      <c r="J29" s="344">
        <v>0</v>
      </c>
      <c r="K29" s="346">
        <v>349000000</v>
      </c>
      <c r="L29" s="348">
        <v>100000000</v>
      </c>
      <c r="M29" s="183"/>
      <c r="N29" s="331">
        <f>IFERROR(VLOOKUP(A29,'[2]Detail CAPEX  (2)'!_xlnm.Print_Area,11,0),0)+100000000</f>
        <v>100000000</v>
      </c>
      <c r="O29" s="346">
        <f t="shared" si="2"/>
        <v>105000000</v>
      </c>
      <c r="P29" s="346">
        <f t="shared" si="2"/>
        <v>110250000</v>
      </c>
      <c r="Q29" s="347">
        <f t="shared" si="1"/>
        <v>315250000</v>
      </c>
    </row>
    <row r="30" spans="1:17" ht="18.75" x14ac:dyDescent="0.3">
      <c r="A30" s="183" t="s">
        <v>261</v>
      </c>
      <c r="B30" s="183" t="s">
        <v>262</v>
      </c>
      <c r="C30" s="343">
        <v>1305</v>
      </c>
      <c r="D30" s="343">
        <v>9</v>
      </c>
      <c r="E30" s="343">
        <v>701</v>
      </c>
      <c r="F30" s="343">
        <v>70111</v>
      </c>
      <c r="G30" s="343">
        <v>3000</v>
      </c>
      <c r="H30" s="343">
        <v>404206</v>
      </c>
      <c r="I30" s="346">
        <v>163894853</v>
      </c>
      <c r="J30" s="346">
        <v>4025625</v>
      </c>
      <c r="K30" s="346">
        <v>100000000</v>
      </c>
      <c r="L30" s="348">
        <v>30000000</v>
      </c>
      <c r="M30" s="183"/>
      <c r="N30" s="331">
        <f>IFERROR(VLOOKUP(A30,'[2]Detail CAPEX  (2)'!_xlnm.Print_Area,11,0),0)+58000000</f>
        <v>58000000</v>
      </c>
      <c r="O30" s="346">
        <f t="shared" si="2"/>
        <v>60900000</v>
      </c>
      <c r="P30" s="346">
        <f t="shared" si="2"/>
        <v>63945000</v>
      </c>
      <c r="Q30" s="347">
        <f t="shared" si="1"/>
        <v>182845000</v>
      </c>
    </row>
    <row r="31" spans="1:17" ht="18.75" x14ac:dyDescent="0.3">
      <c r="A31" s="183" t="s">
        <v>263</v>
      </c>
      <c r="B31" s="183" t="s">
        <v>264</v>
      </c>
      <c r="C31" s="343">
        <v>1305</v>
      </c>
      <c r="D31" s="343">
        <v>9</v>
      </c>
      <c r="E31" s="343">
        <v>701</v>
      </c>
      <c r="F31" s="343">
        <v>70111</v>
      </c>
      <c r="G31" s="343">
        <v>3000</v>
      </c>
      <c r="H31" s="343">
        <v>404206</v>
      </c>
      <c r="I31" s="346">
        <v>211206250</v>
      </c>
      <c r="J31" s="346">
        <v>10300000</v>
      </c>
      <c r="K31" s="346">
        <v>58100000</v>
      </c>
      <c r="L31" s="348">
        <v>58100000</v>
      </c>
      <c r="M31" s="183"/>
      <c r="N31" s="331">
        <f>IFERROR(VLOOKUP(A31,'[2]Detail CAPEX  (2)'!_xlnm.Print_Area,11,0),0)+500000000</f>
        <v>500000000</v>
      </c>
      <c r="O31" s="346">
        <f t="shared" si="2"/>
        <v>525000000</v>
      </c>
      <c r="P31" s="346">
        <f t="shared" si="2"/>
        <v>551250000</v>
      </c>
      <c r="Q31" s="347">
        <f t="shared" si="1"/>
        <v>1576250000</v>
      </c>
    </row>
    <row r="32" spans="1:17" ht="18.75" x14ac:dyDescent="0.3">
      <c r="A32" s="183" t="s">
        <v>265</v>
      </c>
      <c r="B32" s="183" t="s">
        <v>266</v>
      </c>
      <c r="C32" s="343">
        <v>1305</v>
      </c>
      <c r="D32" s="343">
        <v>9</v>
      </c>
      <c r="E32" s="343">
        <v>701</v>
      </c>
      <c r="F32" s="343">
        <v>70111</v>
      </c>
      <c r="G32" s="343">
        <v>3000</v>
      </c>
      <c r="H32" s="343">
        <v>404206</v>
      </c>
      <c r="I32" s="346">
        <v>54300000</v>
      </c>
      <c r="J32" s="346">
        <v>8000000</v>
      </c>
      <c r="K32" s="346">
        <v>100000000</v>
      </c>
      <c r="L32" s="348">
        <v>100000000</v>
      </c>
      <c r="M32" s="183"/>
      <c r="N32" s="331">
        <f>IFERROR(VLOOKUP(A32,'[2]Detail CAPEX  (2)'!_xlnm.Print_Area,11,0),0)</f>
        <v>0</v>
      </c>
      <c r="O32" s="346">
        <f t="shared" si="2"/>
        <v>0</v>
      </c>
      <c r="P32" s="346">
        <f t="shared" si="2"/>
        <v>0</v>
      </c>
      <c r="Q32" s="347">
        <f t="shared" si="1"/>
        <v>0</v>
      </c>
    </row>
    <row r="33" spans="1:18" ht="18.75" x14ac:dyDescent="0.3">
      <c r="A33" s="183" t="s">
        <v>267</v>
      </c>
      <c r="B33" s="183" t="s">
        <v>268</v>
      </c>
      <c r="C33" s="343">
        <v>1305</v>
      </c>
      <c r="D33" s="343">
        <v>10</v>
      </c>
      <c r="E33" s="343">
        <v>701</v>
      </c>
      <c r="F33" s="343">
        <v>70111</v>
      </c>
      <c r="G33" s="343">
        <v>3000</v>
      </c>
      <c r="H33" s="343">
        <v>404315</v>
      </c>
      <c r="I33" s="346">
        <v>89942538</v>
      </c>
      <c r="J33" s="344">
        <v>0</v>
      </c>
      <c r="K33" s="346">
        <v>280000000</v>
      </c>
      <c r="L33" s="348">
        <v>100000000</v>
      </c>
      <c r="M33" s="183"/>
      <c r="N33" s="331">
        <f>IFERROR(VLOOKUP(A33,'[2]Detail CAPEX  (2)'!_xlnm.Print_Area,11,0),0)+50000000</f>
        <v>50000000</v>
      </c>
      <c r="O33" s="346">
        <f t="shared" si="2"/>
        <v>52500000</v>
      </c>
      <c r="P33" s="346">
        <f t="shared" si="2"/>
        <v>55125000</v>
      </c>
      <c r="Q33" s="347">
        <f t="shared" si="1"/>
        <v>157625000</v>
      </c>
    </row>
    <row r="34" spans="1:18" ht="18.75" x14ac:dyDescent="0.3">
      <c r="A34" s="183" t="s">
        <v>269</v>
      </c>
      <c r="B34" s="183" t="s">
        <v>270</v>
      </c>
      <c r="C34" s="343">
        <v>1303</v>
      </c>
      <c r="D34" s="343">
        <v>1</v>
      </c>
      <c r="E34" s="343">
        <v>701</v>
      </c>
      <c r="F34" s="343">
        <v>70111</v>
      </c>
      <c r="G34" s="343">
        <v>3000</v>
      </c>
      <c r="H34" s="343">
        <v>404206</v>
      </c>
      <c r="I34" s="346">
        <v>2229097856</v>
      </c>
      <c r="J34" s="344">
        <v>0</v>
      </c>
      <c r="K34" s="344">
        <v>0</v>
      </c>
      <c r="L34" s="345">
        <v>0</v>
      </c>
      <c r="M34" s="183"/>
      <c r="N34" s="331">
        <f>IFERROR(VLOOKUP(A34,'[2]Detail CAPEX  (2)'!_xlnm.Print_Area,11,0),0)</f>
        <v>0</v>
      </c>
      <c r="O34" s="346">
        <f t="shared" si="2"/>
        <v>0</v>
      </c>
      <c r="P34" s="346">
        <f t="shared" si="2"/>
        <v>0</v>
      </c>
      <c r="Q34" s="347">
        <f t="shared" si="1"/>
        <v>0</v>
      </c>
    </row>
    <row r="35" spans="1:18" ht="18.75" x14ac:dyDescent="0.3">
      <c r="A35" s="183" t="s">
        <v>271</v>
      </c>
      <c r="B35" s="183" t="s">
        <v>272</v>
      </c>
      <c r="C35" s="343">
        <v>1303</v>
      </c>
      <c r="D35" s="343">
        <v>9</v>
      </c>
      <c r="E35" s="343">
        <v>701</v>
      </c>
      <c r="F35" s="343">
        <v>70111</v>
      </c>
      <c r="G35" s="343">
        <v>3000</v>
      </c>
      <c r="H35" s="343">
        <v>404206</v>
      </c>
      <c r="I35" s="346">
        <v>41475000</v>
      </c>
      <c r="J35" s="344">
        <v>0</v>
      </c>
      <c r="K35" s="346">
        <v>100000000</v>
      </c>
      <c r="L35" s="348">
        <v>50000000</v>
      </c>
      <c r="M35" s="183"/>
      <c r="N35" s="331">
        <f>IFERROR(VLOOKUP(A35,'[2]Detail CAPEX  (2)'!_xlnm.Print_Area,11,0),0)</f>
        <v>0</v>
      </c>
      <c r="O35" s="346">
        <f t="shared" si="2"/>
        <v>0</v>
      </c>
      <c r="P35" s="346">
        <f t="shared" si="2"/>
        <v>0</v>
      </c>
      <c r="Q35" s="347">
        <f t="shared" si="1"/>
        <v>0</v>
      </c>
    </row>
    <row r="36" spans="1:18" ht="18.75" x14ac:dyDescent="0.3">
      <c r="A36" s="183" t="s">
        <v>273</v>
      </c>
      <c r="B36" s="183" t="s">
        <v>274</v>
      </c>
      <c r="C36" s="343">
        <v>1303</v>
      </c>
      <c r="D36" s="343">
        <v>9</v>
      </c>
      <c r="E36" s="343">
        <v>701</v>
      </c>
      <c r="F36" s="343">
        <v>70111</v>
      </c>
      <c r="G36" s="343">
        <v>3000</v>
      </c>
      <c r="H36" s="343">
        <v>404206</v>
      </c>
      <c r="I36" s="346">
        <v>291484850</v>
      </c>
      <c r="J36" s="346">
        <v>100000000</v>
      </c>
      <c r="K36" s="346">
        <v>200000000</v>
      </c>
      <c r="L36" s="348">
        <v>100000000</v>
      </c>
      <c r="M36" s="183"/>
      <c r="N36" s="331">
        <f>IFERROR(VLOOKUP(A36,'[2]Detail CAPEX  (2)'!_xlnm.Print_Area,11,0),0)</f>
        <v>0</v>
      </c>
      <c r="O36" s="346">
        <f t="shared" si="2"/>
        <v>0</v>
      </c>
      <c r="P36" s="346">
        <f t="shared" si="2"/>
        <v>0</v>
      </c>
      <c r="Q36" s="347">
        <f t="shared" si="1"/>
        <v>0</v>
      </c>
    </row>
    <row r="37" spans="1:18" ht="18.75" x14ac:dyDescent="0.3">
      <c r="A37" s="183" t="s">
        <v>275</v>
      </c>
      <c r="B37" s="183" t="s">
        <v>276</v>
      </c>
      <c r="C37" s="343">
        <v>1303</v>
      </c>
      <c r="D37" s="343">
        <v>9</v>
      </c>
      <c r="E37" s="343">
        <v>701</v>
      </c>
      <c r="F37" s="343">
        <v>70111</v>
      </c>
      <c r="G37" s="343">
        <v>3000</v>
      </c>
      <c r="H37" s="343">
        <v>404206</v>
      </c>
      <c r="I37" s="346">
        <v>156688054</v>
      </c>
      <c r="J37" s="346">
        <v>74000000</v>
      </c>
      <c r="K37" s="346">
        <v>150000000</v>
      </c>
      <c r="L37" s="348">
        <v>100000000</v>
      </c>
      <c r="M37" s="183"/>
      <c r="N37" s="331">
        <f>IFERROR(VLOOKUP(A37,'[2]Detail CAPEX  (2)'!_xlnm.Print_Area,11,0),0)-50000000-50000000</f>
        <v>-100000000</v>
      </c>
      <c r="O37" s="346">
        <f t="shared" si="2"/>
        <v>-105000000</v>
      </c>
      <c r="P37" s="346">
        <f t="shared" si="2"/>
        <v>-110250000</v>
      </c>
      <c r="Q37" s="347">
        <f t="shared" si="1"/>
        <v>-315250000</v>
      </c>
    </row>
    <row r="38" spans="1:18" ht="18.75" x14ac:dyDescent="0.3">
      <c r="A38" s="183" t="s">
        <v>277</v>
      </c>
      <c r="B38" s="183" t="s">
        <v>278</v>
      </c>
      <c r="C38" s="343">
        <v>1303</v>
      </c>
      <c r="D38" s="343">
        <v>9</v>
      </c>
      <c r="E38" s="343">
        <v>701</v>
      </c>
      <c r="F38" s="343">
        <v>70111</v>
      </c>
      <c r="G38" s="343">
        <v>3000</v>
      </c>
      <c r="H38" s="343">
        <v>404206</v>
      </c>
      <c r="I38" s="344">
        <v>0</v>
      </c>
      <c r="J38" s="346">
        <v>28800000</v>
      </c>
      <c r="K38" s="346">
        <v>100000000</v>
      </c>
      <c r="L38" s="348">
        <v>100000000</v>
      </c>
      <c r="M38" s="183"/>
      <c r="N38" s="331">
        <f>IFERROR(VLOOKUP(A38,'[2]Detail CAPEX  (2)'!_xlnm.Print_Area,11,0),0)-50000000</f>
        <v>-50000000</v>
      </c>
      <c r="O38" s="346">
        <f t="shared" si="2"/>
        <v>-52500000</v>
      </c>
      <c r="P38" s="346">
        <f t="shared" si="2"/>
        <v>-55125000</v>
      </c>
      <c r="Q38" s="347">
        <f t="shared" si="1"/>
        <v>-157625000</v>
      </c>
    </row>
    <row r="39" spans="1:18" ht="18.75" x14ac:dyDescent="0.3">
      <c r="A39" s="183" t="s">
        <v>279</v>
      </c>
      <c r="B39" s="183" t="s">
        <v>280</v>
      </c>
      <c r="C39" s="343">
        <v>1303</v>
      </c>
      <c r="D39" s="343">
        <v>9</v>
      </c>
      <c r="E39" s="343">
        <v>701</v>
      </c>
      <c r="F39" s="343">
        <v>70111</v>
      </c>
      <c r="G39" s="343">
        <v>3000</v>
      </c>
      <c r="H39" s="343">
        <v>404206</v>
      </c>
      <c r="I39" s="344">
        <v>0</v>
      </c>
      <c r="J39" s="346">
        <v>15000000</v>
      </c>
      <c r="K39" s="346">
        <v>100000000</v>
      </c>
      <c r="L39" s="348">
        <v>25000000</v>
      </c>
      <c r="M39" s="183"/>
      <c r="N39" s="331">
        <v>50000000</v>
      </c>
      <c r="O39" s="346">
        <f t="shared" si="2"/>
        <v>52500000</v>
      </c>
      <c r="P39" s="346">
        <f t="shared" si="2"/>
        <v>55125000</v>
      </c>
      <c r="Q39" s="347">
        <f t="shared" si="1"/>
        <v>157625000</v>
      </c>
    </row>
    <row r="40" spans="1:18" ht="18.75" x14ac:dyDescent="0.3">
      <c r="A40" s="183" t="s">
        <v>281</v>
      </c>
      <c r="B40" s="183" t="s">
        <v>282</v>
      </c>
      <c r="C40" s="343">
        <v>1303</v>
      </c>
      <c r="D40" s="343">
        <v>9</v>
      </c>
      <c r="E40" s="343">
        <v>701</v>
      </c>
      <c r="F40" s="343">
        <v>70111</v>
      </c>
      <c r="G40" s="343">
        <v>3000</v>
      </c>
      <c r="H40" s="343">
        <v>404204</v>
      </c>
      <c r="I40" s="344">
        <v>0</v>
      </c>
      <c r="J40" s="346">
        <v>196454468</v>
      </c>
      <c r="K40" s="346">
        <v>150000000</v>
      </c>
      <c r="L40" s="348">
        <v>100000000</v>
      </c>
      <c r="M40" s="183"/>
      <c r="N40" s="331">
        <f>10000000+90000000</f>
        <v>100000000</v>
      </c>
      <c r="O40" s="346">
        <f t="shared" si="2"/>
        <v>105000000</v>
      </c>
      <c r="P40" s="346">
        <f t="shared" si="2"/>
        <v>110250000</v>
      </c>
      <c r="Q40" s="347">
        <f t="shared" si="1"/>
        <v>315250000</v>
      </c>
    </row>
    <row r="41" spans="1:18" ht="18.75" x14ac:dyDescent="0.3">
      <c r="A41" s="183" t="s">
        <v>283</v>
      </c>
      <c r="B41" s="183" t="s">
        <v>284</v>
      </c>
      <c r="C41" s="343">
        <v>1305</v>
      </c>
      <c r="D41" s="343">
        <v>9</v>
      </c>
      <c r="E41" s="343">
        <v>701</v>
      </c>
      <c r="F41" s="343">
        <v>70111</v>
      </c>
      <c r="G41" s="343">
        <v>3000</v>
      </c>
      <c r="H41" s="343">
        <v>404206</v>
      </c>
      <c r="I41" s="346">
        <v>23749534</v>
      </c>
      <c r="J41" s="344">
        <v>0</v>
      </c>
      <c r="K41" s="346">
        <v>100000000</v>
      </c>
      <c r="L41" s="348">
        <v>50000000</v>
      </c>
      <c r="M41" s="183"/>
      <c r="N41" s="331">
        <v>50000000</v>
      </c>
      <c r="O41" s="346">
        <f t="shared" si="2"/>
        <v>52500000</v>
      </c>
      <c r="P41" s="346">
        <f t="shared" si="2"/>
        <v>55125000</v>
      </c>
      <c r="Q41" s="347">
        <f t="shared" si="1"/>
        <v>157625000</v>
      </c>
    </row>
    <row r="42" spans="1:18" ht="18.75" x14ac:dyDescent="0.3">
      <c r="A42" s="183" t="s">
        <v>285</v>
      </c>
      <c r="B42" s="183" t="s">
        <v>286</v>
      </c>
      <c r="C42" s="343">
        <v>1305</v>
      </c>
      <c r="D42" s="343">
        <v>9</v>
      </c>
      <c r="E42" s="343">
        <v>701</v>
      </c>
      <c r="F42" s="343">
        <v>70111</v>
      </c>
      <c r="G42" s="343">
        <v>3000</v>
      </c>
      <c r="H42" s="343">
        <v>404315</v>
      </c>
      <c r="I42" s="346">
        <v>180000000</v>
      </c>
      <c r="J42" s="344">
        <v>0</v>
      </c>
      <c r="K42" s="346">
        <v>100000000</v>
      </c>
      <c r="L42" s="348">
        <v>50000000</v>
      </c>
      <c r="M42" s="183"/>
      <c r="N42" s="331">
        <v>30000000</v>
      </c>
      <c r="O42" s="346">
        <f t="shared" si="2"/>
        <v>31500000</v>
      </c>
      <c r="P42" s="346">
        <f t="shared" si="2"/>
        <v>33075000</v>
      </c>
      <c r="Q42" s="347">
        <f t="shared" si="1"/>
        <v>94575000</v>
      </c>
    </row>
    <row r="43" spans="1:18" ht="18.75" x14ac:dyDescent="0.3">
      <c r="A43" s="183" t="s">
        <v>287</v>
      </c>
      <c r="B43" s="183" t="s">
        <v>288</v>
      </c>
      <c r="C43" s="343">
        <v>1303</v>
      </c>
      <c r="D43" s="343">
        <v>9</v>
      </c>
      <c r="E43" s="343">
        <v>701</v>
      </c>
      <c r="F43" s="343">
        <v>70111</v>
      </c>
      <c r="G43" s="343">
        <v>3000</v>
      </c>
      <c r="H43" s="343">
        <v>404206</v>
      </c>
      <c r="I43" s="346">
        <v>269132155</v>
      </c>
      <c r="J43" s="346">
        <v>1284022</v>
      </c>
      <c r="K43" s="344">
        <v>0</v>
      </c>
      <c r="L43" s="345">
        <v>0</v>
      </c>
      <c r="M43" s="183"/>
      <c r="N43" s="331">
        <f>IFERROR(VLOOKUP(A43,'[2]Detail CAPEX  (2)'!_xlnm.Print_Area,11,0),0)</f>
        <v>0</v>
      </c>
      <c r="O43" s="346">
        <f t="shared" ref="O43:P62" si="3">N43+5%*N43</f>
        <v>0</v>
      </c>
      <c r="P43" s="346">
        <f t="shared" si="3"/>
        <v>0</v>
      </c>
      <c r="Q43" s="347">
        <f t="shared" si="1"/>
        <v>0</v>
      </c>
    </row>
    <row r="44" spans="1:18" ht="18.75" x14ac:dyDescent="0.3">
      <c r="A44" s="183" t="s">
        <v>289</v>
      </c>
      <c r="B44" s="183" t="s">
        <v>290</v>
      </c>
      <c r="C44" s="343">
        <v>1303</v>
      </c>
      <c r="D44" s="343">
        <v>9</v>
      </c>
      <c r="E44" s="343">
        <v>701</v>
      </c>
      <c r="F44" s="343">
        <v>70111</v>
      </c>
      <c r="G44" s="343">
        <v>3000</v>
      </c>
      <c r="H44" s="343">
        <v>404206</v>
      </c>
      <c r="I44" s="346">
        <v>7000000</v>
      </c>
      <c r="J44" s="346">
        <v>974100</v>
      </c>
      <c r="K44" s="346">
        <v>10000000</v>
      </c>
      <c r="L44" s="348">
        <v>20000000</v>
      </c>
      <c r="M44" s="183"/>
      <c r="N44" s="331">
        <v>70000000</v>
      </c>
      <c r="O44" s="346">
        <f t="shared" si="3"/>
        <v>73500000</v>
      </c>
      <c r="P44" s="346">
        <f t="shared" si="3"/>
        <v>77175000</v>
      </c>
      <c r="Q44" s="347">
        <f t="shared" si="1"/>
        <v>220675000</v>
      </c>
    </row>
    <row r="45" spans="1:18" ht="18.75" x14ac:dyDescent="0.3">
      <c r="A45" s="183" t="s">
        <v>291</v>
      </c>
      <c r="B45" s="183" t="s">
        <v>292</v>
      </c>
      <c r="C45" s="343">
        <v>1305</v>
      </c>
      <c r="D45" s="343">
        <v>9</v>
      </c>
      <c r="E45" s="343">
        <v>701</v>
      </c>
      <c r="F45" s="343">
        <v>70150</v>
      </c>
      <c r="G45" s="343">
        <v>3000</v>
      </c>
      <c r="H45" s="343">
        <v>404206</v>
      </c>
      <c r="I45" s="344">
        <v>0</v>
      </c>
      <c r="J45" s="344">
        <v>0</v>
      </c>
      <c r="K45" s="346">
        <v>50000000</v>
      </c>
      <c r="L45" s="348">
        <v>20000000</v>
      </c>
      <c r="M45" s="183"/>
      <c r="N45" s="331">
        <f>20000000+50000000</f>
        <v>70000000</v>
      </c>
      <c r="O45" s="346">
        <f t="shared" si="3"/>
        <v>73500000</v>
      </c>
      <c r="P45" s="346">
        <f t="shared" si="3"/>
        <v>77175000</v>
      </c>
      <c r="Q45" s="347">
        <f t="shared" si="1"/>
        <v>220675000</v>
      </c>
    </row>
    <row r="46" spans="1:18" s="354" customFormat="1" ht="18.75" x14ac:dyDescent="0.3">
      <c r="A46" s="342" t="s">
        <v>293</v>
      </c>
      <c r="B46" s="342" t="s">
        <v>294</v>
      </c>
      <c r="C46" s="349">
        <v>1303</v>
      </c>
      <c r="D46" s="349">
        <v>9</v>
      </c>
      <c r="E46" s="349">
        <v>704</v>
      </c>
      <c r="F46" s="349">
        <v>70443</v>
      </c>
      <c r="G46" s="349">
        <v>3000</v>
      </c>
      <c r="H46" s="349">
        <v>404206</v>
      </c>
      <c r="I46" s="345">
        <v>0</v>
      </c>
      <c r="J46" s="345">
        <v>0</v>
      </c>
      <c r="K46" s="348">
        <v>1430000000</v>
      </c>
      <c r="L46" s="350"/>
      <c r="M46" s="342"/>
      <c r="N46" s="351">
        <f>1000000000+919500000+400000000</f>
        <v>2319500000</v>
      </c>
      <c r="O46" s="348">
        <f t="shared" si="3"/>
        <v>2435475000</v>
      </c>
      <c r="P46" s="348">
        <f t="shared" si="3"/>
        <v>2557248750</v>
      </c>
      <c r="Q46" s="352">
        <f t="shared" si="1"/>
        <v>7312223750</v>
      </c>
      <c r="R46" s="353">
        <v>2378842101.1999993</v>
      </c>
    </row>
    <row r="47" spans="1:18" ht="18.75" x14ac:dyDescent="0.3">
      <c r="A47" s="183" t="s">
        <v>295</v>
      </c>
      <c r="B47" s="183" t="s">
        <v>296</v>
      </c>
      <c r="C47" s="343">
        <v>1305</v>
      </c>
      <c r="D47" s="343">
        <v>9</v>
      </c>
      <c r="E47" s="343">
        <v>701</v>
      </c>
      <c r="F47" s="343">
        <v>70160</v>
      </c>
      <c r="G47" s="343">
        <v>3000</v>
      </c>
      <c r="H47" s="343">
        <v>404206</v>
      </c>
      <c r="I47" s="346">
        <v>1627937694</v>
      </c>
      <c r="J47" s="346">
        <v>340847024</v>
      </c>
      <c r="K47" s="346">
        <v>750000000</v>
      </c>
      <c r="L47" s="348">
        <v>750000000</v>
      </c>
      <c r="M47" s="183"/>
      <c r="N47" s="331">
        <f>IFERROR(VLOOKUP(A47,'[2]Detail CAPEX  (2)'!_xlnm.Print_Area,11,0),0)</f>
        <v>0</v>
      </c>
      <c r="O47" s="346">
        <f t="shared" si="3"/>
        <v>0</v>
      </c>
      <c r="P47" s="346">
        <f t="shared" si="3"/>
        <v>0</v>
      </c>
      <c r="Q47" s="347">
        <f t="shared" si="1"/>
        <v>0</v>
      </c>
    </row>
    <row r="48" spans="1:18" ht="18.75" x14ac:dyDescent="0.3">
      <c r="A48" s="183" t="s">
        <v>297</v>
      </c>
      <c r="B48" s="183" t="s">
        <v>298</v>
      </c>
      <c r="C48" s="343">
        <v>1305</v>
      </c>
      <c r="D48" s="343">
        <v>9</v>
      </c>
      <c r="E48" s="343">
        <v>701</v>
      </c>
      <c r="F48" s="343">
        <v>70160</v>
      </c>
      <c r="G48" s="343">
        <v>3000</v>
      </c>
      <c r="H48" s="343">
        <v>404206</v>
      </c>
      <c r="I48" s="346">
        <v>35196000</v>
      </c>
      <c r="J48" s="346">
        <v>76500000</v>
      </c>
      <c r="K48" s="346">
        <v>232698000</v>
      </c>
      <c r="L48" s="348">
        <v>100000000</v>
      </c>
      <c r="M48" s="183"/>
      <c r="N48" s="331">
        <v>100000000</v>
      </c>
      <c r="O48" s="346">
        <f t="shared" si="3"/>
        <v>105000000</v>
      </c>
      <c r="P48" s="346">
        <f t="shared" si="3"/>
        <v>110250000</v>
      </c>
      <c r="Q48" s="347">
        <f t="shared" si="1"/>
        <v>315250000</v>
      </c>
    </row>
    <row r="49" spans="1:17" s="354" customFormat="1" ht="18.75" x14ac:dyDescent="0.3">
      <c r="A49" s="342" t="s">
        <v>3656</v>
      </c>
      <c r="B49" s="342" t="s">
        <v>3666</v>
      </c>
      <c r="C49" s="349"/>
      <c r="D49" s="349"/>
      <c r="E49" s="349"/>
      <c r="F49" s="349"/>
      <c r="G49" s="349"/>
      <c r="H49" s="349"/>
      <c r="I49" s="348"/>
      <c r="J49" s="348"/>
      <c r="K49" s="348"/>
      <c r="L49" s="348"/>
      <c r="M49" s="342"/>
      <c r="N49" s="351">
        <f>500000000+50000000+50000000+30000000+1000000000</f>
        <v>1630000000</v>
      </c>
      <c r="O49" s="348">
        <f t="shared" si="3"/>
        <v>1711500000</v>
      </c>
      <c r="P49" s="348">
        <f t="shared" si="3"/>
        <v>1797075000</v>
      </c>
      <c r="Q49" s="352">
        <f t="shared" si="1"/>
        <v>5138575000</v>
      </c>
    </row>
    <row r="50" spans="1:17" ht="18.75" x14ac:dyDescent="0.3">
      <c r="A50" s="333"/>
      <c r="B50" s="333" t="s">
        <v>145</v>
      </c>
      <c r="C50" s="337"/>
      <c r="D50" s="337"/>
      <c r="E50" s="337"/>
      <c r="F50" s="337"/>
      <c r="G50" s="337"/>
      <c r="H50" s="337"/>
      <c r="I50" s="183"/>
      <c r="J50" s="183"/>
      <c r="K50" s="183"/>
      <c r="L50" s="342"/>
      <c r="M50" s="183"/>
      <c r="N50" s="331">
        <f>IFERROR(VLOOKUP(A50,'[2]Detail CAPEX  (2)'!_xlnm.Print_Area,11,0),0)</f>
        <v>0</v>
      </c>
      <c r="O50" s="346">
        <f t="shared" si="3"/>
        <v>0</v>
      </c>
      <c r="P50" s="346">
        <f t="shared" si="3"/>
        <v>0</v>
      </c>
      <c r="Q50" s="347">
        <f t="shared" si="1"/>
        <v>0</v>
      </c>
    </row>
    <row r="51" spans="1:17" ht="18.75" x14ac:dyDescent="0.3">
      <c r="A51" s="183" t="s">
        <v>2774</v>
      </c>
      <c r="B51" s="183" t="s">
        <v>2775</v>
      </c>
      <c r="C51" s="337"/>
      <c r="D51" s="337"/>
      <c r="E51" s="337"/>
      <c r="F51" s="337"/>
      <c r="G51" s="337"/>
      <c r="H51" s="337"/>
      <c r="I51" s="183"/>
      <c r="J51" s="183"/>
      <c r="K51" s="183"/>
      <c r="L51" s="342"/>
      <c r="M51" s="183"/>
      <c r="N51" s="331">
        <f>10000000-10000000</f>
        <v>0</v>
      </c>
      <c r="O51" s="346">
        <f t="shared" ref="O51" si="4">N51+5%*N51</f>
        <v>0</v>
      </c>
      <c r="P51" s="346">
        <f t="shared" ref="P51" si="5">O51+5%*O51</f>
        <v>0</v>
      </c>
      <c r="Q51" s="347">
        <f t="shared" ref="Q51" si="6">SUM(N51:P51)</f>
        <v>0</v>
      </c>
    </row>
    <row r="52" spans="1:17" ht="18.75" x14ac:dyDescent="0.3">
      <c r="A52" s="183" t="s">
        <v>2776</v>
      </c>
      <c r="B52" s="183" t="s">
        <v>2777</v>
      </c>
      <c r="C52" s="337"/>
      <c r="D52" s="337"/>
      <c r="E52" s="337"/>
      <c r="F52" s="337"/>
      <c r="G52" s="337"/>
      <c r="H52" s="337"/>
      <c r="I52" s="183"/>
      <c r="J52" s="183"/>
      <c r="K52" s="183"/>
      <c r="L52" s="342"/>
      <c r="M52" s="183"/>
      <c r="N52" s="331">
        <f>20000000-20000000</f>
        <v>0</v>
      </c>
      <c r="O52" s="346">
        <f t="shared" ref="O52" si="7">N52+5%*N52</f>
        <v>0</v>
      </c>
      <c r="P52" s="346">
        <f t="shared" ref="P52" si="8">O52+5%*O52</f>
        <v>0</v>
      </c>
      <c r="Q52" s="347">
        <f t="shared" ref="Q52" si="9">SUM(N52:P52)</f>
        <v>0</v>
      </c>
    </row>
    <row r="53" spans="1:17" ht="18.75" x14ac:dyDescent="0.3">
      <c r="A53" s="183" t="s">
        <v>299</v>
      </c>
      <c r="B53" s="183" t="s">
        <v>300</v>
      </c>
      <c r="C53" s="343">
        <v>805</v>
      </c>
      <c r="D53" s="343">
        <v>1</v>
      </c>
      <c r="E53" s="343">
        <v>708</v>
      </c>
      <c r="F53" s="343">
        <v>70810</v>
      </c>
      <c r="G53" s="343">
        <v>3000</v>
      </c>
      <c r="H53" s="343">
        <v>404206</v>
      </c>
      <c r="I53" s="346">
        <v>165267304</v>
      </c>
      <c r="J53" s="344">
        <v>0</v>
      </c>
      <c r="K53" s="346">
        <v>20000000</v>
      </c>
      <c r="L53" s="348">
        <v>10000000</v>
      </c>
      <c r="M53" s="183"/>
      <c r="N53" s="331">
        <f>IFERROR(VLOOKUP(A53,'[2]Detail CAPEX  (2)'!_xlnm.Print_Area,11,0),0)</f>
        <v>0</v>
      </c>
      <c r="O53" s="346">
        <f t="shared" si="3"/>
        <v>0</v>
      </c>
      <c r="P53" s="346">
        <f t="shared" si="3"/>
        <v>0</v>
      </c>
      <c r="Q53" s="347">
        <f t="shared" si="1"/>
        <v>0</v>
      </c>
    </row>
    <row r="54" spans="1:17" ht="18.75" x14ac:dyDescent="0.3">
      <c r="A54" s="333"/>
      <c r="B54" s="333" t="s">
        <v>301</v>
      </c>
      <c r="C54" s="337"/>
      <c r="D54" s="337"/>
      <c r="E54" s="337"/>
      <c r="F54" s="337"/>
      <c r="G54" s="337"/>
      <c r="H54" s="337"/>
      <c r="I54" s="183"/>
      <c r="J54" s="183"/>
      <c r="K54" s="348">
        <v>1000000000</v>
      </c>
      <c r="L54" s="342"/>
      <c r="M54" s="183"/>
      <c r="N54" s="331">
        <f>IFERROR(VLOOKUP(A54,'[2]Detail CAPEX  (2)'!_xlnm.Print_Area,11,0),0)</f>
        <v>0</v>
      </c>
      <c r="O54" s="346">
        <f t="shared" si="3"/>
        <v>0</v>
      </c>
      <c r="P54" s="346">
        <f t="shared" si="3"/>
        <v>0</v>
      </c>
      <c r="Q54" s="347">
        <f t="shared" si="1"/>
        <v>0</v>
      </c>
    </row>
    <row r="55" spans="1:17" ht="18.75" x14ac:dyDescent="0.3">
      <c r="A55" s="183" t="s">
        <v>302</v>
      </c>
      <c r="B55" s="183" t="s">
        <v>303</v>
      </c>
      <c r="C55" s="343">
        <v>305</v>
      </c>
      <c r="D55" s="343">
        <v>9</v>
      </c>
      <c r="E55" s="343">
        <v>701</v>
      </c>
      <c r="F55" s="343">
        <v>70111</v>
      </c>
      <c r="G55" s="343">
        <v>3000</v>
      </c>
      <c r="H55" s="343">
        <v>404206</v>
      </c>
      <c r="I55" s="346">
        <v>6648075</v>
      </c>
      <c r="J55" s="346">
        <v>7290380</v>
      </c>
      <c r="K55" s="344">
        <v>0</v>
      </c>
      <c r="L55" s="345">
        <v>0</v>
      </c>
      <c r="M55" s="183"/>
      <c r="N55" s="331">
        <f>IFERROR(VLOOKUP(A55,'[2]Detail CAPEX  (2)'!_xlnm.Print_Area,11,0),0)</f>
        <v>0</v>
      </c>
      <c r="O55" s="346">
        <f t="shared" si="3"/>
        <v>0</v>
      </c>
      <c r="P55" s="346">
        <f t="shared" si="3"/>
        <v>0</v>
      </c>
      <c r="Q55" s="347">
        <f t="shared" si="1"/>
        <v>0</v>
      </c>
    </row>
    <row r="56" spans="1:17" ht="18.75" x14ac:dyDescent="0.3">
      <c r="A56" s="333"/>
      <c r="B56" s="333" t="s">
        <v>154</v>
      </c>
      <c r="C56" s="337"/>
      <c r="D56" s="337"/>
      <c r="E56" s="337"/>
      <c r="F56" s="337"/>
      <c r="G56" s="337"/>
      <c r="H56" s="337"/>
      <c r="I56" s="183"/>
      <c r="J56" s="183"/>
      <c r="K56" s="183"/>
      <c r="L56" s="342"/>
      <c r="M56" s="183"/>
      <c r="N56" s="331">
        <f>IFERROR(VLOOKUP(A56,'[2]Detail CAPEX  (2)'!_xlnm.Print_Area,11,0),0)</f>
        <v>0</v>
      </c>
      <c r="O56" s="346">
        <f t="shared" si="3"/>
        <v>0</v>
      </c>
      <c r="P56" s="346">
        <f t="shared" si="3"/>
        <v>0</v>
      </c>
      <c r="Q56" s="347">
        <f t="shared" si="1"/>
        <v>0</v>
      </c>
    </row>
    <row r="57" spans="1:17" ht="18.75" x14ac:dyDescent="0.3">
      <c r="A57" s="183" t="s">
        <v>304</v>
      </c>
      <c r="B57" s="183" t="s">
        <v>305</v>
      </c>
      <c r="C57" s="343">
        <v>1804</v>
      </c>
      <c r="D57" s="343">
        <v>9</v>
      </c>
      <c r="E57" s="343">
        <v>701</v>
      </c>
      <c r="F57" s="343">
        <v>70111</v>
      </c>
      <c r="G57" s="343">
        <v>3000</v>
      </c>
      <c r="H57" s="343">
        <v>404206</v>
      </c>
      <c r="I57" s="346">
        <v>68571429</v>
      </c>
      <c r="J57" s="346">
        <v>1390020091</v>
      </c>
      <c r="K57" s="344">
        <v>0</v>
      </c>
      <c r="L57" s="345">
        <v>0</v>
      </c>
      <c r="M57" s="183"/>
      <c r="N57" s="331">
        <f>IFERROR(VLOOKUP(A57,'[2]Detail CAPEX  (2)'!_xlnm.Print_Area,11,0),0)</f>
        <v>0</v>
      </c>
      <c r="O57" s="346">
        <f t="shared" si="3"/>
        <v>0</v>
      </c>
      <c r="P57" s="346">
        <f t="shared" si="3"/>
        <v>0</v>
      </c>
      <c r="Q57" s="347">
        <f t="shared" si="1"/>
        <v>0</v>
      </c>
    </row>
    <row r="58" spans="1:17" s="354" customFormat="1" ht="18.75" x14ac:dyDescent="0.3">
      <c r="A58" s="342" t="s">
        <v>2778</v>
      </c>
      <c r="B58" s="342" t="s">
        <v>2779</v>
      </c>
      <c r="C58" s="349"/>
      <c r="D58" s="349"/>
      <c r="E58" s="349"/>
      <c r="F58" s="349"/>
      <c r="G58" s="349"/>
      <c r="H58" s="349"/>
      <c r="I58" s="348"/>
      <c r="J58" s="348"/>
      <c r="K58" s="345"/>
      <c r="L58" s="345"/>
      <c r="M58" s="342"/>
      <c r="N58" s="351">
        <v>50000000</v>
      </c>
      <c r="O58" s="346">
        <f t="shared" ref="O58" si="10">N58+5%*N58</f>
        <v>52500000</v>
      </c>
      <c r="P58" s="346">
        <f t="shared" ref="P58" si="11">O58+5%*O58</f>
        <v>55125000</v>
      </c>
      <c r="Q58" s="347">
        <f t="shared" ref="Q58" si="12">SUM(N58:P58)</f>
        <v>157625000</v>
      </c>
    </row>
    <row r="59" spans="1:17" s="354" customFormat="1" ht="18.75" x14ac:dyDescent="0.3">
      <c r="A59" s="342" t="s">
        <v>2780</v>
      </c>
      <c r="B59" s="342" t="s">
        <v>2781</v>
      </c>
      <c r="C59" s="349"/>
      <c r="D59" s="349"/>
      <c r="E59" s="349"/>
      <c r="F59" s="349"/>
      <c r="G59" s="349"/>
      <c r="H59" s="349"/>
      <c r="I59" s="348"/>
      <c r="J59" s="348"/>
      <c r="K59" s="345"/>
      <c r="L59" s="345"/>
      <c r="M59" s="342"/>
      <c r="N59" s="351">
        <f>50000000-50000000</f>
        <v>0</v>
      </c>
      <c r="O59" s="346">
        <f t="shared" ref="O59" si="13">N59+5%*N59</f>
        <v>0</v>
      </c>
      <c r="P59" s="346">
        <f t="shared" ref="P59" si="14">O59+5%*O59</f>
        <v>0</v>
      </c>
      <c r="Q59" s="347">
        <f t="shared" ref="Q59" si="15">SUM(N59:P59)</f>
        <v>0</v>
      </c>
    </row>
    <row r="60" spans="1:17" s="359" customFormat="1" ht="18.75" x14ac:dyDescent="0.3">
      <c r="A60" s="355"/>
      <c r="B60" s="355" t="s">
        <v>306</v>
      </c>
      <c r="C60" s="355"/>
      <c r="D60" s="355"/>
      <c r="E60" s="355"/>
      <c r="F60" s="355"/>
      <c r="G60" s="355"/>
      <c r="H60" s="355"/>
      <c r="I60" s="356">
        <f>SUM(I10:I57)</f>
        <v>8947759916</v>
      </c>
      <c r="J60" s="356">
        <f t="shared" ref="J60:Q60" si="16">SUM(J10:J57)</f>
        <v>3733809314</v>
      </c>
      <c r="K60" s="356">
        <f t="shared" si="16"/>
        <v>7581539186</v>
      </c>
      <c r="L60" s="357">
        <f t="shared" si="16"/>
        <v>3711141187</v>
      </c>
      <c r="M60" s="356">
        <f t="shared" si="16"/>
        <v>0</v>
      </c>
      <c r="N60" s="358">
        <f>SUM(N10:N59)</f>
        <v>4939500000</v>
      </c>
      <c r="O60" s="356">
        <f t="shared" si="16"/>
        <v>5133975000</v>
      </c>
      <c r="P60" s="356">
        <f t="shared" si="16"/>
        <v>5390673750</v>
      </c>
      <c r="Q60" s="356">
        <f t="shared" si="16"/>
        <v>15414148750</v>
      </c>
    </row>
    <row r="61" spans="1:17" ht="18.75" x14ac:dyDescent="0.3">
      <c r="A61" s="337"/>
      <c r="B61" s="337"/>
      <c r="C61" s="337"/>
      <c r="D61" s="337"/>
      <c r="E61" s="337"/>
      <c r="F61" s="337"/>
      <c r="G61" s="337"/>
      <c r="H61" s="337"/>
      <c r="I61" s="183"/>
      <c r="J61" s="183"/>
      <c r="K61" s="183"/>
      <c r="L61" s="342"/>
      <c r="M61" s="183"/>
      <c r="N61" s="331">
        <f>IFERROR(VLOOKUP(A61,'[2]Detail CAPEX  (2)'!_xlnm.Print_Area,11,0),0)</f>
        <v>0</v>
      </c>
      <c r="O61" s="346">
        <f t="shared" si="3"/>
        <v>0</v>
      </c>
      <c r="P61" s="346">
        <f t="shared" si="3"/>
        <v>0</v>
      </c>
      <c r="Q61" s="347">
        <f t="shared" si="1"/>
        <v>0</v>
      </c>
    </row>
    <row r="62" spans="1:17" ht="18.75" x14ac:dyDescent="0.3">
      <c r="A62" s="336">
        <v>11001002</v>
      </c>
      <c r="B62" s="333" t="s">
        <v>47</v>
      </c>
      <c r="C62" s="337"/>
      <c r="D62" s="337"/>
      <c r="E62" s="337"/>
      <c r="F62" s="337"/>
      <c r="G62" s="337"/>
      <c r="H62" s="337"/>
      <c r="I62" s="183"/>
      <c r="J62" s="183"/>
      <c r="K62" s="183"/>
      <c r="L62" s="342"/>
      <c r="M62" s="183"/>
      <c r="N62" s="331">
        <f>IFERROR(VLOOKUP(#REF!,'[2]Detail CAPEX  (2)'!_xlnm.Print_Area,11,0),0)</f>
        <v>0</v>
      </c>
      <c r="O62" s="346">
        <f t="shared" si="3"/>
        <v>0</v>
      </c>
      <c r="P62" s="346">
        <f t="shared" si="3"/>
        <v>0</v>
      </c>
      <c r="Q62" s="347">
        <f t="shared" si="1"/>
        <v>0</v>
      </c>
    </row>
    <row r="65" spans="1:17" ht="18.75" x14ac:dyDescent="0.3">
      <c r="A65" s="333"/>
      <c r="B65" s="333" t="s">
        <v>150</v>
      </c>
      <c r="C65" s="337"/>
      <c r="D65" s="337"/>
      <c r="E65" s="337"/>
      <c r="F65" s="337"/>
      <c r="G65" s="337"/>
      <c r="H65" s="337"/>
      <c r="I65" s="183"/>
      <c r="J65" s="183"/>
      <c r="K65" s="183"/>
      <c r="L65" s="342"/>
      <c r="M65" s="183"/>
      <c r="N65" s="331">
        <f>IFERROR(VLOOKUP(A65,'[2]Detail CAPEX  (2)'!_xlnm.Print_Area,11,0),0)</f>
        <v>0</v>
      </c>
      <c r="O65" s="346">
        <f t="shared" ref="O65:P80" si="17">N65+5%*N65</f>
        <v>0</v>
      </c>
      <c r="P65" s="346">
        <f t="shared" si="17"/>
        <v>0</v>
      </c>
      <c r="Q65" s="347">
        <f t="shared" si="1"/>
        <v>0</v>
      </c>
    </row>
    <row r="66" spans="1:17" ht="18.75" x14ac:dyDescent="0.3">
      <c r="A66" s="183" t="s">
        <v>308</v>
      </c>
      <c r="B66" s="183" t="s">
        <v>309</v>
      </c>
      <c r="C66" s="343">
        <v>1303</v>
      </c>
      <c r="D66" s="343">
        <v>0</v>
      </c>
      <c r="E66" s="343">
        <v>701</v>
      </c>
      <c r="F66" s="343">
        <v>70133</v>
      </c>
      <c r="G66" s="343">
        <v>3000</v>
      </c>
      <c r="H66" s="343">
        <v>404206</v>
      </c>
      <c r="I66" s="346">
        <v>4805400</v>
      </c>
      <c r="J66" s="344">
        <v>0</v>
      </c>
      <c r="K66" s="346">
        <v>50000000</v>
      </c>
      <c r="L66" s="348">
        <v>30000000</v>
      </c>
      <c r="M66" s="183"/>
      <c r="N66" s="331">
        <f>IFERROR(VLOOKUP(A66,'[2]Detail CAPEX  (2)'!_xlnm.Print_Area,11,0),0)</f>
        <v>0</v>
      </c>
      <c r="O66" s="346">
        <f t="shared" si="17"/>
        <v>0</v>
      </c>
      <c r="P66" s="346">
        <f t="shared" si="17"/>
        <v>0</v>
      </c>
      <c r="Q66" s="347">
        <f t="shared" si="1"/>
        <v>0</v>
      </c>
    </row>
    <row r="67" spans="1:17" ht="18.75" x14ac:dyDescent="0.3">
      <c r="A67" s="183" t="s">
        <v>310</v>
      </c>
      <c r="B67" s="183" t="s">
        <v>311</v>
      </c>
      <c r="C67" s="343">
        <v>1303</v>
      </c>
      <c r="D67" s="343">
        <v>9</v>
      </c>
      <c r="E67" s="343">
        <v>701</v>
      </c>
      <c r="F67" s="343">
        <v>70133</v>
      </c>
      <c r="G67" s="343">
        <v>3000</v>
      </c>
      <c r="H67" s="343">
        <v>404206</v>
      </c>
      <c r="I67" s="344">
        <v>0</v>
      </c>
      <c r="J67" s="346">
        <v>328000</v>
      </c>
      <c r="K67" s="346">
        <v>20000000</v>
      </c>
      <c r="L67" s="348">
        <v>20000000</v>
      </c>
      <c r="M67" s="183"/>
      <c r="N67" s="331">
        <f>IFERROR(VLOOKUP(A67,'[2]Detail CAPEX  (2)'!_xlnm.Print_Area,11,0),0)</f>
        <v>0</v>
      </c>
      <c r="O67" s="346">
        <f t="shared" si="17"/>
        <v>0</v>
      </c>
      <c r="P67" s="346">
        <f t="shared" si="17"/>
        <v>0</v>
      </c>
      <c r="Q67" s="347">
        <f t="shared" si="1"/>
        <v>0</v>
      </c>
    </row>
    <row r="68" spans="1:17" ht="18.75" x14ac:dyDescent="0.3">
      <c r="A68" s="183" t="s">
        <v>312</v>
      </c>
      <c r="B68" s="183" t="s">
        <v>313</v>
      </c>
      <c r="C68" s="343">
        <v>1301</v>
      </c>
      <c r="D68" s="343">
        <v>9</v>
      </c>
      <c r="E68" s="343">
        <v>701</v>
      </c>
      <c r="F68" s="343">
        <v>70133</v>
      </c>
      <c r="G68" s="343">
        <v>3000</v>
      </c>
      <c r="H68" s="343">
        <v>404206</v>
      </c>
      <c r="I68" s="344">
        <v>0</v>
      </c>
      <c r="J68" s="344">
        <v>0</v>
      </c>
      <c r="K68" s="346">
        <v>3000000</v>
      </c>
      <c r="L68" s="348">
        <v>3000000</v>
      </c>
      <c r="M68" s="183"/>
      <c r="N68" s="331">
        <f>IFERROR(VLOOKUP(A68,'[2]Detail CAPEX  (2)'!_xlnm.Print_Area,11,0),0)</f>
        <v>0</v>
      </c>
      <c r="O68" s="346">
        <f t="shared" si="17"/>
        <v>0</v>
      </c>
      <c r="P68" s="346">
        <f t="shared" si="17"/>
        <v>0</v>
      </c>
      <c r="Q68" s="347">
        <f t="shared" si="1"/>
        <v>0</v>
      </c>
    </row>
    <row r="69" spans="1:17" ht="18.75" x14ac:dyDescent="0.3">
      <c r="A69" s="183" t="s">
        <v>314</v>
      </c>
      <c r="B69" s="183" t="s">
        <v>315</v>
      </c>
      <c r="C69" s="343">
        <v>1302</v>
      </c>
      <c r="D69" s="343">
        <v>9</v>
      </c>
      <c r="E69" s="343">
        <v>701</v>
      </c>
      <c r="F69" s="343">
        <v>70133</v>
      </c>
      <c r="G69" s="343">
        <v>3000</v>
      </c>
      <c r="H69" s="343">
        <v>404206</v>
      </c>
      <c r="I69" s="344">
        <v>0</v>
      </c>
      <c r="J69" s="344">
        <v>0</v>
      </c>
      <c r="K69" s="346">
        <v>84000000</v>
      </c>
      <c r="L69" s="348">
        <v>84000000</v>
      </c>
      <c r="M69" s="183"/>
      <c r="N69" s="331">
        <f>IFERROR(VLOOKUP(A69,'[2]Detail CAPEX  (2)'!_xlnm.Print_Area,11,0),0)</f>
        <v>0</v>
      </c>
      <c r="O69" s="346">
        <f t="shared" si="17"/>
        <v>0</v>
      </c>
      <c r="P69" s="346">
        <f t="shared" si="17"/>
        <v>0</v>
      </c>
      <c r="Q69" s="347">
        <f t="shared" si="1"/>
        <v>0</v>
      </c>
    </row>
    <row r="70" spans="1:17" ht="18.75" x14ac:dyDescent="0.3">
      <c r="A70" s="183" t="s">
        <v>316</v>
      </c>
      <c r="B70" s="183" t="s">
        <v>317</v>
      </c>
      <c r="C70" s="343">
        <v>1305</v>
      </c>
      <c r="D70" s="343">
        <v>9</v>
      </c>
      <c r="E70" s="343">
        <v>701</v>
      </c>
      <c r="F70" s="343">
        <v>70133</v>
      </c>
      <c r="G70" s="343">
        <v>3000</v>
      </c>
      <c r="H70" s="343">
        <v>404206</v>
      </c>
      <c r="I70" s="346">
        <v>4086650</v>
      </c>
      <c r="J70" s="346">
        <v>3992000</v>
      </c>
      <c r="K70" s="346">
        <v>50000000</v>
      </c>
      <c r="L70" s="348">
        <v>50000000</v>
      </c>
      <c r="M70" s="183"/>
      <c r="N70" s="331">
        <f>IFERROR(VLOOKUP(A70,'[2]Detail CAPEX  (2)'!_xlnm.Print_Area,11,0),0)</f>
        <v>0</v>
      </c>
      <c r="O70" s="346">
        <f t="shared" si="17"/>
        <v>0</v>
      </c>
      <c r="P70" s="346">
        <f t="shared" si="17"/>
        <v>0</v>
      </c>
      <c r="Q70" s="347">
        <f t="shared" si="1"/>
        <v>0</v>
      </c>
    </row>
    <row r="71" spans="1:17" ht="18.75" x14ac:dyDescent="0.3">
      <c r="A71" s="183" t="s">
        <v>318</v>
      </c>
      <c r="B71" s="183" t="s">
        <v>319</v>
      </c>
      <c r="C71" s="343">
        <v>1305</v>
      </c>
      <c r="D71" s="343">
        <v>11</v>
      </c>
      <c r="E71" s="343">
        <v>701</v>
      </c>
      <c r="F71" s="343">
        <v>70133</v>
      </c>
      <c r="G71" s="343">
        <v>3000</v>
      </c>
      <c r="H71" s="343">
        <v>404206</v>
      </c>
      <c r="I71" s="344">
        <v>0</v>
      </c>
      <c r="J71" s="344">
        <v>0</v>
      </c>
      <c r="K71" s="346">
        <v>3000000</v>
      </c>
      <c r="L71" s="348">
        <v>3000000</v>
      </c>
      <c r="M71" s="183"/>
      <c r="N71" s="331">
        <f>IFERROR(VLOOKUP(A71,'[2]Detail CAPEX  (2)'!_xlnm.Print_Area,11,0),0)</f>
        <v>0</v>
      </c>
      <c r="O71" s="346">
        <f t="shared" si="17"/>
        <v>0</v>
      </c>
      <c r="P71" s="346">
        <f t="shared" si="17"/>
        <v>0</v>
      </c>
      <c r="Q71" s="347">
        <f t="shared" si="1"/>
        <v>0</v>
      </c>
    </row>
    <row r="72" spans="1:17" ht="18.75" x14ac:dyDescent="0.3">
      <c r="A72" s="183" t="s">
        <v>320</v>
      </c>
      <c r="B72" s="183" t="s">
        <v>321</v>
      </c>
      <c r="C72" s="343">
        <v>1302</v>
      </c>
      <c r="D72" s="343">
        <v>0</v>
      </c>
      <c r="E72" s="343">
        <v>701</v>
      </c>
      <c r="F72" s="343">
        <v>70133</v>
      </c>
      <c r="G72" s="343">
        <v>3000</v>
      </c>
      <c r="H72" s="343">
        <v>404206</v>
      </c>
      <c r="I72" s="346">
        <v>24696667</v>
      </c>
      <c r="J72" s="344">
        <v>0</v>
      </c>
      <c r="K72" s="346">
        <v>75000000</v>
      </c>
      <c r="L72" s="348">
        <v>25000000</v>
      </c>
      <c r="M72" s="183"/>
      <c r="N72" s="331">
        <f>IFERROR(VLOOKUP(A72,'[2]Detail CAPEX  (2)'!_xlnm.Print_Area,11,0),0)</f>
        <v>0</v>
      </c>
      <c r="O72" s="346">
        <f t="shared" si="17"/>
        <v>0</v>
      </c>
      <c r="P72" s="346">
        <f t="shared" si="17"/>
        <v>0</v>
      </c>
      <c r="Q72" s="347">
        <f t="shared" si="1"/>
        <v>0</v>
      </c>
    </row>
    <row r="73" spans="1:17" ht="18.75" x14ac:dyDescent="0.3">
      <c r="A73" s="183" t="s">
        <v>322</v>
      </c>
      <c r="B73" s="183" t="s">
        <v>323</v>
      </c>
      <c r="C73" s="343">
        <v>1301</v>
      </c>
      <c r="D73" s="343">
        <v>11</v>
      </c>
      <c r="E73" s="343">
        <v>701</v>
      </c>
      <c r="F73" s="343">
        <v>70133</v>
      </c>
      <c r="G73" s="343">
        <v>3000</v>
      </c>
      <c r="H73" s="343">
        <v>404206</v>
      </c>
      <c r="I73" s="344">
        <v>0</v>
      </c>
      <c r="J73" s="344">
        <v>0</v>
      </c>
      <c r="K73" s="346">
        <v>3000000</v>
      </c>
      <c r="L73" s="348">
        <v>3000000</v>
      </c>
      <c r="M73" s="183"/>
      <c r="N73" s="331">
        <f>IFERROR(VLOOKUP(A73,'[2]Detail CAPEX  (2)'!_xlnm.Print_Area,11,0),0)</f>
        <v>0</v>
      </c>
      <c r="O73" s="346">
        <f t="shared" si="17"/>
        <v>0</v>
      </c>
      <c r="P73" s="346">
        <f t="shared" si="17"/>
        <v>0</v>
      </c>
      <c r="Q73" s="347">
        <f t="shared" si="1"/>
        <v>0</v>
      </c>
    </row>
    <row r="74" spans="1:17" s="359" customFormat="1" ht="18.75" x14ac:dyDescent="0.3">
      <c r="A74" s="355"/>
      <c r="B74" s="355" t="s">
        <v>324</v>
      </c>
      <c r="C74" s="355"/>
      <c r="D74" s="355"/>
      <c r="E74" s="355"/>
      <c r="F74" s="355"/>
      <c r="G74" s="355"/>
      <c r="H74" s="355"/>
      <c r="I74" s="356">
        <f>SUM(I64:I73)</f>
        <v>33588717</v>
      </c>
      <c r="J74" s="356">
        <f t="shared" ref="J74:Q74" si="18">SUM(J64:J73)</f>
        <v>4320000</v>
      </c>
      <c r="K74" s="356">
        <f t="shared" si="18"/>
        <v>288000000</v>
      </c>
      <c r="L74" s="357">
        <f t="shared" si="18"/>
        <v>218000000</v>
      </c>
      <c r="M74" s="356">
        <f t="shared" si="18"/>
        <v>0</v>
      </c>
      <c r="N74" s="358">
        <f t="shared" si="18"/>
        <v>0</v>
      </c>
      <c r="O74" s="356">
        <f t="shared" si="18"/>
        <v>0</v>
      </c>
      <c r="P74" s="356">
        <f t="shared" si="18"/>
        <v>0</v>
      </c>
      <c r="Q74" s="356">
        <f t="shared" si="18"/>
        <v>0</v>
      </c>
    </row>
    <row r="75" spans="1:17" ht="18.75" x14ac:dyDescent="0.3">
      <c r="A75" s="337"/>
      <c r="B75" s="337"/>
      <c r="C75" s="337"/>
      <c r="D75" s="337"/>
      <c r="E75" s="337"/>
      <c r="F75" s="337"/>
      <c r="G75" s="337"/>
      <c r="H75" s="337"/>
      <c r="I75" s="183"/>
      <c r="J75" s="183"/>
      <c r="K75" s="183"/>
      <c r="L75" s="342"/>
      <c r="M75" s="183"/>
      <c r="N75" s="331">
        <f>IFERROR(VLOOKUP(A75,'[2]Detail CAPEX  (2)'!_xlnm.Print_Area,11,0),0)</f>
        <v>0</v>
      </c>
      <c r="O75" s="346">
        <f t="shared" si="17"/>
        <v>0</v>
      </c>
      <c r="P75" s="346">
        <f t="shared" si="17"/>
        <v>0</v>
      </c>
      <c r="Q75" s="347">
        <f t="shared" si="1"/>
        <v>0</v>
      </c>
    </row>
    <row r="76" spans="1:17" ht="18.75" x14ac:dyDescent="0.3">
      <c r="A76" s="336">
        <v>11010001</v>
      </c>
      <c r="B76" s="333" t="s">
        <v>325</v>
      </c>
      <c r="C76" s="337"/>
      <c r="D76" s="337"/>
      <c r="E76" s="337"/>
      <c r="F76" s="337"/>
      <c r="G76" s="337"/>
      <c r="H76" s="337"/>
      <c r="I76" s="183"/>
      <c r="J76" s="183"/>
      <c r="K76" s="183"/>
      <c r="L76" s="342"/>
      <c r="M76" s="183"/>
      <c r="N76" s="331">
        <f>IFERROR(VLOOKUP(#REF!,'[2]Detail CAPEX  (2)'!_xlnm.Print_Area,11,0),0)</f>
        <v>0</v>
      </c>
      <c r="O76" s="346">
        <f t="shared" si="17"/>
        <v>0</v>
      </c>
      <c r="P76" s="346">
        <f t="shared" si="17"/>
        <v>0</v>
      </c>
      <c r="Q76" s="347">
        <f t="shared" si="1"/>
        <v>0</v>
      </c>
    </row>
    <row r="77" spans="1:17" ht="18.75" x14ac:dyDescent="0.3">
      <c r="A77" s="333"/>
      <c r="B77" s="333" t="s">
        <v>326</v>
      </c>
      <c r="C77" s="337"/>
      <c r="D77" s="337"/>
      <c r="E77" s="337"/>
      <c r="F77" s="337"/>
      <c r="G77" s="337"/>
      <c r="H77" s="337"/>
      <c r="I77" s="183"/>
      <c r="J77" s="183"/>
      <c r="K77" s="183"/>
      <c r="L77" s="342"/>
      <c r="M77" s="183"/>
      <c r="N77" s="331">
        <f>IFERROR(VLOOKUP(A77,'[2]Detail CAPEX  (2)'!_xlnm.Print_Area,11,0),0)</f>
        <v>0</v>
      </c>
      <c r="O77" s="346">
        <f t="shared" si="17"/>
        <v>0</v>
      </c>
      <c r="P77" s="346">
        <f t="shared" si="17"/>
        <v>0</v>
      </c>
      <c r="Q77" s="347">
        <f t="shared" si="1"/>
        <v>0</v>
      </c>
    </row>
    <row r="78" spans="1:17" ht="18.75" x14ac:dyDescent="0.3">
      <c r="A78" s="183" t="s">
        <v>327</v>
      </c>
      <c r="B78" s="183" t="s">
        <v>328</v>
      </c>
      <c r="C78" s="343">
        <v>1102</v>
      </c>
      <c r="D78" s="343">
        <v>9</v>
      </c>
      <c r="E78" s="343">
        <v>704</v>
      </c>
      <c r="F78" s="343">
        <v>70411</v>
      </c>
      <c r="G78" s="343">
        <v>3000</v>
      </c>
      <c r="H78" s="343">
        <v>404206</v>
      </c>
      <c r="I78" s="344">
        <v>0</v>
      </c>
      <c r="J78" s="344">
        <v>0</v>
      </c>
      <c r="K78" s="344">
        <v>0</v>
      </c>
      <c r="L78" s="348">
        <v>85000000</v>
      </c>
      <c r="M78" s="183"/>
      <c r="N78" s="331">
        <v>35000000</v>
      </c>
      <c r="O78" s="346">
        <f t="shared" si="17"/>
        <v>36750000</v>
      </c>
      <c r="P78" s="346">
        <f t="shared" si="17"/>
        <v>38587500</v>
      </c>
      <c r="Q78" s="347">
        <f t="shared" si="1"/>
        <v>110337500</v>
      </c>
    </row>
    <row r="79" spans="1:17" ht="18.75" x14ac:dyDescent="0.3">
      <c r="A79" s="183" t="s">
        <v>329</v>
      </c>
      <c r="B79" s="183" t="s">
        <v>330</v>
      </c>
      <c r="C79" s="343">
        <v>1102</v>
      </c>
      <c r="D79" s="343">
        <v>9</v>
      </c>
      <c r="E79" s="343">
        <v>704</v>
      </c>
      <c r="F79" s="343">
        <v>70411</v>
      </c>
      <c r="G79" s="343">
        <v>3000</v>
      </c>
      <c r="H79" s="343">
        <v>404206</v>
      </c>
      <c r="I79" s="344">
        <v>0</v>
      </c>
      <c r="J79" s="344">
        <v>0</v>
      </c>
      <c r="K79" s="344">
        <v>0</v>
      </c>
      <c r="L79" s="348">
        <v>10000000</v>
      </c>
      <c r="M79" s="183"/>
      <c r="N79" s="331">
        <v>10000000</v>
      </c>
      <c r="O79" s="346">
        <f t="shared" si="17"/>
        <v>10500000</v>
      </c>
      <c r="P79" s="346">
        <f t="shared" si="17"/>
        <v>11025000</v>
      </c>
      <c r="Q79" s="347">
        <f t="shared" si="1"/>
        <v>31525000</v>
      </c>
    </row>
    <row r="80" spans="1:17" ht="18.75" x14ac:dyDescent="0.3">
      <c r="A80" s="333"/>
      <c r="B80" s="333" t="s">
        <v>150</v>
      </c>
      <c r="C80" s="337"/>
      <c r="D80" s="337"/>
      <c r="E80" s="337"/>
      <c r="F80" s="337"/>
      <c r="G80" s="337"/>
      <c r="H80" s="337"/>
      <c r="I80" s="183"/>
      <c r="J80" s="183"/>
      <c r="K80" s="183"/>
      <c r="L80" s="342"/>
      <c r="M80" s="183"/>
      <c r="N80" s="331">
        <f>IFERROR(VLOOKUP(A80,'[2]Detail CAPEX  (2)'!_xlnm.Print_Area,11,0),0)</f>
        <v>0</v>
      </c>
      <c r="O80" s="346">
        <f t="shared" si="17"/>
        <v>0</v>
      </c>
      <c r="P80" s="346">
        <f t="shared" si="17"/>
        <v>0</v>
      </c>
      <c r="Q80" s="347">
        <f t="shared" ref="Q80:Q143" si="19">SUM(N80:P80)</f>
        <v>0</v>
      </c>
    </row>
    <row r="81" spans="1:17" ht="18.75" x14ac:dyDescent="0.3">
      <c r="A81" s="183" t="s">
        <v>331</v>
      </c>
      <c r="B81" s="183" t="s">
        <v>332</v>
      </c>
      <c r="C81" s="343">
        <v>1303</v>
      </c>
      <c r="D81" s="343">
        <v>9</v>
      </c>
      <c r="E81" s="343">
        <v>704</v>
      </c>
      <c r="F81" s="343">
        <v>70411</v>
      </c>
      <c r="G81" s="343">
        <v>3000</v>
      </c>
      <c r="H81" s="343">
        <v>404206</v>
      </c>
      <c r="I81" s="344">
        <v>0</v>
      </c>
      <c r="J81" s="344">
        <v>0</v>
      </c>
      <c r="K81" s="344">
        <v>0</v>
      </c>
      <c r="L81" s="348">
        <v>100000000</v>
      </c>
      <c r="M81" s="183"/>
      <c r="N81" s="331">
        <v>150000000</v>
      </c>
      <c r="O81" s="346">
        <f t="shared" ref="O81:P97" si="20">N81+5%*N81</f>
        <v>157500000</v>
      </c>
      <c r="P81" s="346">
        <f t="shared" si="20"/>
        <v>165375000</v>
      </c>
      <c r="Q81" s="347">
        <f t="shared" si="19"/>
        <v>472875000</v>
      </c>
    </row>
    <row r="82" spans="1:17" ht="18.75" x14ac:dyDescent="0.3">
      <c r="A82" s="183" t="s">
        <v>333</v>
      </c>
      <c r="B82" s="183" t="s">
        <v>334</v>
      </c>
      <c r="C82" s="343">
        <v>1303</v>
      </c>
      <c r="D82" s="343">
        <v>9</v>
      </c>
      <c r="E82" s="343">
        <v>704</v>
      </c>
      <c r="F82" s="343">
        <v>70411</v>
      </c>
      <c r="G82" s="343">
        <v>3000</v>
      </c>
      <c r="H82" s="343">
        <v>404206</v>
      </c>
      <c r="I82" s="344">
        <v>0</v>
      </c>
      <c r="J82" s="344">
        <v>0</v>
      </c>
      <c r="K82" s="344">
        <v>0</v>
      </c>
      <c r="L82" s="348">
        <v>20000000</v>
      </c>
      <c r="M82" s="183"/>
      <c r="N82" s="331">
        <v>20000000</v>
      </c>
      <c r="O82" s="346">
        <f t="shared" si="20"/>
        <v>21000000</v>
      </c>
      <c r="P82" s="346">
        <f t="shared" si="20"/>
        <v>22050000</v>
      </c>
      <c r="Q82" s="347">
        <f t="shared" si="19"/>
        <v>63050000</v>
      </c>
    </row>
    <row r="83" spans="1:17" ht="18.75" x14ac:dyDescent="0.3">
      <c r="A83" s="183" t="s">
        <v>335</v>
      </c>
      <c r="B83" s="183" t="s">
        <v>336</v>
      </c>
      <c r="C83" s="343">
        <v>1303</v>
      </c>
      <c r="D83" s="343">
        <v>9</v>
      </c>
      <c r="E83" s="343">
        <v>704</v>
      </c>
      <c r="F83" s="343">
        <v>70411</v>
      </c>
      <c r="G83" s="343">
        <v>3000</v>
      </c>
      <c r="H83" s="343">
        <v>404206</v>
      </c>
      <c r="I83" s="344">
        <v>0</v>
      </c>
      <c r="J83" s="344">
        <v>0</v>
      </c>
      <c r="K83" s="344">
        <v>0</v>
      </c>
      <c r="L83" s="348">
        <v>20000000</v>
      </c>
      <c r="M83" s="183"/>
      <c r="N83" s="331">
        <v>20000000</v>
      </c>
      <c r="O83" s="346">
        <f t="shared" si="20"/>
        <v>21000000</v>
      </c>
      <c r="P83" s="346">
        <f t="shared" si="20"/>
        <v>22050000</v>
      </c>
      <c r="Q83" s="347">
        <f t="shared" si="19"/>
        <v>63050000</v>
      </c>
    </row>
    <row r="84" spans="1:17" ht="18.75" x14ac:dyDescent="0.3">
      <c r="A84" s="183" t="s">
        <v>337</v>
      </c>
      <c r="B84" s="183" t="s">
        <v>323</v>
      </c>
      <c r="C84" s="343">
        <v>1303</v>
      </c>
      <c r="D84" s="343">
        <v>9</v>
      </c>
      <c r="E84" s="343">
        <v>704</v>
      </c>
      <c r="F84" s="343">
        <v>70411</v>
      </c>
      <c r="G84" s="343">
        <v>3000</v>
      </c>
      <c r="H84" s="343">
        <v>404206</v>
      </c>
      <c r="I84" s="344">
        <v>0</v>
      </c>
      <c r="J84" s="344">
        <v>0</v>
      </c>
      <c r="K84" s="344">
        <v>0</v>
      </c>
      <c r="L84" s="348">
        <v>10000000</v>
      </c>
      <c r="M84" s="183"/>
      <c r="N84" s="331">
        <v>10000000</v>
      </c>
      <c r="O84" s="346">
        <f t="shared" si="20"/>
        <v>10500000</v>
      </c>
      <c r="P84" s="346">
        <f t="shared" si="20"/>
        <v>11025000</v>
      </c>
      <c r="Q84" s="347">
        <f t="shared" si="19"/>
        <v>31525000</v>
      </c>
    </row>
    <row r="85" spans="1:17" ht="18.75" x14ac:dyDescent="0.3">
      <c r="A85" s="183" t="s">
        <v>338</v>
      </c>
      <c r="B85" s="183" t="s">
        <v>339</v>
      </c>
      <c r="C85" s="343">
        <v>1302</v>
      </c>
      <c r="D85" s="343">
        <v>9</v>
      </c>
      <c r="E85" s="343">
        <v>704</v>
      </c>
      <c r="F85" s="343">
        <v>70411</v>
      </c>
      <c r="G85" s="343">
        <v>3000</v>
      </c>
      <c r="H85" s="343">
        <v>404206</v>
      </c>
      <c r="I85" s="344">
        <v>0</v>
      </c>
      <c r="J85" s="344">
        <v>0</v>
      </c>
      <c r="K85" s="344">
        <v>0</v>
      </c>
      <c r="L85" s="348">
        <v>15000000</v>
      </c>
      <c r="M85" s="183"/>
      <c r="N85" s="331">
        <v>15000000</v>
      </c>
      <c r="O85" s="346">
        <f t="shared" si="20"/>
        <v>15750000</v>
      </c>
      <c r="P85" s="346">
        <f t="shared" si="20"/>
        <v>16537500</v>
      </c>
      <c r="Q85" s="347">
        <f t="shared" si="19"/>
        <v>47287500</v>
      </c>
    </row>
    <row r="86" spans="1:17" ht="18.75" x14ac:dyDescent="0.3">
      <c r="A86" s="183" t="s">
        <v>340</v>
      </c>
      <c r="B86" s="183" t="s">
        <v>341</v>
      </c>
      <c r="C86" s="343">
        <v>1303</v>
      </c>
      <c r="D86" s="343">
        <v>9</v>
      </c>
      <c r="E86" s="343">
        <v>704</v>
      </c>
      <c r="F86" s="343">
        <v>70411</v>
      </c>
      <c r="G86" s="343">
        <v>3000</v>
      </c>
      <c r="H86" s="343">
        <v>404206</v>
      </c>
      <c r="I86" s="344">
        <v>0</v>
      </c>
      <c r="J86" s="344">
        <v>0</v>
      </c>
      <c r="K86" s="344">
        <v>0</v>
      </c>
      <c r="L86" s="348">
        <v>20000000</v>
      </c>
      <c r="M86" s="183"/>
      <c r="N86" s="331">
        <v>20000000</v>
      </c>
      <c r="O86" s="346">
        <f t="shared" si="20"/>
        <v>21000000</v>
      </c>
      <c r="P86" s="346">
        <f t="shared" si="20"/>
        <v>22050000</v>
      </c>
      <c r="Q86" s="347">
        <f t="shared" si="19"/>
        <v>63050000</v>
      </c>
    </row>
    <row r="87" spans="1:17" ht="18.75" x14ac:dyDescent="0.3">
      <c r="A87" s="183" t="s">
        <v>342</v>
      </c>
      <c r="B87" s="183" t="s">
        <v>343</v>
      </c>
      <c r="C87" s="343">
        <v>1303</v>
      </c>
      <c r="D87" s="343">
        <v>9</v>
      </c>
      <c r="E87" s="343">
        <v>704</v>
      </c>
      <c r="F87" s="343">
        <v>70411</v>
      </c>
      <c r="G87" s="343">
        <v>3000</v>
      </c>
      <c r="H87" s="343">
        <v>404206</v>
      </c>
      <c r="I87" s="344">
        <v>0</v>
      </c>
      <c r="J87" s="344">
        <v>0</v>
      </c>
      <c r="K87" s="344">
        <v>0</v>
      </c>
      <c r="L87" s="348">
        <v>20000000</v>
      </c>
      <c r="M87" s="183"/>
      <c r="N87" s="331">
        <v>20000000</v>
      </c>
      <c r="O87" s="346">
        <f t="shared" si="20"/>
        <v>21000000</v>
      </c>
      <c r="P87" s="346">
        <f t="shared" si="20"/>
        <v>22050000</v>
      </c>
      <c r="Q87" s="347">
        <f t="shared" si="19"/>
        <v>63050000</v>
      </c>
    </row>
    <row r="88" spans="1:17" s="362" customFormat="1" ht="18.75" x14ac:dyDescent="0.3">
      <c r="A88" s="333"/>
      <c r="B88" s="333" t="s">
        <v>344</v>
      </c>
      <c r="C88" s="333"/>
      <c r="D88" s="333"/>
      <c r="E88" s="333"/>
      <c r="F88" s="333"/>
      <c r="G88" s="333"/>
      <c r="H88" s="333"/>
      <c r="I88" s="360">
        <f>SUM(I78:I87)</f>
        <v>0</v>
      </c>
      <c r="J88" s="360">
        <f t="shared" ref="J88:Q88" si="21">SUM(J78:J87)</f>
        <v>0</v>
      </c>
      <c r="K88" s="360">
        <f t="shared" si="21"/>
        <v>0</v>
      </c>
      <c r="L88" s="361">
        <f t="shared" si="21"/>
        <v>300000000</v>
      </c>
      <c r="M88" s="360">
        <f t="shared" si="21"/>
        <v>0</v>
      </c>
      <c r="N88" s="358">
        <f t="shared" si="21"/>
        <v>300000000</v>
      </c>
      <c r="O88" s="360">
        <f t="shared" si="21"/>
        <v>315000000</v>
      </c>
      <c r="P88" s="360">
        <f t="shared" si="21"/>
        <v>330750000</v>
      </c>
      <c r="Q88" s="360">
        <f t="shared" si="21"/>
        <v>945750000</v>
      </c>
    </row>
    <row r="89" spans="1:17" ht="18.75" x14ac:dyDescent="0.3">
      <c r="A89" s="333"/>
      <c r="B89" s="333"/>
      <c r="C89" s="333"/>
      <c r="D89" s="333"/>
      <c r="E89" s="333"/>
      <c r="F89" s="333"/>
      <c r="G89" s="333"/>
      <c r="H89" s="333"/>
      <c r="I89" s="363"/>
      <c r="J89" s="363"/>
      <c r="K89" s="363"/>
      <c r="L89" s="357"/>
      <c r="M89" s="333"/>
      <c r="N89" s="331"/>
      <c r="O89" s="346"/>
      <c r="P89" s="346"/>
      <c r="Q89" s="347"/>
    </row>
    <row r="90" spans="1:17" ht="18.75" x14ac:dyDescent="0.3">
      <c r="A90" s="336">
        <v>11013001</v>
      </c>
      <c r="B90" s="333" t="s">
        <v>49</v>
      </c>
      <c r="C90" s="337"/>
      <c r="D90" s="337"/>
      <c r="E90" s="337"/>
      <c r="F90" s="337"/>
      <c r="G90" s="337"/>
      <c r="H90" s="337"/>
      <c r="I90" s="183"/>
      <c r="J90" s="183"/>
      <c r="K90" s="183"/>
      <c r="L90" s="342"/>
      <c r="M90" s="183"/>
      <c r="N90" s="331">
        <f>IFERROR(VLOOKUP(#REF!,'[2]Detail CAPEX  (2)'!_xlnm.Print_Area,11,0),0)</f>
        <v>0</v>
      </c>
      <c r="O90" s="346">
        <f t="shared" si="20"/>
        <v>0</v>
      </c>
      <c r="P90" s="346">
        <f t="shared" si="20"/>
        <v>0</v>
      </c>
      <c r="Q90" s="347">
        <f t="shared" si="19"/>
        <v>0</v>
      </c>
    </row>
    <row r="91" spans="1:17" ht="18.75" x14ac:dyDescent="0.3">
      <c r="A91" s="333"/>
      <c r="B91" s="333" t="s">
        <v>222</v>
      </c>
      <c r="C91" s="337"/>
      <c r="D91" s="337"/>
      <c r="E91" s="337"/>
      <c r="F91" s="337"/>
      <c r="G91" s="337"/>
      <c r="H91" s="337"/>
      <c r="I91" s="183"/>
      <c r="J91" s="183"/>
      <c r="K91" s="183"/>
      <c r="L91" s="342"/>
      <c r="M91" s="183"/>
      <c r="N91" s="331">
        <f>IFERROR(VLOOKUP(A91,'[2]Detail CAPEX  (2)'!_xlnm.Print_Area,11,0),0)</f>
        <v>0</v>
      </c>
      <c r="O91" s="346">
        <f t="shared" si="20"/>
        <v>0</v>
      </c>
      <c r="P91" s="346">
        <f t="shared" si="20"/>
        <v>0</v>
      </c>
      <c r="Q91" s="347">
        <f t="shared" si="19"/>
        <v>0</v>
      </c>
    </row>
    <row r="92" spans="1:17" ht="18.75" x14ac:dyDescent="0.3">
      <c r="A92" s="183" t="s">
        <v>345</v>
      </c>
      <c r="B92" s="183" t="s">
        <v>346</v>
      </c>
      <c r="C92" s="343">
        <v>408</v>
      </c>
      <c r="D92" s="343">
        <v>9</v>
      </c>
      <c r="E92" s="343">
        <v>704</v>
      </c>
      <c r="F92" s="343">
        <v>70411</v>
      </c>
      <c r="G92" s="343">
        <v>3000</v>
      </c>
      <c r="H92" s="343">
        <v>404206</v>
      </c>
      <c r="I92" s="344">
        <v>0</v>
      </c>
      <c r="J92" s="344">
        <v>0</v>
      </c>
      <c r="K92" s="344">
        <v>0</v>
      </c>
      <c r="L92" s="345">
        <v>0</v>
      </c>
      <c r="M92" s="183"/>
      <c r="N92" s="331">
        <f>IFERROR(VLOOKUP(A92,'[2]Detail CAPEX  (2)'!_xlnm.Print_Area,11,0),0)</f>
        <v>0</v>
      </c>
      <c r="O92" s="346">
        <f t="shared" si="20"/>
        <v>0</v>
      </c>
      <c r="P92" s="346">
        <f t="shared" si="20"/>
        <v>0</v>
      </c>
      <c r="Q92" s="347">
        <f t="shared" si="19"/>
        <v>0</v>
      </c>
    </row>
    <row r="93" spans="1:17" ht="18.75" x14ac:dyDescent="0.3">
      <c r="A93" s="333"/>
      <c r="B93" s="333" t="s">
        <v>150</v>
      </c>
      <c r="C93" s="337"/>
      <c r="D93" s="337"/>
      <c r="E93" s="337"/>
      <c r="F93" s="337"/>
      <c r="G93" s="337"/>
      <c r="H93" s="337"/>
      <c r="I93" s="183"/>
      <c r="J93" s="183"/>
      <c r="K93" s="183"/>
      <c r="L93" s="342"/>
      <c r="M93" s="183"/>
      <c r="N93" s="331">
        <f>IFERROR(VLOOKUP(A93,'[2]Detail CAPEX  (2)'!_xlnm.Print_Area,11,0),0)</f>
        <v>0</v>
      </c>
      <c r="O93" s="346">
        <f t="shared" si="20"/>
        <v>0</v>
      </c>
      <c r="P93" s="346">
        <f t="shared" si="20"/>
        <v>0</v>
      </c>
      <c r="Q93" s="347">
        <f t="shared" si="19"/>
        <v>0</v>
      </c>
    </row>
    <row r="94" spans="1:17" ht="18.75" x14ac:dyDescent="0.3">
      <c r="A94" s="183" t="s">
        <v>347</v>
      </c>
      <c r="B94" s="183" t="s">
        <v>348</v>
      </c>
      <c r="C94" s="343">
        <v>1301</v>
      </c>
      <c r="D94" s="343">
        <v>11</v>
      </c>
      <c r="E94" s="343">
        <v>701</v>
      </c>
      <c r="F94" s="343">
        <v>70133</v>
      </c>
      <c r="G94" s="343">
        <v>3000</v>
      </c>
      <c r="H94" s="343">
        <v>404206</v>
      </c>
      <c r="I94" s="346">
        <v>1550000</v>
      </c>
      <c r="J94" s="346">
        <v>28000000</v>
      </c>
      <c r="K94" s="346">
        <v>30000000</v>
      </c>
      <c r="L94" s="348">
        <v>30000000</v>
      </c>
      <c r="M94" s="183"/>
      <c r="N94" s="331">
        <f>IFERROR(VLOOKUP(A94,'[2]Detail CAPEX  (2)'!_xlnm.Print_Area,11,0),0)</f>
        <v>0</v>
      </c>
      <c r="O94" s="346">
        <f t="shared" si="20"/>
        <v>0</v>
      </c>
      <c r="P94" s="346">
        <f t="shared" si="20"/>
        <v>0</v>
      </c>
      <c r="Q94" s="347">
        <f t="shared" si="19"/>
        <v>0</v>
      </c>
    </row>
    <row r="95" spans="1:17" ht="18.75" x14ac:dyDescent="0.3">
      <c r="A95" s="183" t="s">
        <v>349</v>
      </c>
      <c r="B95" s="183" t="s">
        <v>350</v>
      </c>
      <c r="C95" s="343">
        <v>1301</v>
      </c>
      <c r="D95" s="343">
        <v>11</v>
      </c>
      <c r="E95" s="343">
        <v>701</v>
      </c>
      <c r="F95" s="343">
        <v>70133</v>
      </c>
      <c r="G95" s="343">
        <v>3000</v>
      </c>
      <c r="H95" s="343">
        <v>404206</v>
      </c>
      <c r="I95" s="346">
        <v>2500000</v>
      </c>
      <c r="J95" s="344">
        <v>0</v>
      </c>
      <c r="K95" s="346">
        <v>20000000</v>
      </c>
      <c r="L95" s="348">
        <v>20000000</v>
      </c>
      <c r="M95" s="183"/>
      <c r="N95" s="331">
        <f>IFERROR(VLOOKUP(A95,'[2]Detail CAPEX  (2)'!_xlnm.Print_Area,11,0),0)</f>
        <v>0</v>
      </c>
      <c r="O95" s="346">
        <f t="shared" si="20"/>
        <v>0</v>
      </c>
      <c r="P95" s="346">
        <f t="shared" si="20"/>
        <v>0</v>
      </c>
      <c r="Q95" s="347">
        <f t="shared" si="19"/>
        <v>0</v>
      </c>
    </row>
    <row r="96" spans="1:17" ht="18.75" x14ac:dyDescent="0.3">
      <c r="A96" s="183" t="s">
        <v>351</v>
      </c>
      <c r="B96" s="183" t="s">
        <v>352</v>
      </c>
      <c r="C96" s="343">
        <v>1301</v>
      </c>
      <c r="D96" s="343">
        <v>11</v>
      </c>
      <c r="E96" s="343">
        <v>701</v>
      </c>
      <c r="F96" s="343">
        <v>70133</v>
      </c>
      <c r="G96" s="343">
        <v>3000</v>
      </c>
      <c r="H96" s="343">
        <v>404206</v>
      </c>
      <c r="I96" s="346">
        <v>329312625</v>
      </c>
      <c r="J96" s="344">
        <v>0</v>
      </c>
      <c r="K96" s="344">
        <v>0</v>
      </c>
      <c r="L96" s="345">
        <v>0</v>
      </c>
      <c r="M96" s="183"/>
      <c r="N96" s="331">
        <f>IFERROR(VLOOKUP(A96,'[2]Detail CAPEX  (2)'!_xlnm.Print_Area,11,0),0)</f>
        <v>0</v>
      </c>
      <c r="O96" s="346">
        <f t="shared" si="20"/>
        <v>0</v>
      </c>
      <c r="P96" s="346">
        <f t="shared" si="20"/>
        <v>0</v>
      </c>
      <c r="Q96" s="347">
        <f t="shared" si="19"/>
        <v>0</v>
      </c>
    </row>
    <row r="97" spans="1:17" ht="18.75" x14ac:dyDescent="0.3">
      <c r="A97" s="183" t="s">
        <v>353</v>
      </c>
      <c r="B97" s="183" t="s">
        <v>354</v>
      </c>
      <c r="C97" s="343">
        <v>1301</v>
      </c>
      <c r="D97" s="343">
        <v>11</v>
      </c>
      <c r="E97" s="343">
        <v>701</v>
      </c>
      <c r="F97" s="343">
        <v>70133</v>
      </c>
      <c r="G97" s="343">
        <v>3000</v>
      </c>
      <c r="H97" s="343">
        <v>404206</v>
      </c>
      <c r="I97" s="346">
        <v>84010000</v>
      </c>
      <c r="J97" s="344">
        <v>0</v>
      </c>
      <c r="K97" s="346">
        <v>213000000</v>
      </c>
      <c r="L97" s="348">
        <v>100000000</v>
      </c>
      <c r="M97" s="183"/>
      <c r="N97" s="331">
        <f>IFERROR(VLOOKUP(A97,'[2]Detail CAPEX  (2)'!_xlnm.Print_Area,11,0),0)</f>
        <v>0</v>
      </c>
      <c r="O97" s="346">
        <f t="shared" si="20"/>
        <v>0</v>
      </c>
      <c r="P97" s="346">
        <f t="shared" si="20"/>
        <v>0</v>
      </c>
      <c r="Q97" s="347">
        <f t="shared" si="19"/>
        <v>0</v>
      </c>
    </row>
    <row r="98" spans="1:17" ht="18.75" x14ac:dyDescent="0.3">
      <c r="A98" s="183" t="s">
        <v>355</v>
      </c>
      <c r="B98" s="183" t="s">
        <v>356</v>
      </c>
      <c r="C98" s="343">
        <v>1301</v>
      </c>
      <c r="D98" s="343">
        <v>11</v>
      </c>
      <c r="E98" s="343">
        <v>701</v>
      </c>
      <c r="F98" s="343">
        <v>70133</v>
      </c>
      <c r="G98" s="343">
        <v>3000</v>
      </c>
      <c r="H98" s="343">
        <v>404206</v>
      </c>
      <c r="I98" s="346">
        <v>9259500</v>
      </c>
      <c r="J98" s="346">
        <v>20646000</v>
      </c>
      <c r="K98" s="346">
        <v>30000000</v>
      </c>
      <c r="L98" s="348">
        <v>35000000</v>
      </c>
      <c r="M98" s="183"/>
      <c r="N98" s="331">
        <f>IFERROR(VLOOKUP(A98,'[2]Detail CAPEX  (2)'!_xlnm.Print_Area,11,0),0)-50000000</f>
        <v>-50000000</v>
      </c>
      <c r="O98" s="346">
        <f t="shared" ref="O98:P114" si="22">N98+5%*N98</f>
        <v>-52500000</v>
      </c>
      <c r="P98" s="346">
        <f t="shared" si="22"/>
        <v>-55125000</v>
      </c>
      <c r="Q98" s="347">
        <f t="shared" si="19"/>
        <v>-157625000</v>
      </c>
    </row>
    <row r="99" spans="1:17" ht="18.75" x14ac:dyDescent="0.3">
      <c r="A99" s="183" t="s">
        <v>357</v>
      </c>
      <c r="B99" s="183" t="s">
        <v>358</v>
      </c>
      <c r="C99" s="343">
        <v>1301</v>
      </c>
      <c r="D99" s="343">
        <v>11</v>
      </c>
      <c r="E99" s="343">
        <v>701</v>
      </c>
      <c r="F99" s="343">
        <v>70133</v>
      </c>
      <c r="G99" s="343">
        <v>3000</v>
      </c>
      <c r="H99" s="343">
        <v>404117</v>
      </c>
      <c r="I99" s="346">
        <v>370601250</v>
      </c>
      <c r="J99" s="344">
        <v>0</v>
      </c>
      <c r="K99" s="346">
        <v>10000000</v>
      </c>
      <c r="L99" s="348">
        <v>5000000</v>
      </c>
      <c r="M99" s="183"/>
      <c r="N99" s="331">
        <f>IFERROR(VLOOKUP(A99,'[2]Detail CAPEX  (2)'!_xlnm.Print_Area,11,0),0)</f>
        <v>0</v>
      </c>
      <c r="O99" s="346">
        <f t="shared" si="22"/>
        <v>0</v>
      </c>
      <c r="P99" s="346">
        <f t="shared" si="22"/>
        <v>0</v>
      </c>
      <c r="Q99" s="347">
        <f t="shared" si="19"/>
        <v>0</v>
      </c>
    </row>
    <row r="100" spans="1:17" ht="18.75" x14ac:dyDescent="0.3">
      <c r="A100" s="183" t="s">
        <v>359</v>
      </c>
      <c r="B100" s="183" t="s">
        <v>360</v>
      </c>
      <c r="C100" s="343">
        <v>1301</v>
      </c>
      <c r="D100" s="343">
        <v>11</v>
      </c>
      <c r="E100" s="343">
        <v>701</v>
      </c>
      <c r="F100" s="343">
        <v>70133</v>
      </c>
      <c r="G100" s="343">
        <v>3000</v>
      </c>
      <c r="H100" s="343">
        <v>404206</v>
      </c>
      <c r="I100" s="344">
        <v>0</v>
      </c>
      <c r="J100" s="344">
        <v>0</v>
      </c>
      <c r="K100" s="346">
        <v>50000000</v>
      </c>
      <c r="L100" s="348">
        <v>15000000</v>
      </c>
      <c r="M100" s="183"/>
      <c r="N100" s="331">
        <f>IFERROR(VLOOKUP(A100,'[2]Detail CAPEX  (2)'!_xlnm.Print_Area,11,0),0)</f>
        <v>0</v>
      </c>
      <c r="O100" s="346">
        <f t="shared" si="22"/>
        <v>0</v>
      </c>
      <c r="P100" s="346">
        <f t="shared" si="22"/>
        <v>0</v>
      </c>
      <c r="Q100" s="347">
        <f t="shared" si="19"/>
        <v>0</v>
      </c>
    </row>
    <row r="101" spans="1:17" ht="18.75" x14ac:dyDescent="0.3">
      <c r="A101" s="183" t="s">
        <v>361</v>
      </c>
      <c r="B101" s="183" t="s">
        <v>362</v>
      </c>
      <c r="C101" s="343">
        <v>1301</v>
      </c>
      <c r="D101" s="343">
        <v>11</v>
      </c>
      <c r="E101" s="343">
        <v>701</v>
      </c>
      <c r="F101" s="343">
        <v>70133</v>
      </c>
      <c r="G101" s="343">
        <v>3000</v>
      </c>
      <c r="H101" s="343">
        <v>404206</v>
      </c>
      <c r="I101" s="344">
        <v>0</v>
      </c>
      <c r="J101" s="344">
        <v>0</v>
      </c>
      <c r="K101" s="346">
        <v>1000000</v>
      </c>
      <c r="L101" s="348">
        <v>651000000</v>
      </c>
      <c r="M101" s="346">
        <v>651000000</v>
      </c>
      <c r="N101" s="331">
        <f>IFERROR(VLOOKUP(A101,'[2]Detail CAPEX  (2)'!_xlnm.Print_Area,11,0),0)+90000000+15000000+250000000+150000000+50000000+50000000</f>
        <v>605000000</v>
      </c>
      <c r="O101" s="346">
        <f t="shared" si="22"/>
        <v>635250000</v>
      </c>
      <c r="P101" s="346">
        <f t="shared" si="22"/>
        <v>667012500</v>
      </c>
      <c r="Q101" s="347">
        <f t="shared" si="19"/>
        <v>1907262500</v>
      </c>
    </row>
    <row r="102" spans="1:17" ht="18.75" x14ac:dyDescent="0.3">
      <c r="A102" s="183" t="s">
        <v>363</v>
      </c>
      <c r="B102" s="183" t="s">
        <v>364</v>
      </c>
      <c r="C102" s="343">
        <v>1301</v>
      </c>
      <c r="D102" s="343">
        <v>11</v>
      </c>
      <c r="E102" s="343">
        <v>701</v>
      </c>
      <c r="F102" s="343">
        <v>70133</v>
      </c>
      <c r="G102" s="343">
        <v>3000</v>
      </c>
      <c r="H102" s="343">
        <v>404206</v>
      </c>
      <c r="I102" s="346">
        <v>2750000</v>
      </c>
      <c r="J102" s="344">
        <v>0</v>
      </c>
      <c r="K102" s="346">
        <v>5000000</v>
      </c>
      <c r="L102" s="348">
        <v>5000000</v>
      </c>
      <c r="M102" s="183"/>
      <c r="N102" s="331">
        <f>IFERROR(VLOOKUP(A102,'[2]Detail CAPEX  (2)'!_xlnm.Print_Area,11,0),0)</f>
        <v>0</v>
      </c>
      <c r="O102" s="346">
        <f t="shared" si="22"/>
        <v>0</v>
      </c>
      <c r="P102" s="346">
        <f t="shared" si="22"/>
        <v>0</v>
      </c>
      <c r="Q102" s="347">
        <f t="shared" si="19"/>
        <v>0</v>
      </c>
    </row>
    <row r="103" spans="1:17" ht="18.75" x14ac:dyDescent="0.3">
      <c r="A103" s="183" t="s">
        <v>365</v>
      </c>
      <c r="B103" s="183" t="s">
        <v>366</v>
      </c>
      <c r="C103" s="343">
        <v>1301</v>
      </c>
      <c r="D103" s="343">
        <v>11</v>
      </c>
      <c r="E103" s="343">
        <v>701</v>
      </c>
      <c r="F103" s="343">
        <v>70133</v>
      </c>
      <c r="G103" s="343">
        <v>3000</v>
      </c>
      <c r="H103" s="343">
        <v>404206</v>
      </c>
      <c r="I103" s="346">
        <v>8702000</v>
      </c>
      <c r="J103" s="344">
        <v>0</v>
      </c>
      <c r="K103" s="346">
        <v>10000000</v>
      </c>
      <c r="L103" s="348">
        <v>2000000</v>
      </c>
      <c r="M103" s="183"/>
      <c r="N103" s="331">
        <f>IFERROR(VLOOKUP(A103,'[2]Detail CAPEX  (2)'!_xlnm.Print_Area,11,0),0)</f>
        <v>0</v>
      </c>
      <c r="O103" s="346">
        <f t="shared" si="22"/>
        <v>0</v>
      </c>
      <c r="P103" s="346">
        <f t="shared" si="22"/>
        <v>0</v>
      </c>
      <c r="Q103" s="347">
        <f t="shared" si="19"/>
        <v>0</v>
      </c>
    </row>
    <row r="104" spans="1:17" ht="18.75" x14ac:dyDescent="0.3">
      <c r="A104" s="183" t="s">
        <v>367</v>
      </c>
      <c r="B104" s="183" t="s">
        <v>368</v>
      </c>
      <c r="C104" s="343">
        <v>1301</v>
      </c>
      <c r="D104" s="343">
        <v>11</v>
      </c>
      <c r="E104" s="343">
        <v>701</v>
      </c>
      <c r="F104" s="343">
        <v>70133</v>
      </c>
      <c r="G104" s="343">
        <v>3000</v>
      </c>
      <c r="H104" s="343">
        <v>404206</v>
      </c>
      <c r="I104" s="346">
        <v>1530000</v>
      </c>
      <c r="J104" s="344">
        <v>0</v>
      </c>
      <c r="K104" s="346">
        <v>79200000</v>
      </c>
      <c r="L104" s="348">
        <v>50000000</v>
      </c>
      <c r="M104" s="183"/>
      <c r="N104" s="331">
        <f>IFERROR(VLOOKUP(A104,'[2]Detail CAPEX  (2)'!_xlnm.Print_Area,11,0),0)</f>
        <v>0</v>
      </c>
      <c r="O104" s="346">
        <f t="shared" si="22"/>
        <v>0</v>
      </c>
      <c r="P104" s="346">
        <f t="shared" si="22"/>
        <v>0</v>
      </c>
      <c r="Q104" s="347">
        <f t="shared" si="19"/>
        <v>0</v>
      </c>
    </row>
    <row r="105" spans="1:17" ht="18.75" x14ac:dyDescent="0.3">
      <c r="A105" s="183" t="s">
        <v>369</v>
      </c>
      <c r="B105" s="183" t="s">
        <v>370</v>
      </c>
      <c r="C105" s="343">
        <v>1301</v>
      </c>
      <c r="D105" s="343">
        <v>11</v>
      </c>
      <c r="E105" s="343">
        <v>701</v>
      </c>
      <c r="F105" s="343">
        <v>70133</v>
      </c>
      <c r="G105" s="343">
        <v>3000</v>
      </c>
      <c r="H105" s="343">
        <v>404206</v>
      </c>
      <c r="I105" s="346">
        <v>2407950</v>
      </c>
      <c r="J105" s="344">
        <v>0</v>
      </c>
      <c r="K105" s="346">
        <v>10000000</v>
      </c>
      <c r="L105" s="348">
        <v>10000000</v>
      </c>
      <c r="M105" s="183"/>
      <c r="N105" s="331">
        <f>IFERROR(VLOOKUP(A105,'[2]Detail CAPEX  (2)'!_xlnm.Print_Area,11,0),0)</f>
        <v>0</v>
      </c>
      <c r="O105" s="346">
        <f t="shared" si="22"/>
        <v>0</v>
      </c>
      <c r="P105" s="346">
        <f t="shared" si="22"/>
        <v>0</v>
      </c>
      <c r="Q105" s="347">
        <f t="shared" si="19"/>
        <v>0</v>
      </c>
    </row>
    <row r="106" spans="1:17" ht="18.75" x14ac:dyDescent="0.3">
      <c r="A106" s="183" t="s">
        <v>371</v>
      </c>
      <c r="B106" s="183" t="s">
        <v>372</v>
      </c>
      <c r="C106" s="343">
        <v>1301</v>
      </c>
      <c r="D106" s="343">
        <v>11</v>
      </c>
      <c r="E106" s="343">
        <v>701</v>
      </c>
      <c r="F106" s="343">
        <v>70133</v>
      </c>
      <c r="G106" s="343">
        <v>3000</v>
      </c>
      <c r="H106" s="343">
        <v>404206</v>
      </c>
      <c r="I106" s="344">
        <v>0</v>
      </c>
      <c r="J106" s="344">
        <v>0</v>
      </c>
      <c r="K106" s="346">
        <v>10000000</v>
      </c>
      <c r="L106" s="348">
        <v>5000000</v>
      </c>
      <c r="M106" s="183"/>
      <c r="N106" s="331">
        <f>IFERROR(VLOOKUP(A106,'[2]Detail CAPEX  (2)'!_xlnm.Print_Area,11,0),0)</f>
        <v>0</v>
      </c>
      <c r="O106" s="346">
        <f t="shared" si="22"/>
        <v>0</v>
      </c>
      <c r="P106" s="346">
        <f t="shared" si="22"/>
        <v>0</v>
      </c>
      <c r="Q106" s="347">
        <f t="shared" si="19"/>
        <v>0</v>
      </c>
    </row>
    <row r="107" spans="1:17" ht="18.75" x14ac:dyDescent="0.3">
      <c r="A107" s="183" t="s">
        <v>373</v>
      </c>
      <c r="B107" s="183" t="s">
        <v>374</v>
      </c>
      <c r="C107" s="343">
        <v>1301</v>
      </c>
      <c r="D107" s="343">
        <v>11</v>
      </c>
      <c r="E107" s="343">
        <v>701</v>
      </c>
      <c r="F107" s="343">
        <v>70133</v>
      </c>
      <c r="G107" s="343">
        <v>3000</v>
      </c>
      <c r="H107" s="343">
        <v>404206</v>
      </c>
      <c r="I107" s="344">
        <v>0</v>
      </c>
      <c r="J107" s="344">
        <v>0</v>
      </c>
      <c r="K107" s="346">
        <v>2000000</v>
      </c>
      <c r="L107" s="348">
        <v>2000000</v>
      </c>
      <c r="M107" s="183"/>
      <c r="N107" s="331">
        <f>IFERROR(VLOOKUP(A107,'[2]Detail CAPEX  (2)'!_xlnm.Print_Area,11,0),0)</f>
        <v>0</v>
      </c>
      <c r="O107" s="346">
        <f t="shared" si="22"/>
        <v>0</v>
      </c>
      <c r="P107" s="346">
        <f t="shared" si="22"/>
        <v>0</v>
      </c>
      <c r="Q107" s="347">
        <f t="shared" si="19"/>
        <v>0</v>
      </c>
    </row>
    <row r="108" spans="1:17" ht="18.75" x14ac:dyDescent="0.3">
      <c r="A108" s="183" t="s">
        <v>375</v>
      </c>
      <c r="B108" s="183" t="s">
        <v>376</v>
      </c>
      <c r="C108" s="343">
        <v>1301</v>
      </c>
      <c r="D108" s="343">
        <v>11</v>
      </c>
      <c r="E108" s="343">
        <v>701</v>
      </c>
      <c r="F108" s="343">
        <v>70133</v>
      </c>
      <c r="G108" s="343">
        <v>3000</v>
      </c>
      <c r="H108" s="343">
        <v>404206</v>
      </c>
      <c r="I108" s="344">
        <v>0</v>
      </c>
      <c r="J108" s="344">
        <v>0</v>
      </c>
      <c r="K108" s="346">
        <v>3000000</v>
      </c>
      <c r="L108" s="348">
        <v>3000000</v>
      </c>
      <c r="M108" s="183"/>
      <c r="N108" s="331">
        <f>IFERROR(VLOOKUP(A108,'[2]Detail CAPEX  (2)'!_xlnm.Print_Area,11,0),0)</f>
        <v>0</v>
      </c>
      <c r="O108" s="346">
        <f t="shared" si="22"/>
        <v>0</v>
      </c>
      <c r="P108" s="346">
        <f t="shared" si="22"/>
        <v>0</v>
      </c>
      <c r="Q108" s="347">
        <f t="shared" si="19"/>
        <v>0</v>
      </c>
    </row>
    <row r="109" spans="1:17" ht="18.75" x14ac:dyDescent="0.3">
      <c r="A109" s="183" t="s">
        <v>2782</v>
      </c>
      <c r="B109" s="183" t="s">
        <v>2783</v>
      </c>
      <c r="C109" s="343"/>
      <c r="D109" s="343"/>
      <c r="E109" s="343"/>
      <c r="F109" s="343"/>
      <c r="G109" s="343"/>
      <c r="H109" s="343"/>
      <c r="I109" s="344"/>
      <c r="J109" s="344"/>
      <c r="K109" s="346"/>
      <c r="L109" s="348"/>
      <c r="M109" s="183"/>
      <c r="N109" s="331">
        <v>2000000</v>
      </c>
      <c r="O109" s="346">
        <f t="shared" si="22"/>
        <v>2100000</v>
      </c>
      <c r="P109" s="346">
        <f t="shared" si="22"/>
        <v>2205000</v>
      </c>
      <c r="Q109" s="347">
        <f t="shared" si="19"/>
        <v>6305000</v>
      </c>
    </row>
    <row r="110" spans="1:17" ht="18.75" x14ac:dyDescent="0.3">
      <c r="A110" s="183" t="s">
        <v>377</v>
      </c>
      <c r="B110" s="183" t="s">
        <v>378</v>
      </c>
      <c r="C110" s="343">
        <v>1301</v>
      </c>
      <c r="D110" s="343">
        <v>11</v>
      </c>
      <c r="E110" s="343">
        <v>701</v>
      </c>
      <c r="F110" s="343">
        <v>70133</v>
      </c>
      <c r="G110" s="343">
        <v>3000</v>
      </c>
      <c r="H110" s="343">
        <v>404206</v>
      </c>
      <c r="I110" s="346">
        <v>27036170</v>
      </c>
      <c r="J110" s="344">
        <v>0</v>
      </c>
      <c r="K110" s="346">
        <v>60000000</v>
      </c>
      <c r="L110" s="348">
        <v>60000000</v>
      </c>
      <c r="M110" s="183"/>
      <c r="N110" s="331">
        <f>IFERROR(VLOOKUP(A110,'[2]Detail CAPEX  (2)'!_xlnm.Print_Area,11,0),0)</f>
        <v>0</v>
      </c>
      <c r="O110" s="346">
        <f t="shared" si="22"/>
        <v>0</v>
      </c>
      <c r="P110" s="346">
        <f t="shared" si="22"/>
        <v>0</v>
      </c>
      <c r="Q110" s="347">
        <f t="shared" si="19"/>
        <v>0</v>
      </c>
    </row>
    <row r="111" spans="1:17" ht="18.75" x14ac:dyDescent="0.3">
      <c r="A111" s="183" t="s">
        <v>379</v>
      </c>
      <c r="B111" s="183" t="s">
        <v>380</v>
      </c>
      <c r="C111" s="343">
        <v>1301</v>
      </c>
      <c r="D111" s="343">
        <v>11</v>
      </c>
      <c r="E111" s="343">
        <v>701</v>
      </c>
      <c r="F111" s="343">
        <v>70133</v>
      </c>
      <c r="G111" s="343">
        <v>3000</v>
      </c>
      <c r="H111" s="343">
        <v>404206</v>
      </c>
      <c r="I111" s="344">
        <v>0</v>
      </c>
      <c r="J111" s="344">
        <v>0</v>
      </c>
      <c r="K111" s="346">
        <v>2000000</v>
      </c>
      <c r="L111" s="348">
        <v>2000000</v>
      </c>
      <c r="M111" s="183"/>
      <c r="N111" s="331">
        <f>IFERROR(VLOOKUP(A111,'[2]Detail CAPEX  (2)'!_xlnm.Print_Area,11,0),0)</f>
        <v>0</v>
      </c>
      <c r="O111" s="346">
        <f t="shared" si="22"/>
        <v>0</v>
      </c>
      <c r="P111" s="346">
        <f t="shared" si="22"/>
        <v>0</v>
      </c>
      <c r="Q111" s="347">
        <f t="shared" si="19"/>
        <v>0</v>
      </c>
    </row>
    <row r="112" spans="1:17" ht="18.75" x14ac:dyDescent="0.3">
      <c r="A112" s="183" t="s">
        <v>381</v>
      </c>
      <c r="B112" s="183" t="s">
        <v>382</v>
      </c>
      <c r="C112" s="343">
        <v>1302</v>
      </c>
      <c r="D112" s="343">
        <v>1</v>
      </c>
      <c r="E112" s="343">
        <v>704</v>
      </c>
      <c r="F112" s="343">
        <v>70411</v>
      </c>
      <c r="G112" s="343">
        <v>3000</v>
      </c>
      <c r="H112" s="343">
        <v>404206</v>
      </c>
      <c r="I112" s="346">
        <v>89170000</v>
      </c>
      <c r="J112" s="346">
        <v>4611500</v>
      </c>
      <c r="K112" s="346">
        <v>150000000</v>
      </c>
      <c r="L112" s="348">
        <v>120000000</v>
      </c>
      <c r="M112" s="183"/>
      <c r="N112" s="331">
        <f>IFERROR(VLOOKUP(A112,'[2]Detail CAPEX  (2)'!_xlnm.Print_Area,11,0),0)-250000000-100000000-50000000</f>
        <v>-400000000</v>
      </c>
      <c r="O112" s="346">
        <f t="shared" si="22"/>
        <v>-420000000</v>
      </c>
      <c r="P112" s="346">
        <f t="shared" si="22"/>
        <v>-441000000</v>
      </c>
      <c r="Q112" s="347">
        <f t="shared" si="19"/>
        <v>-1261000000</v>
      </c>
    </row>
    <row r="113" spans="1:17" ht="18.75" x14ac:dyDescent="0.3">
      <c r="A113" s="183" t="s">
        <v>383</v>
      </c>
      <c r="B113" s="183" t="s">
        <v>384</v>
      </c>
      <c r="C113" s="343">
        <v>1303</v>
      </c>
      <c r="D113" s="343">
        <v>9</v>
      </c>
      <c r="E113" s="343">
        <v>701</v>
      </c>
      <c r="F113" s="343">
        <v>70133</v>
      </c>
      <c r="G113" s="343">
        <v>3000</v>
      </c>
      <c r="H113" s="343">
        <v>404206</v>
      </c>
      <c r="I113" s="346">
        <v>1170000</v>
      </c>
      <c r="J113" s="344">
        <v>0</v>
      </c>
      <c r="K113" s="346">
        <v>10000000</v>
      </c>
      <c r="L113" s="348">
        <v>10000000</v>
      </c>
      <c r="M113" s="183"/>
      <c r="N113" s="331">
        <f>IFERROR(VLOOKUP(A113,'[2]Detail CAPEX  (2)'!_xlnm.Print_Area,11,0),0)</f>
        <v>0</v>
      </c>
      <c r="O113" s="346">
        <f t="shared" si="22"/>
        <v>0</v>
      </c>
      <c r="P113" s="346">
        <f t="shared" si="22"/>
        <v>0</v>
      </c>
      <c r="Q113" s="347">
        <f t="shared" si="19"/>
        <v>0</v>
      </c>
    </row>
    <row r="114" spans="1:17" ht="18.75" x14ac:dyDescent="0.3">
      <c r="A114" s="183" t="s">
        <v>385</v>
      </c>
      <c r="B114" s="183" t="s">
        <v>386</v>
      </c>
      <c r="C114" s="343">
        <v>1303</v>
      </c>
      <c r="D114" s="343">
        <v>9</v>
      </c>
      <c r="E114" s="343">
        <v>704</v>
      </c>
      <c r="F114" s="343">
        <v>70443</v>
      </c>
      <c r="G114" s="343">
        <v>3000</v>
      </c>
      <c r="H114" s="343">
        <v>404206</v>
      </c>
      <c r="I114" s="344">
        <v>0</v>
      </c>
      <c r="J114" s="344">
        <v>0</v>
      </c>
      <c r="K114" s="346">
        <v>40000000</v>
      </c>
      <c r="L114" s="348">
        <v>10000000</v>
      </c>
      <c r="M114" s="183"/>
      <c r="N114" s="331">
        <f>IFERROR(VLOOKUP(A114,'[2]Detail CAPEX  (2)'!_xlnm.Print_Area,11,0),0)</f>
        <v>0</v>
      </c>
      <c r="O114" s="346">
        <f t="shared" si="22"/>
        <v>0</v>
      </c>
      <c r="P114" s="346">
        <f t="shared" si="22"/>
        <v>0</v>
      </c>
      <c r="Q114" s="347">
        <f t="shared" si="19"/>
        <v>0</v>
      </c>
    </row>
    <row r="115" spans="1:17" ht="18.75" x14ac:dyDescent="0.3">
      <c r="A115" s="183" t="s">
        <v>387</v>
      </c>
      <c r="B115" s="183" t="s">
        <v>388</v>
      </c>
      <c r="C115" s="343">
        <v>1302</v>
      </c>
      <c r="D115" s="343">
        <v>9</v>
      </c>
      <c r="E115" s="343">
        <v>701</v>
      </c>
      <c r="F115" s="343">
        <v>70160</v>
      </c>
      <c r="G115" s="343">
        <v>3000</v>
      </c>
      <c r="H115" s="343">
        <v>404206</v>
      </c>
      <c r="I115" s="344">
        <v>0</v>
      </c>
      <c r="J115" s="344">
        <v>0</v>
      </c>
      <c r="K115" s="346">
        <v>50000000</v>
      </c>
      <c r="L115" s="345">
        <v>0</v>
      </c>
      <c r="M115" s="183"/>
      <c r="N115" s="331">
        <f>IFERROR(VLOOKUP(A115,'[2]Detail CAPEX  (2)'!_xlnm.Print_Area,11,0),0)</f>
        <v>0</v>
      </c>
      <c r="O115" s="346">
        <f t="shared" ref="O115:P121" si="23">N115+5%*N115</f>
        <v>0</v>
      </c>
      <c r="P115" s="346">
        <f t="shared" si="23"/>
        <v>0</v>
      </c>
      <c r="Q115" s="347">
        <f t="shared" si="19"/>
        <v>0</v>
      </c>
    </row>
    <row r="116" spans="1:17" ht="18.75" x14ac:dyDescent="0.3">
      <c r="A116" s="183" t="s">
        <v>389</v>
      </c>
      <c r="B116" s="183" t="s">
        <v>390</v>
      </c>
      <c r="C116" s="343">
        <v>1301</v>
      </c>
      <c r="D116" s="343">
        <v>9</v>
      </c>
      <c r="E116" s="343">
        <v>701</v>
      </c>
      <c r="F116" s="343">
        <v>70160</v>
      </c>
      <c r="G116" s="343">
        <v>3000</v>
      </c>
      <c r="H116" s="343">
        <v>404206</v>
      </c>
      <c r="I116" s="344">
        <v>0</v>
      </c>
      <c r="J116" s="344">
        <v>0</v>
      </c>
      <c r="K116" s="346">
        <v>39500000</v>
      </c>
      <c r="L116" s="348">
        <v>10000000</v>
      </c>
      <c r="M116" s="183"/>
      <c r="N116" s="331">
        <f>IFERROR(VLOOKUP(A116,'[2]Detail CAPEX  (2)'!_xlnm.Print_Area,11,0),0)</f>
        <v>0</v>
      </c>
      <c r="O116" s="346">
        <f t="shared" si="23"/>
        <v>0</v>
      </c>
      <c r="P116" s="346">
        <f t="shared" si="23"/>
        <v>0</v>
      </c>
      <c r="Q116" s="347">
        <f t="shared" si="19"/>
        <v>0</v>
      </c>
    </row>
    <row r="117" spans="1:17" ht="18.75" x14ac:dyDescent="0.3">
      <c r="A117" s="183" t="s">
        <v>391</v>
      </c>
      <c r="B117" s="183" t="s">
        <v>392</v>
      </c>
      <c r="C117" s="343">
        <v>1304</v>
      </c>
      <c r="D117" s="343">
        <v>9</v>
      </c>
      <c r="E117" s="343">
        <v>701</v>
      </c>
      <c r="F117" s="343">
        <v>70160</v>
      </c>
      <c r="G117" s="343">
        <v>3000</v>
      </c>
      <c r="H117" s="343">
        <v>404206</v>
      </c>
      <c r="I117" s="344">
        <v>0</v>
      </c>
      <c r="J117" s="344">
        <v>0</v>
      </c>
      <c r="K117" s="346">
        <v>5000000</v>
      </c>
      <c r="L117" s="348">
        <v>5000000</v>
      </c>
      <c r="M117" s="183"/>
      <c r="N117" s="331">
        <f>IFERROR(VLOOKUP(A117,'[2]Detail CAPEX  (2)'!_xlnm.Print_Area,11,0),0)</f>
        <v>0</v>
      </c>
      <c r="O117" s="346">
        <f t="shared" si="23"/>
        <v>0</v>
      </c>
      <c r="P117" s="346">
        <f t="shared" si="23"/>
        <v>0</v>
      </c>
      <c r="Q117" s="347">
        <f t="shared" si="19"/>
        <v>0</v>
      </c>
    </row>
    <row r="118" spans="1:17" ht="18.75" x14ac:dyDescent="0.3">
      <c r="A118" s="183" t="s">
        <v>393</v>
      </c>
      <c r="B118" s="183" t="s">
        <v>394</v>
      </c>
      <c r="C118" s="343">
        <v>1305</v>
      </c>
      <c r="D118" s="343">
        <v>9</v>
      </c>
      <c r="E118" s="343">
        <v>701</v>
      </c>
      <c r="F118" s="343">
        <v>70160</v>
      </c>
      <c r="G118" s="343">
        <v>3000</v>
      </c>
      <c r="H118" s="343">
        <v>404206</v>
      </c>
      <c r="I118" s="344">
        <v>0</v>
      </c>
      <c r="J118" s="344">
        <v>0</v>
      </c>
      <c r="K118" s="346">
        <v>29000000</v>
      </c>
      <c r="L118" s="348">
        <v>10000000</v>
      </c>
      <c r="M118" s="183"/>
      <c r="N118" s="331">
        <f>IFERROR(VLOOKUP(A118,'[2]Detail CAPEX  (2)'!_xlnm.Print_Area,11,0),0)-15000000</f>
        <v>-15000000</v>
      </c>
      <c r="O118" s="346">
        <f t="shared" si="23"/>
        <v>-15750000</v>
      </c>
      <c r="P118" s="346">
        <f t="shared" si="23"/>
        <v>-16537500</v>
      </c>
      <c r="Q118" s="347">
        <f t="shared" si="19"/>
        <v>-47287500</v>
      </c>
    </row>
    <row r="119" spans="1:17" ht="18.75" x14ac:dyDescent="0.3">
      <c r="A119" s="183" t="s">
        <v>395</v>
      </c>
      <c r="B119" s="183" t="s">
        <v>396</v>
      </c>
      <c r="C119" s="343">
        <v>1303</v>
      </c>
      <c r="D119" s="343">
        <v>9</v>
      </c>
      <c r="E119" s="343">
        <v>701</v>
      </c>
      <c r="F119" s="343">
        <v>70160</v>
      </c>
      <c r="G119" s="343">
        <v>3000</v>
      </c>
      <c r="H119" s="343">
        <v>404206</v>
      </c>
      <c r="I119" s="344">
        <v>0</v>
      </c>
      <c r="J119" s="344">
        <v>0</v>
      </c>
      <c r="K119" s="346">
        <v>300000000</v>
      </c>
      <c r="L119" s="345">
        <v>0</v>
      </c>
      <c r="M119" s="183"/>
      <c r="N119" s="331">
        <f>IFERROR(VLOOKUP(A119,'[2]Detail CAPEX  (2)'!_xlnm.Print_Area,11,0),0)</f>
        <v>0</v>
      </c>
      <c r="O119" s="346">
        <f t="shared" si="23"/>
        <v>0</v>
      </c>
      <c r="P119" s="346">
        <f t="shared" si="23"/>
        <v>0</v>
      </c>
      <c r="Q119" s="347">
        <f t="shared" si="19"/>
        <v>0</v>
      </c>
    </row>
    <row r="120" spans="1:17" ht="18.75" x14ac:dyDescent="0.3">
      <c r="A120" s="183" t="s">
        <v>397</v>
      </c>
      <c r="B120" s="183" t="s">
        <v>398</v>
      </c>
      <c r="C120" s="343">
        <v>1303</v>
      </c>
      <c r="D120" s="343">
        <v>9</v>
      </c>
      <c r="E120" s="343">
        <v>701</v>
      </c>
      <c r="F120" s="343">
        <v>70121</v>
      </c>
      <c r="G120" s="343">
        <v>3000</v>
      </c>
      <c r="H120" s="343">
        <v>404206</v>
      </c>
      <c r="I120" s="346">
        <v>1052700</v>
      </c>
      <c r="J120" s="344">
        <v>0</v>
      </c>
      <c r="K120" s="346">
        <v>100000000</v>
      </c>
      <c r="L120" s="345">
        <v>0</v>
      </c>
      <c r="M120" s="183"/>
      <c r="N120" s="331">
        <f>100000000-90000000</f>
        <v>10000000</v>
      </c>
      <c r="O120" s="346">
        <f t="shared" si="23"/>
        <v>10500000</v>
      </c>
      <c r="P120" s="346">
        <f t="shared" si="23"/>
        <v>11025000</v>
      </c>
      <c r="Q120" s="347">
        <f t="shared" si="19"/>
        <v>31525000</v>
      </c>
    </row>
    <row r="121" spans="1:17" ht="18.75" x14ac:dyDescent="0.3">
      <c r="A121" s="183" t="s">
        <v>2784</v>
      </c>
      <c r="B121" s="183" t="s">
        <v>2785</v>
      </c>
      <c r="C121" s="343"/>
      <c r="D121" s="343"/>
      <c r="E121" s="343"/>
      <c r="F121" s="343"/>
      <c r="G121" s="343"/>
      <c r="H121" s="343"/>
      <c r="I121" s="346"/>
      <c r="J121" s="344"/>
      <c r="K121" s="346"/>
      <c r="L121" s="345"/>
      <c r="M121" s="183"/>
      <c r="N121" s="331">
        <f>200000000-50000000</f>
        <v>150000000</v>
      </c>
      <c r="O121" s="346">
        <f t="shared" si="23"/>
        <v>157500000</v>
      </c>
      <c r="P121" s="346">
        <f t="shared" si="23"/>
        <v>165375000</v>
      </c>
      <c r="Q121" s="347">
        <f>SUM(N121:P121)</f>
        <v>472875000</v>
      </c>
    </row>
    <row r="122" spans="1:17" s="359" customFormat="1" ht="18.75" x14ac:dyDescent="0.3">
      <c r="A122" s="355"/>
      <c r="B122" s="355" t="s">
        <v>399</v>
      </c>
      <c r="C122" s="355"/>
      <c r="D122" s="355"/>
      <c r="E122" s="355"/>
      <c r="F122" s="355"/>
      <c r="G122" s="355"/>
      <c r="H122" s="355"/>
      <c r="I122" s="356">
        <f>SUM(I92:I120)</f>
        <v>931052195</v>
      </c>
      <c r="J122" s="356">
        <f t="shared" ref="J122:M122" si="24">SUM(J92:J120)</f>
        <v>53257500</v>
      </c>
      <c r="K122" s="356">
        <f t="shared" si="24"/>
        <v>1258700000</v>
      </c>
      <c r="L122" s="357">
        <f t="shared" si="24"/>
        <v>1160000000</v>
      </c>
      <c r="M122" s="356">
        <f t="shared" si="24"/>
        <v>651000000</v>
      </c>
      <c r="N122" s="358">
        <f>SUM(N92:N121)</f>
        <v>302000000</v>
      </c>
      <c r="O122" s="358">
        <f t="shared" ref="O122:Q122" si="25">SUM(O92:O121)</f>
        <v>317100000</v>
      </c>
      <c r="P122" s="358">
        <f t="shared" si="25"/>
        <v>332955000</v>
      </c>
      <c r="Q122" s="358">
        <f t="shared" si="25"/>
        <v>952055000</v>
      </c>
    </row>
    <row r="123" spans="1:17" ht="18.75" x14ac:dyDescent="0.3">
      <c r="A123" s="333"/>
      <c r="B123" s="333"/>
      <c r="C123" s="333"/>
      <c r="D123" s="333"/>
      <c r="E123" s="333"/>
      <c r="F123" s="333"/>
      <c r="G123" s="333"/>
      <c r="H123" s="333"/>
      <c r="I123" s="364"/>
      <c r="J123" s="364"/>
      <c r="K123" s="364"/>
      <c r="L123" s="357"/>
      <c r="M123" s="364"/>
      <c r="N123" s="331"/>
      <c r="O123" s="346"/>
      <c r="P123" s="346"/>
      <c r="Q123" s="347"/>
    </row>
    <row r="124" spans="1:17" ht="18.75" x14ac:dyDescent="0.3">
      <c r="A124" s="336">
        <v>12003001</v>
      </c>
      <c r="B124" s="333" t="s">
        <v>400</v>
      </c>
      <c r="C124" s="337"/>
      <c r="D124" s="337"/>
      <c r="E124" s="337"/>
      <c r="F124" s="337"/>
      <c r="G124" s="337"/>
      <c r="H124" s="337"/>
      <c r="I124" s="183"/>
      <c r="J124" s="183"/>
      <c r="K124" s="183"/>
      <c r="L124" s="342"/>
      <c r="M124" s="183"/>
      <c r="N124" s="331">
        <f>IFERROR(VLOOKUP(#REF!,'[2]Detail CAPEX  (2)'!_xlnm.Print_Area,11,0),0)</f>
        <v>0</v>
      </c>
      <c r="O124" s="346">
        <f t="shared" ref="O124:P139" si="26">N124+5%*N124</f>
        <v>0</v>
      </c>
      <c r="P124" s="346">
        <f t="shared" si="26"/>
        <v>0</v>
      </c>
      <c r="Q124" s="347">
        <f t="shared" si="19"/>
        <v>0</v>
      </c>
    </row>
    <row r="125" spans="1:17" ht="18.75" x14ac:dyDescent="0.3">
      <c r="A125" s="333"/>
      <c r="B125" s="333" t="s">
        <v>142</v>
      </c>
      <c r="C125" s="337"/>
      <c r="D125" s="337"/>
      <c r="E125" s="337"/>
      <c r="F125" s="337"/>
      <c r="G125" s="337"/>
      <c r="H125" s="337"/>
      <c r="I125" s="183"/>
      <c r="J125" s="183"/>
      <c r="K125" s="183"/>
      <c r="L125" s="342"/>
      <c r="M125" s="183"/>
      <c r="N125" s="331">
        <f>IFERROR(VLOOKUP(A125,'[2]Detail CAPEX  (2)'!_xlnm.Print_Area,11,0),0)</f>
        <v>0</v>
      </c>
      <c r="O125" s="346">
        <f t="shared" si="26"/>
        <v>0</v>
      </c>
      <c r="P125" s="346">
        <f t="shared" si="26"/>
        <v>0</v>
      </c>
      <c r="Q125" s="347">
        <f t="shared" si="19"/>
        <v>0</v>
      </c>
    </row>
    <row r="126" spans="1:17" ht="18.75" x14ac:dyDescent="0.3">
      <c r="A126" s="183" t="s">
        <v>401</v>
      </c>
      <c r="B126" s="183" t="s">
        <v>402</v>
      </c>
      <c r="C126" s="343">
        <v>510</v>
      </c>
      <c r="D126" s="343">
        <v>10</v>
      </c>
      <c r="E126" s="343">
        <v>704</v>
      </c>
      <c r="F126" s="343">
        <v>70411</v>
      </c>
      <c r="G126" s="343">
        <v>3000</v>
      </c>
      <c r="H126" s="343">
        <v>404206</v>
      </c>
      <c r="I126" s="344">
        <v>0</v>
      </c>
      <c r="J126" s="344">
        <v>0</v>
      </c>
      <c r="K126" s="346">
        <v>25500000</v>
      </c>
      <c r="L126" s="348">
        <v>25500000</v>
      </c>
      <c r="M126" s="183"/>
      <c r="N126" s="331">
        <f>IFERROR(VLOOKUP(A126,'[2]Detail CAPEX  (2)'!_xlnm.Print_Area,11,0),0)</f>
        <v>0</v>
      </c>
      <c r="O126" s="346">
        <f t="shared" si="26"/>
        <v>0</v>
      </c>
      <c r="P126" s="346">
        <f t="shared" si="26"/>
        <v>0</v>
      </c>
      <c r="Q126" s="347">
        <f t="shared" si="19"/>
        <v>0</v>
      </c>
    </row>
    <row r="127" spans="1:17" ht="18.75" x14ac:dyDescent="0.3">
      <c r="A127" s="333"/>
      <c r="B127" s="333" t="s">
        <v>151</v>
      </c>
      <c r="C127" s="337"/>
      <c r="D127" s="337"/>
      <c r="E127" s="337"/>
      <c r="F127" s="337"/>
      <c r="G127" s="337"/>
      <c r="H127" s="337"/>
      <c r="I127" s="183"/>
      <c r="J127" s="183"/>
      <c r="K127" s="183"/>
      <c r="L127" s="342"/>
      <c r="M127" s="183"/>
      <c r="N127" s="331">
        <f>IFERROR(VLOOKUP(A127,'[2]Detail CAPEX  (2)'!_xlnm.Print_Area,11,0),0)</f>
        <v>0</v>
      </c>
      <c r="O127" s="346">
        <f t="shared" si="26"/>
        <v>0</v>
      </c>
      <c r="P127" s="346">
        <f t="shared" si="26"/>
        <v>0</v>
      </c>
      <c r="Q127" s="347">
        <f t="shared" si="19"/>
        <v>0</v>
      </c>
    </row>
    <row r="128" spans="1:17" ht="18.75" x14ac:dyDescent="0.3">
      <c r="A128" s="183" t="s">
        <v>403</v>
      </c>
      <c r="B128" s="183" t="s">
        <v>404</v>
      </c>
      <c r="C128" s="343">
        <v>1404</v>
      </c>
      <c r="D128" s="343">
        <v>9</v>
      </c>
      <c r="E128" s="343">
        <v>706</v>
      </c>
      <c r="F128" s="343">
        <v>70640</v>
      </c>
      <c r="G128" s="343">
        <v>3000</v>
      </c>
      <c r="H128" s="343">
        <v>404206</v>
      </c>
      <c r="I128" s="344">
        <v>0</v>
      </c>
      <c r="J128" s="344">
        <v>0</v>
      </c>
      <c r="K128" s="346">
        <v>3000000</v>
      </c>
      <c r="L128" s="345">
        <v>0</v>
      </c>
      <c r="M128" s="183"/>
      <c r="N128" s="331">
        <f>IFERROR(VLOOKUP(A128,'[2]Detail CAPEX  (2)'!_xlnm.Print_Area,11,0),0)</f>
        <v>0</v>
      </c>
      <c r="O128" s="346">
        <f t="shared" si="26"/>
        <v>0</v>
      </c>
      <c r="P128" s="346">
        <f t="shared" si="26"/>
        <v>0</v>
      </c>
      <c r="Q128" s="347">
        <f t="shared" si="19"/>
        <v>0</v>
      </c>
    </row>
    <row r="129" spans="1:17" ht="18.75" x14ac:dyDescent="0.3">
      <c r="A129" s="333"/>
      <c r="B129" s="333" t="s">
        <v>150</v>
      </c>
      <c r="C129" s="337"/>
      <c r="D129" s="337"/>
      <c r="E129" s="337"/>
      <c r="F129" s="337"/>
      <c r="G129" s="337"/>
      <c r="H129" s="337"/>
      <c r="I129" s="183"/>
      <c r="J129" s="183"/>
      <c r="K129" s="183"/>
      <c r="L129" s="342"/>
      <c r="M129" s="183"/>
      <c r="N129" s="331">
        <f>IFERROR(VLOOKUP(A129,'[2]Detail CAPEX  (2)'!_xlnm.Print_Area,11,0),0)</f>
        <v>0</v>
      </c>
      <c r="O129" s="346">
        <f t="shared" si="26"/>
        <v>0</v>
      </c>
      <c r="P129" s="346">
        <f t="shared" si="26"/>
        <v>0</v>
      </c>
      <c r="Q129" s="347">
        <f t="shared" si="19"/>
        <v>0</v>
      </c>
    </row>
    <row r="130" spans="1:17" ht="18.75" x14ac:dyDescent="0.3">
      <c r="A130" s="183" t="s">
        <v>405</v>
      </c>
      <c r="B130" s="183" t="s">
        <v>406</v>
      </c>
      <c r="C130" s="343">
        <v>1303</v>
      </c>
      <c r="D130" s="343">
        <v>11</v>
      </c>
      <c r="E130" s="343">
        <v>701</v>
      </c>
      <c r="F130" s="343">
        <v>70133</v>
      </c>
      <c r="G130" s="343">
        <v>3000</v>
      </c>
      <c r="H130" s="343">
        <v>404206</v>
      </c>
      <c r="I130" s="344">
        <v>0</v>
      </c>
      <c r="J130" s="344">
        <v>0</v>
      </c>
      <c r="K130" s="346">
        <v>3000000</v>
      </c>
      <c r="L130" s="348">
        <v>3000000</v>
      </c>
      <c r="M130" s="183"/>
      <c r="N130" s="331">
        <f>IFERROR(VLOOKUP(A130,'[2]Detail CAPEX  (2)'!_xlnm.Print_Area,11,0),0)</f>
        <v>0</v>
      </c>
      <c r="O130" s="346">
        <f t="shared" si="26"/>
        <v>0</v>
      </c>
      <c r="P130" s="346">
        <f t="shared" si="26"/>
        <v>0</v>
      </c>
      <c r="Q130" s="347">
        <f t="shared" si="19"/>
        <v>0</v>
      </c>
    </row>
    <row r="131" spans="1:17" ht="18.75" x14ac:dyDescent="0.3">
      <c r="A131" s="183" t="s">
        <v>407</v>
      </c>
      <c r="B131" s="183" t="s">
        <v>408</v>
      </c>
      <c r="C131" s="343">
        <v>1303</v>
      </c>
      <c r="D131" s="343">
        <v>11</v>
      </c>
      <c r="E131" s="343">
        <v>701</v>
      </c>
      <c r="F131" s="343">
        <v>70133</v>
      </c>
      <c r="G131" s="343">
        <v>3000</v>
      </c>
      <c r="H131" s="343">
        <v>404206</v>
      </c>
      <c r="I131" s="344">
        <v>0</v>
      </c>
      <c r="J131" s="344">
        <v>0</v>
      </c>
      <c r="K131" s="346">
        <v>3300000</v>
      </c>
      <c r="L131" s="348">
        <v>3300000</v>
      </c>
      <c r="M131" s="183"/>
      <c r="N131" s="331">
        <f>IFERROR(VLOOKUP(A131,'[2]Detail CAPEX  (2)'!_xlnm.Print_Area,11,0),0)</f>
        <v>0</v>
      </c>
      <c r="O131" s="346">
        <f t="shared" si="26"/>
        <v>0</v>
      </c>
      <c r="P131" s="346">
        <f t="shared" si="26"/>
        <v>0</v>
      </c>
      <c r="Q131" s="347">
        <f t="shared" si="19"/>
        <v>0</v>
      </c>
    </row>
    <row r="132" spans="1:17" ht="18.75" x14ac:dyDescent="0.3">
      <c r="A132" s="183" t="s">
        <v>409</v>
      </c>
      <c r="B132" s="183" t="s">
        <v>410</v>
      </c>
      <c r="C132" s="343">
        <v>1305</v>
      </c>
      <c r="D132" s="343">
        <v>11</v>
      </c>
      <c r="E132" s="343">
        <v>701</v>
      </c>
      <c r="F132" s="343">
        <v>70133</v>
      </c>
      <c r="G132" s="343">
        <v>3000</v>
      </c>
      <c r="H132" s="343">
        <v>404206</v>
      </c>
      <c r="I132" s="344">
        <v>0</v>
      </c>
      <c r="J132" s="344">
        <v>0</v>
      </c>
      <c r="K132" s="346">
        <v>120000000</v>
      </c>
      <c r="L132" s="348">
        <v>20000000</v>
      </c>
      <c r="M132" s="183"/>
      <c r="N132" s="331">
        <f>IFERROR(VLOOKUP(A132,'[2]Detail CAPEX  (2)'!_xlnm.Print_Area,11,0),0)</f>
        <v>0</v>
      </c>
      <c r="O132" s="346">
        <f t="shared" si="26"/>
        <v>0</v>
      </c>
      <c r="P132" s="346">
        <f t="shared" si="26"/>
        <v>0</v>
      </c>
      <c r="Q132" s="347">
        <f t="shared" si="19"/>
        <v>0</v>
      </c>
    </row>
    <row r="133" spans="1:17" ht="18.75" x14ac:dyDescent="0.3">
      <c r="A133" s="183" t="s">
        <v>411</v>
      </c>
      <c r="B133" s="183" t="s">
        <v>412</v>
      </c>
      <c r="C133" s="343">
        <v>1303</v>
      </c>
      <c r="D133" s="343">
        <v>11</v>
      </c>
      <c r="E133" s="343">
        <v>701</v>
      </c>
      <c r="F133" s="343">
        <v>70133</v>
      </c>
      <c r="G133" s="343">
        <v>3000</v>
      </c>
      <c r="H133" s="343">
        <v>404206</v>
      </c>
      <c r="I133" s="344">
        <v>0</v>
      </c>
      <c r="J133" s="344">
        <v>0</v>
      </c>
      <c r="K133" s="346">
        <v>9600000</v>
      </c>
      <c r="L133" s="348">
        <v>9600000</v>
      </c>
      <c r="M133" s="183"/>
      <c r="N133" s="331">
        <f>IFERROR(VLOOKUP(A133,'[2]Detail CAPEX  (2)'!_xlnm.Print_Area,11,0),0)</f>
        <v>0</v>
      </c>
      <c r="O133" s="346">
        <f t="shared" si="26"/>
        <v>0</v>
      </c>
      <c r="P133" s="346">
        <f t="shared" si="26"/>
        <v>0</v>
      </c>
      <c r="Q133" s="347">
        <f t="shared" si="19"/>
        <v>0</v>
      </c>
    </row>
    <row r="134" spans="1:17" ht="18.75" x14ac:dyDescent="0.3">
      <c r="A134" s="183" t="s">
        <v>413</v>
      </c>
      <c r="B134" s="183" t="s">
        <v>414</v>
      </c>
      <c r="C134" s="343">
        <v>1302</v>
      </c>
      <c r="D134" s="343">
        <v>11</v>
      </c>
      <c r="E134" s="343">
        <v>701</v>
      </c>
      <c r="F134" s="343">
        <v>70111</v>
      </c>
      <c r="G134" s="343">
        <v>3000</v>
      </c>
      <c r="H134" s="343">
        <v>404206</v>
      </c>
      <c r="I134" s="344">
        <v>0</v>
      </c>
      <c r="J134" s="344">
        <v>0</v>
      </c>
      <c r="K134" s="346">
        <v>27000000</v>
      </c>
      <c r="L134" s="348">
        <v>27000000</v>
      </c>
      <c r="M134" s="183"/>
      <c r="N134" s="331">
        <f>IFERROR(VLOOKUP(A134,'[2]Detail CAPEX  (2)'!_xlnm.Print_Area,11,0),0)</f>
        <v>0</v>
      </c>
      <c r="O134" s="346">
        <f t="shared" si="26"/>
        <v>0</v>
      </c>
      <c r="P134" s="346">
        <f t="shared" si="26"/>
        <v>0</v>
      </c>
      <c r="Q134" s="347">
        <f t="shared" si="19"/>
        <v>0</v>
      </c>
    </row>
    <row r="135" spans="1:17" ht="18.75" x14ac:dyDescent="0.3">
      <c r="A135" s="183" t="s">
        <v>415</v>
      </c>
      <c r="B135" s="183" t="s">
        <v>416</v>
      </c>
      <c r="C135" s="343">
        <v>1305</v>
      </c>
      <c r="D135" s="343">
        <v>11</v>
      </c>
      <c r="E135" s="343">
        <v>701</v>
      </c>
      <c r="F135" s="343">
        <v>70133</v>
      </c>
      <c r="G135" s="343">
        <v>3000</v>
      </c>
      <c r="H135" s="343">
        <v>404206</v>
      </c>
      <c r="I135" s="346">
        <v>1605000</v>
      </c>
      <c r="J135" s="344">
        <v>0</v>
      </c>
      <c r="K135" s="346">
        <v>6000000</v>
      </c>
      <c r="L135" s="348">
        <v>6000000</v>
      </c>
      <c r="M135" s="183"/>
      <c r="N135" s="331">
        <f>IFERROR(VLOOKUP(A135,'[2]Detail CAPEX  (2)'!_xlnm.Print_Area,11,0),0)</f>
        <v>0</v>
      </c>
      <c r="O135" s="346">
        <f t="shared" si="26"/>
        <v>0</v>
      </c>
      <c r="P135" s="346">
        <f t="shared" si="26"/>
        <v>0</v>
      </c>
      <c r="Q135" s="347">
        <f t="shared" si="19"/>
        <v>0</v>
      </c>
    </row>
    <row r="136" spans="1:17" ht="18.75" x14ac:dyDescent="0.3">
      <c r="A136" s="183" t="s">
        <v>417</v>
      </c>
      <c r="B136" s="183" t="s">
        <v>418</v>
      </c>
      <c r="C136" s="343">
        <v>1302</v>
      </c>
      <c r="D136" s="343">
        <v>11</v>
      </c>
      <c r="E136" s="343">
        <v>701</v>
      </c>
      <c r="F136" s="343">
        <v>70133</v>
      </c>
      <c r="G136" s="343">
        <v>3000</v>
      </c>
      <c r="H136" s="343">
        <v>404206</v>
      </c>
      <c r="I136" s="344">
        <v>0</v>
      </c>
      <c r="J136" s="344">
        <v>0</v>
      </c>
      <c r="K136" s="346">
        <v>25000000</v>
      </c>
      <c r="L136" s="348">
        <v>25000000</v>
      </c>
      <c r="M136" s="183"/>
      <c r="N136" s="331">
        <f>IFERROR(VLOOKUP(A136,'[2]Detail CAPEX  (2)'!_xlnm.Print_Area,11,0),0)</f>
        <v>0</v>
      </c>
      <c r="O136" s="346">
        <f t="shared" si="26"/>
        <v>0</v>
      </c>
      <c r="P136" s="346">
        <f t="shared" si="26"/>
        <v>0</v>
      </c>
      <c r="Q136" s="347">
        <f t="shared" si="19"/>
        <v>0</v>
      </c>
    </row>
    <row r="137" spans="1:17" ht="18.75" x14ac:dyDescent="0.3">
      <c r="A137" s="183" t="s">
        <v>419</v>
      </c>
      <c r="B137" s="183" t="s">
        <v>420</v>
      </c>
      <c r="C137" s="343">
        <v>1301</v>
      </c>
      <c r="D137" s="343">
        <v>11</v>
      </c>
      <c r="E137" s="343">
        <v>701</v>
      </c>
      <c r="F137" s="343">
        <v>70133</v>
      </c>
      <c r="G137" s="343">
        <v>3000</v>
      </c>
      <c r="H137" s="343">
        <v>404206</v>
      </c>
      <c r="I137" s="346">
        <v>326043000</v>
      </c>
      <c r="J137" s="346">
        <v>176470586</v>
      </c>
      <c r="K137" s="346">
        <v>171500000</v>
      </c>
      <c r="L137" s="348">
        <v>171500000</v>
      </c>
      <c r="M137" s="183"/>
      <c r="N137" s="331">
        <f>IFERROR(VLOOKUP(A137,'[2]Detail CAPEX  (2)'!_xlnm.Print_Area,11,0),0)</f>
        <v>0</v>
      </c>
      <c r="O137" s="346">
        <f t="shared" si="26"/>
        <v>0</v>
      </c>
      <c r="P137" s="346">
        <f t="shared" si="26"/>
        <v>0</v>
      </c>
      <c r="Q137" s="347">
        <f t="shared" si="19"/>
        <v>0</v>
      </c>
    </row>
    <row r="138" spans="1:17" ht="18.75" x14ac:dyDescent="0.3">
      <c r="A138" s="183" t="s">
        <v>421</v>
      </c>
      <c r="B138" s="183" t="s">
        <v>422</v>
      </c>
      <c r="C138" s="343">
        <v>1303</v>
      </c>
      <c r="D138" s="343">
        <v>11</v>
      </c>
      <c r="E138" s="343">
        <v>701</v>
      </c>
      <c r="F138" s="343">
        <v>70133</v>
      </c>
      <c r="G138" s="343">
        <v>3000</v>
      </c>
      <c r="H138" s="343">
        <v>404206</v>
      </c>
      <c r="I138" s="344">
        <v>0</v>
      </c>
      <c r="J138" s="344">
        <v>0</v>
      </c>
      <c r="K138" s="346">
        <v>20000000</v>
      </c>
      <c r="L138" s="345">
        <v>0</v>
      </c>
      <c r="M138" s="183"/>
      <c r="N138" s="331">
        <f>IFERROR(VLOOKUP(A138,'[2]Detail CAPEX  (2)'!_xlnm.Print_Area,11,0),0)</f>
        <v>0</v>
      </c>
      <c r="O138" s="346">
        <f t="shared" si="26"/>
        <v>0</v>
      </c>
      <c r="P138" s="346">
        <f t="shared" si="26"/>
        <v>0</v>
      </c>
      <c r="Q138" s="347">
        <f t="shared" si="19"/>
        <v>0</v>
      </c>
    </row>
    <row r="139" spans="1:17" ht="18.75" x14ac:dyDescent="0.3">
      <c r="A139" s="183" t="s">
        <v>423</v>
      </c>
      <c r="B139" s="183" t="s">
        <v>424</v>
      </c>
      <c r="C139" s="343">
        <v>1302</v>
      </c>
      <c r="D139" s="343">
        <v>11</v>
      </c>
      <c r="E139" s="343">
        <v>701</v>
      </c>
      <c r="F139" s="343">
        <v>70133</v>
      </c>
      <c r="G139" s="343">
        <v>3000</v>
      </c>
      <c r="H139" s="343">
        <v>404206</v>
      </c>
      <c r="I139" s="346">
        <v>228168945</v>
      </c>
      <c r="J139" s="344">
        <v>0</v>
      </c>
      <c r="K139" s="346">
        <v>150000000</v>
      </c>
      <c r="L139" s="348">
        <v>150000000</v>
      </c>
      <c r="M139" s="183"/>
      <c r="N139" s="331">
        <f>IFERROR(VLOOKUP(A139,'[2]Detail CAPEX  (2)'!_xlnm.Print_Area,11,0),0)</f>
        <v>0</v>
      </c>
      <c r="O139" s="346">
        <f t="shared" si="26"/>
        <v>0</v>
      </c>
      <c r="P139" s="346">
        <f t="shared" si="26"/>
        <v>0</v>
      </c>
      <c r="Q139" s="347">
        <f t="shared" si="19"/>
        <v>0</v>
      </c>
    </row>
    <row r="140" spans="1:17" ht="18.75" x14ac:dyDescent="0.3">
      <c r="A140" s="183" t="s">
        <v>425</v>
      </c>
      <c r="B140" s="183" t="s">
        <v>426</v>
      </c>
      <c r="C140" s="343">
        <v>1303</v>
      </c>
      <c r="D140" s="343">
        <v>11</v>
      </c>
      <c r="E140" s="343">
        <v>701</v>
      </c>
      <c r="F140" s="343">
        <v>70133</v>
      </c>
      <c r="G140" s="343">
        <v>3000</v>
      </c>
      <c r="H140" s="343">
        <v>404206</v>
      </c>
      <c r="I140" s="344">
        <v>0</v>
      </c>
      <c r="J140" s="344">
        <v>0</v>
      </c>
      <c r="K140" s="346">
        <v>8000000</v>
      </c>
      <c r="L140" s="348">
        <v>8000000</v>
      </c>
      <c r="M140" s="183"/>
      <c r="N140" s="331">
        <f>IFERROR(VLOOKUP(A140,'[2]Detail CAPEX  (2)'!_xlnm.Print_Area,11,0),0)</f>
        <v>0</v>
      </c>
      <c r="O140" s="346">
        <f t="shared" ref="O140:P155" si="27">N140+5%*N140</f>
        <v>0</v>
      </c>
      <c r="P140" s="346">
        <f t="shared" si="27"/>
        <v>0</v>
      </c>
      <c r="Q140" s="347">
        <f t="shared" si="19"/>
        <v>0</v>
      </c>
    </row>
    <row r="141" spans="1:17" ht="18.75" x14ac:dyDescent="0.3">
      <c r="A141" s="183" t="s">
        <v>427</v>
      </c>
      <c r="B141" s="183" t="s">
        <v>428</v>
      </c>
      <c r="C141" s="343">
        <v>1305</v>
      </c>
      <c r="D141" s="343">
        <v>11</v>
      </c>
      <c r="E141" s="343">
        <v>701</v>
      </c>
      <c r="F141" s="343">
        <v>70111</v>
      </c>
      <c r="G141" s="343">
        <v>3000</v>
      </c>
      <c r="H141" s="343">
        <v>404206</v>
      </c>
      <c r="I141" s="346">
        <v>750000000</v>
      </c>
      <c r="J141" s="346">
        <v>425000000</v>
      </c>
      <c r="K141" s="346">
        <v>1200000000</v>
      </c>
      <c r="L141" s="348">
        <v>1200000000</v>
      </c>
      <c r="M141" s="183"/>
      <c r="N141" s="331">
        <f>IFERROR(VLOOKUP(A141,'[2]Detail CAPEX  (2)'!_xlnm.Print_Area,11,0),0)</f>
        <v>0</v>
      </c>
      <c r="O141" s="346">
        <f t="shared" si="27"/>
        <v>0</v>
      </c>
      <c r="P141" s="346">
        <f t="shared" si="27"/>
        <v>0</v>
      </c>
      <c r="Q141" s="347">
        <f t="shared" si="19"/>
        <v>0</v>
      </c>
    </row>
    <row r="142" spans="1:17" ht="18.75" x14ac:dyDescent="0.3">
      <c r="A142" s="183" t="s">
        <v>429</v>
      </c>
      <c r="B142" s="183" t="s">
        <v>430</v>
      </c>
      <c r="C142" s="343">
        <v>1301</v>
      </c>
      <c r="D142" s="343">
        <v>11</v>
      </c>
      <c r="E142" s="343">
        <v>701</v>
      </c>
      <c r="F142" s="343">
        <v>70133</v>
      </c>
      <c r="G142" s="343">
        <v>3000</v>
      </c>
      <c r="H142" s="343">
        <v>404206</v>
      </c>
      <c r="I142" s="344">
        <v>0</v>
      </c>
      <c r="J142" s="344">
        <v>0</v>
      </c>
      <c r="K142" s="346">
        <v>2000000</v>
      </c>
      <c r="L142" s="345">
        <v>0</v>
      </c>
      <c r="M142" s="183"/>
      <c r="N142" s="331">
        <f>IFERROR(VLOOKUP(A142,'[2]Detail CAPEX  (2)'!_xlnm.Print_Area,11,0),0)</f>
        <v>0</v>
      </c>
      <c r="O142" s="346">
        <f t="shared" si="27"/>
        <v>0</v>
      </c>
      <c r="P142" s="346">
        <f t="shared" si="27"/>
        <v>0</v>
      </c>
      <c r="Q142" s="347">
        <f t="shared" si="19"/>
        <v>0</v>
      </c>
    </row>
    <row r="143" spans="1:17" ht="18.75" x14ac:dyDescent="0.3">
      <c r="A143" s="183" t="s">
        <v>431</v>
      </c>
      <c r="B143" s="183" t="s">
        <v>432</v>
      </c>
      <c r="C143" s="343">
        <v>1303</v>
      </c>
      <c r="D143" s="343">
        <v>11</v>
      </c>
      <c r="E143" s="343">
        <v>701</v>
      </c>
      <c r="F143" s="343">
        <v>70133</v>
      </c>
      <c r="G143" s="343">
        <v>3000</v>
      </c>
      <c r="H143" s="343">
        <v>404206</v>
      </c>
      <c r="I143" s="346">
        <v>60000000</v>
      </c>
      <c r="J143" s="344">
        <v>0</v>
      </c>
      <c r="K143" s="344">
        <v>0</v>
      </c>
      <c r="L143" s="345">
        <v>0</v>
      </c>
      <c r="M143" s="183"/>
      <c r="N143" s="331">
        <f>IFERROR(VLOOKUP(A143,'[2]Detail CAPEX  (2)'!_xlnm.Print_Area,11,0),0)</f>
        <v>0</v>
      </c>
      <c r="O143" s="346">
        <f t="shared" si="27"/>
        <v>0</v>
      </c>
      <c r="P143" s="346">
        <f t="shared" si="27"/>
        <v>0</v>
      </c>
      <c r="Q143" s="347">
        <f t="shared" si="19"/>
        <v>0</v>
      </c>
    </row>
    <row r="144" spans="1:17" ht="18.75" x14ac:dyDescent="0.3">
      <c r="A144" s="183" t="s">
        <v>433</v>
      </c>
      <c r="B144" s="183" t="s">
        <v>434</v>
      </c>
      <c r="C144" s="343">
        <v>1304</v>
      </c>
      <c r="D144" s="343">
        <v>11</v>
      </c>
      <c r="E144" s="343">
        <v>701</v>
      </c>
      <c r="F144" s="343">
        <v>70133</v>
      </c>
      <c r="G144" s="343">
        <v>3000</v>
      </c>
      <c r="H144" s="343">
        <v>404206</v>
      </c>
      <c r="I144" s="344">
        <v>0</v>
      </c>
      <c r="J144" s="344">
        <v>0</v>
      </c>
      <c r="K144" s="346">
        <v>4000000</v>
      </c>
      <c r="L144" s="348">
        <v>4000000</v>
      </c>
      <c r="M144" s="183"/>
      <c r="N144" s="331">
        <f>IFERROR(VLOOKUP(A144,'[2]Detail CAPEX  (2)'!_xlnm.Print_Area,11,0),0)</f>
        <v>0</v>
      </c>
      <c r="O144" s="346">
        <f t="shared" si="27"/>
        <v>0</v>
      </c>
      <c r="P144" s="346">
        <f t="shared" si="27"/>
        <v>0</v>
      </c>
      <c r="Q144" s="347">
        <f t="shared" ref="Q144:Q212" si="28">SUM(N144:P144)</f>
        <v>0</v>
      </c>
    </row>
    <row r="145" spans="1:17" ht="18.75" x14ac:dyDescent="0.3">
      <c r="A145" s="183" t="s">
        <v>435</v>
      </c>
      <c r="B145" s="183" t="s">
        <v>436</v>
      </c>
      <c r="C145" s="343">
        <v>1303</v>
      </c>
      <c r="D145" s="343">
        <v>10</v>
      </c>
      <c r="E145" s="343">
        <v>701</v>
      </c>
      <c r="F145" s="343">
        <v>70131</v>
      </c>
      <c r="G145" s="343">
        <v>3000</v>
      </c>
      <c r="H145" s="343">
        <v>404206</v>
      </c>
      <c r="I145" s="344">
        <v>0</v>
      </c>
      <c r="J145" s="344">
        <v>0</v>
      </c>
      <c r="K145" s="346">
        <v>110000000</v>
      </c>
      <c r="L145" s="348">
        <v>130000000</v>
      </c>
      <c r="M145" s="183"/>
      <c r="N145" s="331">
        <f>IFERROR(VLOOKUP(A145,'[2]Detail CAPEX  (2)'!_xlnm.Print_Area,11,0),0)</f>
        <v>0</v>
      </c>
      <c r="O145" s="346">
        <f t="shared" si="27"/>
        <v>0</v>
      </c>
      <c r="P145" s="346">
        <f t="shared" si="27"/>
        <v>0</v>
      </c>
      <c r="Q145" s="347">
        <f t="shared" si="28"/>
        <v>0</v>
      </c>
    </row>
    <row r="146" spans="1:17" ht="18.75" x14ac:dyDescent="0.3">
      <c r="A146" s="183" t="s">
        <v>437</v>
      </c>
      <c r="B146" s="183" t="s">
        <v>438</v>
      </c>
      <c r="C146" s="343">
        <v>1303</v>
      </c>
      <c r="D146" s="343">
        <v>11</v>
      </c>
      <c r="E146" s="343">
        <v>701</v>
      </c>
      <c r="F146" s="343">
        <v>70111</v>
      </c>
      <c r="G146" s="343">
        <v>3000</v>
      </c>
      <c r="H146" s="343">
        <v>404206</v>
      </c>
      <c r="I146" s="344">
        <v>0</v>
      </c>
      <c r="J146" s="344">
        <v>0</v>
      </c>
      <c r="K146" s="346">
        <v>2220000</v>
      </c>
      <c r="L146" s="348">
        <v>2220000</v>
      </c>
      <c r="M146" s="183"/>
      <c r="N146" s="331">
        <v>2200000</v>
      </c>
      <c r="O146" s="346">
        <f t="shared" si="27"/>
        <v>2310000</v>
      </c>
      <c r="P146" s="346">
        <f t="shared" si="27"/>
        <v>2425500</v>
      </c>
      <c r="Q146" s="347">
        <f t="shared" si="28"/>
        <v>6935500</v>
      </c>
    </row>
    <row r="147" spans="1:17" ht="18.75" x14ac:dyDescent="0.3">
      <c r="A147" s="183" t="s">
        <v>439</v>
      </c>
      <c r="B147" s="183" t="s">
        <v>440</v>
      </c>
      <c r="C147" s="343">
        <v>1303</v>
      </c>
      <c r="D147" s="343">
        <v>9</v>
      </c>
      <c r="E147" s="343">
        <v>701</v>
      </c>
      <c r="F147" s="343">
        <v>70111</v>
      </c>
      <c r="G147" s="343">
        <v>3000</v>
      </c>
      <c r="H147" s="343">
        <v>404206</v>
      </c>
      <c r="I147" s="344">
        <v>0</v>
      </c>
      <c r="J147" s="344">
        <v>0</v>
      </c>
      <c r="K147" s="346">
        <v>500000</v>
      </c>
      <c r="L147" s="348">
        <v>500000</v>
      </c>
      <c r="M147" s="183"/>
      <c r="N147" s="331">
        <f>IFERROR(VLOOKUP(A147,'[2]Detail CAPEX  (2)'!_xlnm.Print_Area,11,0),0)</f>
        <v>0</v>
      </c>
      <c r="O147" s="346">
        <f t="shared" si="27"/>
        <v>0</v>
      </c>
      <c r="P147" s="346">
        <f t="shared" si="27"/>
        <v>0</v>
      </c>
      <c r="Q147" s="347">
        <f t="shared" si="28"/>
        <v>0</v>
      </c>
    </row>
    <row r="148" spans="1:17" ht="18.75" x14ac:dyDescent="0.3">
      <c r="A148" s="183" t="s">
        <v>441</v>
      </c>
      <c r="B148" s="183" t="s">
        <v>442</v>
      </c>
      <c r="C148" s="343">
        <v>1303</v>
      </c>
      <c r="D148" s="343">
        <v>9</v>
      </c>
      <c r="E148" s="343">
        <v>701</v>
      </c>
      <c r="F148" s="343">
        <v>70111</v>
      </c>
      <c r="G148" s="343">
        <v>3000</v>
      </c>
      <c r="H148" s="343">
        <v>404206</v>
      </c>
      <c r="I148" s="344">
        <v>0</v>
      </c>
      <c r="J148" s="344">
        <v>0</v>
      </c>
      <c r="K148" s="346">
        <v>10000000</v>
      </c>
      <c r="L148" s="348">
        <v>10000000</v>
      </c>
      <c r="M148" s="183"/>
      <c r="N148" s="331">
        <f>IFERROR(VLOOKUP(A148,'[2]Detail CAPEX  (2)'!_xlnm.Print_Area,11,0),0)</f>
        <v>0</v>
      </c>
      <c r="O148" s="346">
        <f t="shared" si="27"/>
        <v>0</v>
      </c>
      <c r="P148" s="346">
        <f t="shared" si="27"/>
        <v>0</v>
      </c>
      <c r="Q148" s="347">
        <f t="shared" si="28"/>
        <v>0</v>
      </c>
    </row>
    <row r="149" spans="1:17" ht="18.75" x14ac:dyDescent="0.3">
      <c r="A149" s="183" t="s">
        <v>443</v>
      </c>
      <c r="B149" s="183" t="s">
        <v>444</v>
      </c>
      <c r="C149" s="343">
        <v>1303</v>
      </c>
      <c r="D149" s="343">
        <v>9</v>
      </c>
      <c r="E149" s="343">
        <v>701</v>
      </c>
      <c r="F149" s="343">
        <v>70111</v>
      </c>
      <c r="G149" s="343">
        <v>3000</v>
      </c>
      <c r="H149" s="343">
        <v>404206</v>
      </c>
      <c r="I149" s="344">
        <v>0</v>
      </c>
      <c r="J149" s="344">
        <v>0</v>
      </c>
      <c r="K149" s="346">
        <v>5000000</v>
      </c>
      <c r="L149" s="345">
        <v>0</v>
      </c>
      <c r="M149" s="183"/>
      <c r="N149" s="331">
        <f>IFERROR(VLOOKUP(A149,'[2]Detail CAPEX  (2)'!_xlnm.Print_Area,11,0),0)</f>
        <v>0</v>
      </c>
      <c r="O149" s="346">
        <f t="shared" si="27"/>
        <v>0</v>
      </c>
      <c r="P149" s="346">
        <f t="shared" si="27"/>
        <v>0</v>
      </c>
      <c r="Q149" s="347">
        <f t="shared" si="28"/>
        <v>0</v>
      </c>
    </row>
    <row r="150" spans="1:17" ht="18.75" x14ac:dyDescent="0.3">
      <c r="A150" s="183" t="s">
        <v>445</v>
      </c>
      <c r="B150" s="183" t="s">
        <v>446</v>
      </c>
      <c r="C150" s="343">
        <v>1303</v>
      </c>
      <c r="D150" s="343">
        <v>9</v>
      </c>
      <c r="E150" s="343">
        <v>701</v>
      </c>
      <c r="F150" s="343">
        <v>70111</v>
      </c>
      <c r="G150" s="343">
        <v>3000</v>
      </c>
      <c r="H150" s="343">
        <v>404206</v>
      </c>
      <c r="I150" s="344">
        <v>0</v>
      </c>
      <c r="J150" s="344">
        <v>0</v>
      </c>
      <c r="K150" s="346">
        <v>10000000</v>
      </c>
      <c r="L150" s="348">
        <v>10000000</v>
      </c>
      <c r="M150" s="183"/>
      <c r="N150" s="331">
        <f>IFERROR(VLOOKUP(A150,'[2]Detail CAPEX  (2)'!_xlnm.Print_Area,11,0),0)</f>
        <v>0</v>
      </c>
      <c r="O150" s="346">
        <f t="shared" si="27"/>
        <v>0</v>
      </c>
      <c r="P150" s="346">
        <f t="shared" si="27"/>
        <v>0</v>
      </c>
      <c r="Q150" s="347">
        <f t="shared" si="28"/>
        <v>0</v>
      </c>
    </row>
    <row r="151" spans="1:17" ht="18.75" x14ac:dyDescent="0.3">
      <c r="A151" s="183" t="s">
        <v>447</v>
      </c>
      <c r="B151" s="183" t="s">
        <v>448</v>
      </c>
      <c r="C151" s="343">
        <v>1303</v>
      </c>
      <c r="D151" s="343">
        <v>9</v>
      </c>
      <c r="E151" s="343">
        <v>701</v>
      </c>
      <c r="F151" s="343">
        <v>70111</v>
      </c>
      <c r="G151" s="343">
        <v>3000</v>
      </c>
      <c r="H151" s="343">
        <v>404206</v>
      </c>
      <c r="I151" s="344">
        <v>0</v>
      </c>
      <c r="J151" s="344">
        <v>0</v>
      </c>
      <c r="K151" s="346">
        <v>25000000</v>
      </c>
      <c r="L151" s="348">
        <v>25000000</v>
      </c>
      <c r="M151" s="183"/>
      <c r="N151" s="331">
        <f>IFERROR(VLOOKUP(A151,'[2]Detail CAPEX  (2)'!_xlnm.Print_Area,11,0),0)</f>
        <v>0</v>
      </c>
      <c r="O151" s="346">
        <f t="shared" si="27"/>
        <v>0</v>
      </c>
      <c r="P151" s="346">
        <f t="shared" si="27"/>
        <v>0</v>
      </c>
      <c r="Q151" s="347">
        <f t="shared" si="28"/>
        <v>0</v>
      </c>
    </row>
    <row r="152" spans="1:17" ht="18.75" x14ac:dyDescent="0.3">
      <c r="A152" s="183" t="s">
        <v>449</v>
      </c>
      <c r="B152" s="183" t="s">
        <v>450</v>
      </c>
      <c r="C152" s="343">
        <v>1303</v>
      </c>
      <c r="D152" s="343">
        <v>9</v>
      </c>
      <c r="E152" s="343">
        <v>701</v>
      </c>
      <c r="F152" s="343">
        <v>70111</v>
      </c>
      <c r="G152" s="343">
        <v>3000</v>
      </c>
      <c r="H152" s="343">
        <v>404206</v>
      </c>
      <c r="I152" s="344">
        <v>0</v>
      </c>
      <c r="J152" s="344">
        <v>0</v>
      </c>
      <c r="K152" s="346">
        <v>136000000</v>
      </c>
      <c r="L152" s="348">
        <v>136000000</v>
      </c>
      <c r="M152" s="183"/>
      <c r="N152" s="331">
        <v>60000000</v>
      </c>
      <c r="O152" s="346">
        <f t="shared" si="27"/>
        <v>63000000</v>
      </c>
      <c r="P152" s="346">
        <f t="shared" si="27"/>
        <v>66150000</v>
      </c>
      <c r="Q152" s="347">
        <f t="shared" si="28"/>
        <v>189150000</v>
      </c>
    </row>
    <row r="153" spans="1:17" s="359" customFormat="1" ht="18.75" x14ac:dyDescent="0.3">
      <c r="A153" s="355"/>
      <c r="B153" s="355" t="s">
        <v>451</v>
      </c>
      <c r="C153" s="355"/>
      <c r="D153" s="355"/>
      <c r="E153" s="355"/>
      <c r="F153" s="355"/>
      <c r="G153" s="355"/>
      <c r="H153" s="355"/>
      <c r="I153" s="356">
        <f>SUM(I126:I152)</f>
        <v>1365816945</v>
      </c>
      <c r="J153" s="356">
        <f t="shared" ref="J153:Q153" si="29">SUM(J126:J152)</f>
        <v>601470586</v>
      </c>
      <c r="K153" s="356">
        <f t="shared" si="29"/>
        <v>2076620000</v>
      </c>
      <c r="L153" s="357">
        <f t="shared" si="29"/>
        <v>1966620000</v>
      </c>
      <c r="M153" s="356">
        <f t="shared" si="29"/>
        <v>0</v>
      </c>
      <c r="N153" s="358">
        <f>SUM(N126:N152)</f>
        <v>62200000</v>
      </c>
      <c r="O153" s="356">
        <f t="shared" si="29"/>
        <v>65310000</v>
      </c>
      <c r="P153" s="356">
        <f t="shared" si="29"/>
        <v>68575500</v>
      </c>
      <c r="Q153" s="356">
        <f t="shared" si="29"/>
        <v>196085500</v>
      </c>
    </row>
    <row r="154" spans="1:17" ht="18.75" x14ac:dyDescent="0.3">
      <c r="A154" s="337"/>
      <c r="B154" s="337"/>
      <c r="C154" s="337"/>
      <c r="D154" s="337"/>
      <c r="E154" s="337"/>
      <c r="F154" s="337"/>
      <c r="G154" s="337"/>
      <c r="H154" s="337"/>
      <c r="I154" s="183"/>
      <c r="J154" s="183"/>
      <c r="K154" s="183"/>
      <c r="L154" s="342"/>
      <c r="M154" s="183"/>
      <c r="N154" s="331">
        <f>IFERROR(VLOOKUP(A154,'[2]Detail CAPEX  (2)'!_xlnm.Print_Area,11,0),0)</f>
        <v>0</v>
      </c>
      <c r="O154" s="346">
        <f t="shared" si="27"/>
        <v>0</v>
      </c>
      <c r="P154" s="346">
        <f t="shared" si="27"/>
        <v>0</v>
      </c>
      <c r="Q154" s="347">
        <f t="shared" si="28"/>
        <v>0</v>
      </c>
    </row>
    <row r="155" spans="1:17" ht="18.75" x14ac:dyDescent="0.3">
      <c r="A155" s="336">
        <v>23001001</v>
      </c>
      <c r="B155" s="333" t="s">
        <v>53</v>
      </c>
      <c r="C155" s="337"/>
      <c r="D155" s="337"/>
      <c r="E155" s="337"/>
      <c r="F155" s="337"/>
      <c r="G155" s="337"/>
      <c r="H155" s="337"/>
      <c r="I155" s="183"/>
      <c r="J155" s="183"/>
      <c r="K155" s="183"/>
      <c r="L155" s="342"/>
      <c r="M155" s="183"/>
      <c r="N155" s="331">
        <f>IFERROR(VLOOKUP(#REF!,'[2]Detail CAPEX  (2)'!_xlnm.Print_Area,11,0),0)</f>
        <v>0</v>
      </c>
      <c r="O155" s="346">
        <f t="shared" si="27"/>
        <v>0</v>
      </c>
      <c r="P155" s="346">
        <f t="shared" si="27"/>
        <v>0</v>
      </c>
      <c r="Q155" s="347">
        <f t="shared" si="28"/>
        <v>0</v>
      </c>
    </row>
    <row r="156" spans="1:17" ht="18.75" x14ac:dyDescent="0.3">
      <c r="A156" s="333"/>
      <c r="B156" s="333" t="s">
        <v>326</v>
      </c>
      <c r="C156" s="337"/>
      <c r="D156" s="337"/>
      <c r="E156" s="337"/>
      <c r="F156" s="337"/>
      <c r="G156" s="337"/>
      <c r="H156" s="337"/>
      <c r="I156" s="183"/>
      <c r="J156" s="183"/>
      <c r="K156" s="183"/>
      <c r="L156" s="342"/>
      <c r="M156" s="183"/>
      <c r="N156" s="331">
        <f>IFERROR(VLOOKUP(A156,'[2]Detail CAPEX  (2)'!_xlnm.Print_Area,11,0),0)</f>
        <v>0</v>
      </c>
      <c r="O156" s="346">
        <f t="shared" ref="O156:P171" si="30">N156+5%*N156</f>
        <v>0</v>
      </c>
      <c r="P156" s="346">
        <f t="shared" si="30"/>
        <v>0</v>
      </c>
      <c r="Q156" s="347">
        <f t="shared" si="28"/>
        <v>0</v>
      </c>
    </row>
    <row r="157" spans="1:17" ht="18.75" x14ac:dyDescent="0.3">
      <c r="A157" s="183" t="s">
        <v>452</v>
      </c>
      <c r="B157" s="183" t="s">
        <v>453</v>
      </c>
      <c r="C157" s="343">
        <v>1101</v>
      </c>
      <c r="D157" s="343">
        <v>8</v>
      </c>
      <c r="E157" s="343">
        <v>704</v>
      </c>
      <c r="F157" s="343">
        <v>70411</v>
      </c>
      <c r="G157" s="343">
        <v>3000</v>
      </c>
      <c r="H157" s="343">
        <v>404206</v>
      </c>
      <c r="I157" s="346">
        <v>32425000</v>
      </c>
      <c r="J157" s="344">
        <v>0</v>
      </c>
      <c r="K157" s="346">
        <v>20000000</v>
      </c>
      <c r="L157" s="348">
        <v>5000000</v>
      </c>
      <c r="M157" s="183"/>
      <c r="N157" s="331">
        <f>IFERROR(VLOOKUP(A157,'[2]Detail CAPEX  (2)'!_xlnm.Print_Area,11,0),0)</f>
        <v>0</v>
      </c>
      <c r="O157" s="346">
        <f t="shared" si="30"/>
        <v>0</v>
      </c>
      <c r="P157" s="346">
        <f t="shared" si="30"/>
        <v>0</v>
      </c>
      <c r="Q157" s="347">
        <f t="shared" si="28"/>
        <v>0</v>
      </c>
    </row>
    <row r="158" spans="1:17" ht="18.75" x14ac:dyDescent="0.3">
      <c r="A158" s="183" t="s">
        <v>454</v>
      </c>
      <c r="B158" s="183" t="s">
        <v>455</v>
      </c>
      <c r="C158" s="343">
        <v>1101</v>
      </c>
      <c r="D158" s="343">
        <v>8</v>
      </c>
      <c r="E158" s="343">
        <v>704</v>
      </c>
      <c r="F158" s="343">
        <v>70411</v>
      </c>
      <c r="G158" s="343">
        <v>3000</v>
      </c>
      <c r="H158" s="343">
        <v>404206</v>
      </c>
      <c r="I158" s="344">
        <v>0</v>
      </c>
      <c r="J158" s="344">
        <v>0</v>
      </c>
      <c r="K158" s="346">
        <v>132800000</v>
      </c>
      <c r="L158" s="348">
        <v>60000000</v>
      </c>
      <c r="M158" s="183"/>
      <c r="N158" s="331">
        <f>IFERROR(VLOOKUP(A158,'[2]Detail CAPEX  (2)'!_xlnm.Print_Area,11,0),0)</f>
        <v>0</v>
      </c>
      <c r="O158" s="346">
        <f t="shared" si="30"/>
        <v>0</v>
      </c>
      <c r="P158" s="346">
        <f t="shared" si="30"/>
        <v>0</v>
      </c>
      <c r="Q158" s="347">
        <f t="shared" si="28"/>
        <v>0</v>
      </c>
    </row>
    <row r="159" spans="1:17" ht="18.75" x14ac:dyDescent="0.3">
      <c r="A159" s="183" t="s">
        <v>456</v>
      </c>
      <c r="B159" s="183" t="s">
        <v>457</v>
      </c>
      <c r="C159" s="343">
        <v>1101</v>
      </c>
      <c r="D159" s="343">
        <v>8</v>
      </c>
      <c r="E159" s="343">
        <v>708</v>
      </c>
      <c r="F159" s="343">
        <v>70830</v>
      </c>
      <c r="G159" s="343">
        <v>3000</v>
      </c>
      <c r="H159" s="343">
        <v>404206</v>
      </c>
      <c r="I159" s="346">
        <v>5000000</v>
      </c>
      <c r="J159" s="344">
        <v>0</v>
      </c>
      <c r="K159" s="346">
        <v>10000000</v>
      </c>
      <c r="L159" s="348">
        <v>10000000</v>
      </c>
      <c r="M159" s="183"/>
      <c r="N159" s="331">
        <f>IFERROR(VLOOKUP(A159,'[2]Detail CAPEX  (2)'!_xlnm.Print_Area,11,0),0)</f>
        <v>0</v>
      </c>
      <c r="O159" s="346">
        <f t="shared" si="30"/>
        <v>0</v>
      </c>
      <c r="P159" s="346">
        <f t="shared" si="30"/>
        <v>0</v>
      </c>
      <c r="Q159" s="347">
        <f t="shared" si="28"/>
        <v>0</v>
      </c>
    </row>
    <row r="160" spans="1:17" ht="18.75" x14ac:dyDescent="0.3">
      <c r="A160" s="183" t="s">
        <v>458</v>
      </c>
      <c r="B160" s="183" t="s">
        <v>459</v>
      </c>
      <c r="C160" s="343">
        <v>1102</v>
      </c>
      <c r="D160" s="343">
        <v>8</v>
      </c>
      <c r="E160" s="343">
        <v>708</v>
      </c>
      <c r="F160" s="343">
        <v>70830</v>
      </c>
      <c r="G160" s="343">
        <v>3000</v>
      </c>
      <c r="H160" s="343">
        <v>404206</v>
      </c>
      <c r="I160" s="344">
        <v>0</v>
      </c>
      <c r="J160" s="344">
        <v>0</v>
      </c>
      <c r="K160" s="346">
        <v>30000000</v>
      </c>
      <c r="L160" s="348">
        <v>15000000</v>
      </c>
      <c r="M160" s="183"/>
      <c r="N160" s="331">
        <f>IFERROR(VLOOKUP(A160,'[2]Detail CAPEX  (2)'!_xlnm.Print_Area,11,0),0)</f>
        <v>0</v>
      </c>
      <c r="O160" s="346">
        <f t="shared" si="30"/>
        <v>0</v>
      </c>
      <c r="P160" s="346">
        <f t="shared" si="30"/>
        <v>0</v>
      </c>
      <c r="Q160" s="347">
        <f t="shared" si="28"/>
        <v>0</v>
      </c>
    </row>
    <row r="161" spans="1:17" ht="18.75" x14ac:dyDescent="0.3">
      <c r="A161" s="183" t="s">
        <v>460</v>
      </c>
      <c r="B161" s="183" t="s">
        <v>461</v>
      </c>
      <c r="C161" s="343">
        <v>1101</v>
      </c>
      <c r="D161" s="343">
        <v>8</v>
      </c>
      <c r="E161" s="343">
        <v>708</v>
      </c>
      <c r="F161" s="343">
        <v>70830</v>
      </c>
      <c r="G161" s="343">
        <v>3000</v>
      </c>
      <c r="H161" s="343">
        <v>404206</v>
      </c>
      <c r="I161" s="344">
        <v>0</v>
      </c>
      <c r="J161" s="344">
        <v>0</v>
      </c>
      <c r="K161" s="346">
        <v>2000000</v>
      </c>
      <c r="L161" s="348">
        <v>2000000</v>
      </c>
      <c r="M161" s="183"/>
      <c r="N161" s="331">
        <f>IFERROR(VLOOKUP(A161,'[2]Detail CAPEX  (2)'!_xlnm.Print_Area,11,0),0)</f>
        <v>0</v>
      </c>
      <c r="O161" s="346">
        <f t="shared" si="30"/>
        <v>0</v>
      </c>
      <c r="P161" s="346">
        <f t="shared" si="30"/>
        <v>0</v>
      </c>
      <c r="Q161" s="347">
        <f t="shared" si="28"/>
        <v>0</v>
      </c>
    </row>
    <row r="162" spans="1:17" ht="18.75" x14ac:dyDescent="0.3">
      <c r="A162" s="183" t="s">
        <v>462</v>
      </c>
      <c r="B162" s="183" t="s">
        <v>463</v>
      </c>
      <c r="C162" s="343">
        <v>1101</v>
      </c>
      <c r="D162" s="343">
        <v>8</v>
      </c>
      <c r="E162" s="343">
        <v>708</v>
      </c>
      <c r="F162" s="343">
        <v>70830</v>
      </c>
      <c r="G162" s="343">
        <v>3000</v>
      </c>
      <c r="H162" s="343">
        <v>404206</v>
      </c>
      <c r="I162" s="346">
        <v>55427600</v>
      </c>
      <c r="J162" s="344">
        <v>0</v>
      </c>
      <c r="K162" s="346">
        <v>50000000</v>
      </c>
      <c r="L162" s="348">
        <v>50000000</v>
      </c>
      <c r="M162" s="183"/>
      <c r="N162" s="331">
        <f>IFERROR(VLOOKUP(A162,'[2]Detail CAPEX  (2)'!_xlnm.Print_Area,11,0),0)</f>
        <v>0</v>
      </c>
      <c r="O162" s="346">
        <f t="shared" si="30"/>
        <v>0</v>
      </c>
      <c r="P162" s="346">
        <f t="shared" si="30"/>
        <v>0</v>
      </c>
      <c r="Q162" s="347">
        <f t="shared" si="28"/>
        <v>0</v>
      </c>
    </row>
    <row r="163" spans="1:17" ht="18.75" x14ac:dyDescent="0.3">
      <c r="A163" s="183" t="s">
        <v>464</v>
      </c>
      <c r="B163" s="183" t="s">
        <v>465</v>
      </c>
      <c r="C163" s="343">
        <v>1101</v>
      </c>
      <c r="D163" s="343">
        <v>8</v>
      </c>
      <c r="E163" s="343">
        <v>708</v>
      </c>
      <c r="F163" s="343">
        <v>70830</v>
      </c>
      <c r="G163" s="343">
        <v>3000</v>
      </c>
      <c r="H163" s="343">
        <v>404206</v>
      </c>
      <c r="I163" s="344">
        <v>0</v>
      </c>
      <c r="J163" s="344">
        <v>0</v>
      </c>
      <c r="K163" s="346">
        <v>10000000</v>
      </c>
      <c r="L163" s="348">
        <v>50000000</v>
      </c>
      <c r="M163" s="183"/>
      <c r="N163" s="331">
        <f>IFERROR(VLOOKUP(A163,'[2]Detail CAPEX  (2)'!_xlnm.Print_Area,11,0),0)</f>
        <v>0</v>
      </c>
      <c r="O163" s="346">
        <f t="shared" si="30"/>
        <v>0</v>
      </c>
      <c r="P163" s="346">
        <f t="shared" si="30"/>
        <v>0</v>
      </c>
      <c r="Q163" s="347">
        <f t="shared" si="28"/>
        <v>0</v>
      </c>
    </row>
    <row r="164" spans="1:17" ht="18.75" x14ac:dyDescent="0.3">
      <c r="A164" s="183" t="s">
        <v>466</v>
      </c>
      <c r="B164" s="183" t="s">
        <v>467</v>
      </c>
      <c r="C164" s="343">
        <v>1101</v>
      </c>
      <c r="D164" s="343">
        <v>8</v>
      </c>
      <c r="E164" s="343">
        <v>708</v>
      </c>
      <c r="F164" s="343">
        <v>70830</v>
      </c>
      <c r="G164" s="343">
        <v>3000</v>
      </c>
      <c r="H164" s="343">
        <v>404206</v>
      </c>
      <c r="I164" s="346">
        <v>49900000</v>
      </c>
      <c r="J164" s="344">
        <v>0</v>
      </c>
      <c r="K164" s="346">
        <v>50000000</v>
      </c>
      <c r="L164" s="348">
        <v>30000000</v>
      </c>
      <c r="M164" s="183"/>
      <c r="N164" s="331">
        <f>IFERROR(VLOOKUP(A164,'[2]Detail CAPEX  (2)'!_xlnm.Print_Area,11,0),0)</f>
        <v>0</v>
      </c>
      <c r="O164" s="346">
        <f t="shared" si="30"/>
        <v>0</v>
      </c>
      <c r="P164" s="346">
        <f t="shared" si="30"/>
        <v>0</v>
      </c>
      <c r="Q164" s="347">
        <f t="shared" si="28"/>
        <v>0</v>
      </c>
    </row>
    <row r="165" spans="1:17" ht="18.75" x14ac:dyDescent="0.3">
      <c r="A165" s="183" t="s">
        <v>2786</v>
      </c>
      <c r="B165" s="183" t="s">
        <v>488</v>
      </c>
      <c r="C165" s="343"/>
      <c r="D165" s="343"/>
      <c r="E165" s="343"/>
      <c r="F165" s="343"/>
      <c r="G165" s="343"/>
      <c r="H165" s="343"/>
      <c r="I165" s="346"/>
      <c r="J165" s="344"/>
      <c r="K165" s="346"/>
      <c r="L165" s="348"/>
      <c r="M165" s="183"/>
      <c r="N165" s="331">
        <v>8000000</v>
      </c>
      <c r="O165" s="346">
        <f t="shared" si="30"/>
        <v>8400000</v>
      </c>
      <c r="P165" s="346">
        <f t="shared" si="30"/>
        <v>8820000</v>
      </c>
      <c r="Q165" s="347">
        <f>SUM(N165:P165)</f>
        <v>25220000</v>
      </c>
    </row>
    <row r="166" spans="1:17" ht="18.75" x14ac:dyDescent="0.3">
      <c r="A166" s="183" t="s">
        <v>468</v>
      </c>
      <c r="B166" s="183" t="s">
        <v>469</v>
      </c>
      <c r="C166" s="343">
        <v>1101</v>
      </c>
      <c r="D166" s="343">
        <v>8</v>
      </c>
      <c r="E166" s="343">
        <v>708</v>
      </c>
      <c r="F166" s="343">
        <v>70830</v>
      </c>
      <c r="G166" s="343">
        <v>3000</v>
      </c>
      <c r="H166" s="343">
        <v>404206</v>
      </c>
      <c r="I166" s="346">
        <v>25545000</v>
      </c>
      <c r="J166" s="344">
        <v>0</v>
      </c>
      <c r="K166" s="346">
        <v>160000000</v>
      </c>
      <c r="L166" s="348">
        <v>63000000</v>
      </c>
      <c r="M166" s="183"/>
      <c r="N166" s="331">
        <f>IFERROR(VLOOKUP(A166,'[2]Detail CAPEX  (2)'!_xlnm.Print_Area,11,0),0)</f>
        <v>0</v>
      </c>
      <c r="O166" s="346">
        <f t="shared" si="30"/>
        <v>0</v>
      </c>
      <c r="P166" s="346">
        <f t="shared" si="30"/>
        <v>0</v>
      </c>
      <c r="Q166" s="347">
        <f t="shared" si="28"/>
        <v>0</v>
      </c>
    </row>
    <row r="167" spans="1:17" ht="18.75" x14ac:dyDescent="0.3">
      <c r="A167" s="183" t="s">
        <v>470</v>
      </c>
      <c r="B167" s="183" t="s">
        <v>471</v>
      </c>
      <c r="C167" s="343">
        <v>1102</v>
      </c>
      <c r="D167" s="343">
        <v>8</v>
      </c>
      <c r="E167" s="343">
        <v>708</v>
      </c>
      <c r="F167" s="343">
        <v>70830</v>
      </c>
      <c r="G167" s="343">
        <v>3000</v>
      </c>
      <c r="H167" s="343">
        <v>404206</v>
      </c>
      <c r="I167" s="346">
        <v>35000000</v>
      </c>
      <c r="J167" s="344">
        <v>0</v>
      </c>
      <c r="K167" s="346">
        <v>40000000</v>
      </c>
      <c r="L167" s="348">
        <v>25000000</v>
      </c>
      <c r="M167" s="183"/>
      <c r="N167" s="331">
        <f>IFERROR(VLOOKUP(A167,'[2]Detail CAPEX  (2)'!_xlnm.Print_Area,11,0),0)</f>
        <v>0</v>
      </c>
      <c r="O167" s="346">
        <f t="shared" si="30"/>
        <v>0</v>
      </c>
      <c r="P167" s="346">
        <f t="shared" si="30"/>
        <v>0</v>
      </c>
      <c r="Q167" s="347">
        <f t="shared" si="28"/>
        <v>0</v>
      </c>
    </row>
    <row r="168" spans="1:17" ht="18.75" x14ac:dyDescent="0.3">
      <c r="A168" s="183" t="s">
        <v>472</v>
      </c>
      <c r="B168" s="183" t="s">
        <v>473</v>
      </c>
      <c r="C168" s="343">
        <v>1101</v>
      </c>
      <c r="D168" s="343">
        <v>8</v>
      </c>
      <c r="E168" s="343">
        <v>708</v>
      </c>
      <c r="F168" s="343">
        <v>70830</v>
      </c>
      <c r="G168" s="343">
        <v>3000</v>
      </c>
      <c r="H168" s="343">
        <v>404205</v>
      </c>
      <c r="I168" s="346">
        <v>885000</v>
      </c>
      <c r="J168" s="344">
        <v>0</v>
      </c>
      <c r="K168" s="346">
        <v>2000000</v>
      </c>
      <c r="L168" s="348">
        <v>2000000</v>
      </c>
      <c r="M168" s="183"/>
      <c r="N168" s="331">
        <f>IFERROR(VLOOKUP(A168,'[2]Detail CAPEX  (2)'!_xlnm.Print_Area,11,0),0)</f>
        <v>0</v>
      </c>
      <c r="O168" s="346">
        <f t="shared" si="30"/>
        <v>0</v>
      </c>
      <c r="P168" s="346">
        <f t="shared" si="30"/>
        <v>0</v>
      </c>
      <c r="Q168" s="347">
        <f t="shared" si="28"/>
        <v>0</v>
      </c>
    </row>
    <row r="169" spans="1:17" ht="18.75" x14ac:dyDescent="0.3">
      <c r="A169" s="183" t="s">
        <v>474</v>
      </c>
      <c r="B169" s="183" t="s">
        <v>475</v>
      </c>
      <c r="C169" s="343">
        <v>1102</v>
      </c>
      <c r="D169" s="343">
        <v>9</v>
      </c>
      <c r="E169" s="343">
        <v>708</v>
      </c>
      <c r="F169" s="343">
        <v>70830</v>
      </c>
      <c r="G169" s="343">
        <v>3000</v>
      </c>
      <c r="H169" s="343">
        <v>404206</v>
      </c>
      <c r="I169" s="346">
        <v>1200000</v>
      </c>
      <c r="J169" s="344">
        <v>0</v>
      </c>
      <c r="K169" s="346">
        <v>7000000</v>
      </c>
      <c r="L169" s="348">
        <v>7000000</v>
      </c>
      <c r="M169" s="183"/>
      <c r="N169" s="331">
        <f>IFERROR(VLOOKUP(A169,'[2]Detail CAPEX  (2)'!_xlnm.Print_Area,11,0),0)</f>
        <v>0</v>
      </c>
      <c r="O169" s="346">
        <f t="shared" si="30"/>
        <v>0</v>
      </c>
      <c r="P169" s="346">
        <f t="shared" si="30"/>
        <v>0</v>
      </c>
      <c r="Q169" s="347">
        <f t="shared" si="28"/>
        <v>0</v>
      </c>
    </row>
    <row r="170" spans="1:17" s="354" customFormat="1" ht="18.75" x14ac:dyDescent="0.3">
      <c r="A170" s="342" t="s">
        <v>476</v>
      </c>
      <c r="B170" s="342" t="s">
        <v>477</v>
      </c>
      <c r="C170" s="349">
        <v>1102</v>
      </c>
      <c r="D170" s="349">
        <v>9</v>
      </c>
      <c r="E170" s="349">
        <v>708</v>
      </c>
      <c r="F170" s="349">
        <v>70820</v>
      </c>
      <c r="G170" s="349">
        <v>3000</v>
      </c>
      <c r="H170" s="349">
        <v>404206</v>
      </c>
      <c r="I170" s="348">
        <v>401000</v>
      </c>
      <c r="J170" s="345">
        <v>0</v>
      </c>
      <c r="K170" s="348">
        <v>1000000</v>
      </c>
      <c r="L170" s="348">
        <v>1000000</v>
      </c>
      <c r="M170" s="342"/>
      <c r="N170" s="351">
        <f>25000000-25000000</f>
        <v>0</v>
      </c>
      <c r="O170" s="348">
        <f t="shared" si="30"/>
        <v>0</v>
      </c>
      <c r="P170" s="348">
        <f t="shared" si="30"/>
        <v>0</v>
      </c>
      <c r="Q170" s="352">
        <f t="shared" si="28"/>
        <v>0</v>
      </c>
    </row>
    <row r="171" spans="1:17" ht="18.75" x14ac:dyDescent="0.3">
      <c r="A171" s="183" t="s">
        <v>478</v>
      </c>
      <c r="B171" s="183" t="s">
        <v>479</v>
      </c>
      <c r="C171" s="343">
        <v>1102</v>
      </c>
      <c r="D171" s="343">
        <v>2</v>
      </c>
      <c r="E171" s="343">
        <v>701</v>
      </c>
      <c r="F171" s="343">
        <v>70160</v>
      </c>
      <c r="G171" s="343">
        <v>3000</v>
      </c>
      <c r="H171" s="343">
        <v>404206</v>
      </c>
      <c r="I171" s="344">
        <v>0</v>
      </c>
      <c r="J171" s="344">
        <v>0</v>
      </c>
      <c r="K171" s="346">
        <v>10000000</v>
      </c>
      <c r="L171" s="348">
        <v>5000000</v>
      </c>
      <c r="M171" s="183"/>
      <c r="N171" s="331">
        <v>10000000</v>
      </c>
      <c r="O171" s="346">
        <f t="shared" si="30"/>
        <v>10500000</v>
      </c>
      <c r="P171" s="346">
        <f t="shared" si="30"/>
        <v>11025000</v>
      </c>
      <c r="Q171" s="347">
        <f t="shared" si="28"/>
        <v>31525000</v>
      </c>
    </row>
    <row r="172" spans="1:17" ht="18.75" x14ac:dyDescent="0.3">
      <c r="A172" s="183" t="s">
        <v>480</v>
      </c>
      <c r="B172" s="183" t="s">
        <v>481</v>
      </c>
      <c r="C172" s="343">
        <v>1101</v>
      </c>
      <c r="D172" s="343">
        <v>2</v>
      </c>
      <c r="E172" s="343">
        <v>701</v>
      </c>
      <c r="F172" s="343">
        <v>70160</v>
      </c>
      <c r="G172" s="343">
        <v>3000</v>
      </c>
      <c r="H172" s="343">
        <v>404206</v>
      </c>
      <c r="I172" s="344">
        <v>0</v>
      </c>
      <c r="J172" s="344">
        <v>0</v>
      </c>
      <c r="K172" s="346">
        <v>20000000</v>
      </c>
      <c r="L172" s="348">
        <v>20000000</v>
      </c>
      <c r="M172" s="183"/>
      <c r="N172" s="331">
        <v>10000000</v>
      </c>
      <c r="O172" s="346">
        <f t="shared" ref="O172:P179" si="31">N172+5%*N172</f>
        <v>10500000</v>
      </c>
      <c r="P172" s="346">
        <f t="shared" si="31"/>
        <v>11025000</v>
      </c>
      <c r="Q172" s="347">
        <f t="shared" si="28"/>
        <v>31525000</v>
      </c>
    </row>
    <row r="173" spans="1:17" ht="18.75" x14ac:dyDescent="0.3">
      <c r="A173" s="183" t="s">
        <v>482</v>
      </c>
      <c r="B173" s="183" t="s">
        <v>483</v>
      </c>
      <c r="C173" s="343">
        <v>1101</v>
      </c>
      <c r="D173" s="343">
        <v>9</v>
      </c>
      <c r="E173" s="343">
        <v>701</v>
      </c>
      <c r="F173" s="343">
        <v>70160</v>
      </c>
      <c r="G173" s="343">
        <v>3000</v>
      </c>
      <c r="H173" s="343">
        <v>404206</v>
      </c>
      <c r="I173" s="344">
        <v>0</v>
      </c>
      <c r="J173" s="344">
        <v>0</v>
      </c>
      <c r="K173" s="346">
        <v>8500000</v>
      </c>
      <c r="L173" s="345">
        <v>0</v>
      </c>
      <c r="M173" s="183"/>
      <c r="N173" s="331">
        <f>IFERROR(VLOOKUP(A173,'[2]Detail CAPEX  (2)'!_xlnm.Print_Area,11,0),0)</f>
        <v>0</v>
      </c>
      <c r="O173" s="346">
        <f t="shared" si="31"/>
        <v>0</v>
      </c>
      <c r="P173" s="346">
        <f t="shared" si="31"/>
        <v>0</v>
      </c>
      <c r="Q173" s="347">
        <f t="shared" si="28"/>
        <v>0</v>
      </c>
    </row>
    <row r="174" spans="1:17" ht="18.75" x14ac:dyDescent="0.3">
      <c r="A174" s="183" t="s">
        <v>484</v>
      </c>
      <c r="B174" s="183" t="s">
        <v>485</v>
      </c>
      <c r="C174" s="343">
        <v>1102</v>
      </c>
      <c r="D174" s="343">
        <v>9</v>
      </c>
      <c r="E174" s="343">
        <v>701</v>
      </c>
      <c r="F174" s="343">
        <v>70160</v>
      </c>
      <c r="G174" s="343">
        <v>3000</v>
      </c>
      <c r="H174" s="343">
        <v>404206</v>
      </c>
      <c r="I174" s="344">
        <v>0</v>
      </c>
      <c r="J174" s="344">
        <v>0</v>
      </c>
      <c r="K174" s="346">
        <v>5000000</v>
      </c>
      <c r="L174" s="345">
        <v>0</v>
      </c>
      <c r="M174" s="183"/>
      <c r="N174" s="331">
        <f>IFERROR(VLOOKUP(A174,'[2]Detail CAPEX  (2)'!_xlnm.Print_Area,11,0),0)</f>
        <v>0</v>
      </c>
      <c r="O174" s="346">
        <f t="shared" si="31"/>
        <v>0</v>
      </c>
      <c r="P174" s="346">
        <f t="shared" si="31"/>
        <v>0</v>
      </c>
      <c r="Q174" s="347">
        <f t="shared" si="28"/>
        <v>0</v>
      </c>
    </row>
    <row r="175" spans="1:17" ht="18.75" x14ac:dyDescent="0.3">
      <c r="A175" s="183" t="s">
        <v>486</v>
      </c>
      <c r="B175" s="183" t="s">
        <v>487</v>
      </c>
      <c r="C175" s="343">
        <v>1102</v>
      </c>
      <c r="D175" s="343">
        <v>9</v>
      </c>
      <c r="E175" s="343">
        <v>701</v>
      </c>
      <c r="F175" s="343">
        <v>70160</v>
      </c>
      <c r="G175" s="343">
        <v>3000</v>
      </c>
      <c r="H175" s="343">
        <v>404206</v>
      </c>
      <c r="I175" s="344">
        <v>0</v>
      </c>
      <c r="J175" s="344">
        <v>0</v>
      </c>
      <c r="K175" s="346">
        <v>14000000</v>
      </c>
      <c r="L175" s="348">
        <v>2000000</v>
      </c>
      <c r="M175" s="183"/>
      <c r="N175" s="331">
        <v>4000000</v>
      </c>
      <c r="O175" s="346">
        <f t="shared" si="31"/>
        <v>4200000</v>
      </c>
      <c r="P175" s="346">
        <f t="shared" si="31"/>
        <v>4410000</v>
      </c>
      <c r="Q175" s="347">
        <f t="shared" si="28"/>
        <v>12610000</v>
      </c>
    </row>
    <row r="176" spans="1:17" ht="18.75" x14ac:dyDescent="0.3">
      <c r="A176" s="183" t="s">
        <v>489</v>
      </c>
      <c r="B176" s="183" t="s">
        <v>490</v>
      </c>
      <c r="C176" s="343">
        <v>1102</v>
      </c>
      <c r="D176" s="343">
        <v>11</v>
      </c>
      <c r="E176" s="343">
        <v>704</v>
      </c>
      <c r="F176" s="343">
        <v>70411</v>
      </c>
      <c r="G176" s="343">
        <v>3000</v>
      </c>
      <c r="H176" s="343">
        <v>404206</v>
      </c>
      <c r="I176" s="344">
        <v>0</v>
      </c>
      <c r="J176" s="344">
        <v>0</v>
      </c>
      <c r="K176" s="346">
        <v>1500000</v>
      </c>
      <c r="L176" s="348">
        <v>1500000</v>
      </c>
      <c r="M176" s="183"/>
      <c r="N176" s="331">
        <v>2000000</v>
      </c>
      <c r="O176" s="346">
        <f t="shared" si="31"/>
        <v>2100000</v>
      </c>
      <c r="P176" s="346">
        <f t="shared" si="31"/>
        <v>2205000</v>
      </c>
      <c r="Q176" s="347">
        <f t="shared" si="28"/>
        <v>6305000</v>
      </c>
    </row>
    <row r="177" spans="1:17" ht="18.75" x14ac:dyDescent="0.3">
      <c r="A177" s="183" t="s">
        <v>491</v>
      </c>
      <c r="B177" s="183" t="s">
        <v>492</v>
      </c>
      <c r="C177" s="343">
        <v>1101</v>
      </c>
      <c r="D177" s="343">
        <v>9</v>
      </c>
      <c r="E177" s="343">
        <v>701</v>
      </c>
      <c r="F177" s="343">
        <v>70111</v>
      </c>
      <c r="G177" s="343">
        <v>3000</v>
      </c>
      <c r="H177" s="343">
        <v>404206</v>
      </c>
      <c r="I177" s="346">
        <v>7000000</v>
      </c>
      <c r="J177" s="344">
        <v>0</v>
      </c>
      <c r="K177" s="346">
        <v>15000000</v>
      </c>
      <c r="L177" s="348">
        <v>5000000</v>
      </c>
      <c r="M177" s="183"/>
      <c r="N177" s="331">
        <v>10000000</v>
      </c>
      <c r="O177" s="346">
        <f t="shared" si="31"/>
        <v>10500000</v>
      </c>
      <c r="P177" s="346">
        <f t="shared" si="31"/>
        <v>11025000</v>
      </c>
      <c r="Q177" s="347">
        <f t="shared" si="28"/>
        <v>31525000</v>
      </c>
    </row>
    <row r="178" spans="1:17" ht="18.75" x14ac:dyDescent="0.3">
      <c r="A178" s="333"/>
      <c r="B178" s="333" t="s">
        <v>139</v>
      </c>
      <c r="C178" s="337"/>
      <c r="D178" s="337"/>
      <c r="E178" s="337"/>
      <c r="F178" s="337"/>
      <c r="G178" s="337"/>
      <c r="H178" s="337"/>
      <c r="I178" s="183"/>
      <c r="J178" s="183"/>
      <c r="K178" s="183"/>
      <c r="L178" s="342"/>
      <c r="M178" s="183"/>
      <c r="N178" s="331">
        <f>IFERROR(VLOOKUP(A178,'[2]Detail CAPEX  (2)'!_xlnm.Print_Area,11,0),0)</f>
        <v>0</v>
      </c>
      <c r="O178" s="346">
        <f t="shared" si="31"/>
        <v>0</v>
      </c>
      <c r="P178" s="346">
        <f t="shared" si="31"/>
        <v>0</v>
      </c>
      <c r="Q178" s="347">
        <f t="shared" si="28"/>
        <v>0</v>
      </c>
    </row>
    <row r="179" spans="1:17" ht="18.75" x14ac:dyDescent="0.3">
      <c r="A179" s="183" t="s">
        <v>493</v>
      </c>
      <c r="B179" s="183" t="s">
        <v>494</v>
      </c>
      <c r="C179" s="343">
        <v>204</v>
      </c>
      <c r="D179" s="343">
        <v>9</v>
      </c>
      <c r="E179" s="343">
        <v>704</v>
      </c>
      <c r="F179" s="343">
        <v>70411</v>
      </c>
      <c r="G179" s="343">
        <v>3000</v>
      </c>
      <c r="H179" s="343">
        <v>404206</v>
      </c>
      <c r="I179" s="344">
        <v>0</v>
      </c>
      <c r="J179" s="344">
        <v>0</v>
      </c>
      <c r="K179" s="344">
        <v>0</v>
      </c>
      <c r="L179" s="345">
        <v>0</v>
      </c>
      <c r="M179" s="183"/>
      <c r="N179" s="331">
        <f>IFERROR(VLOOKUP(A179,'[2]Detail CAPEX  (2)'!_xlnm.Print_Area,11,0),0)</f>
        <v>0</v>
      </c>
      <c r="O179" s="346">
        <f t="shared" si="31"/>
        <v>0</v>
      </c>
      <c r="P179" s="346">
        <f t="shared" si="31"/>
        <v>0</v>
      </c>
      <c r="Q179" s="347">
        <f t="shared" si="28"/>
        <v>0</v>
      </c>
    </row>
    <row r="180" spans="1:17" s="359" customFormat="1" ht="18.75" x14ac:dyDescent="0.3">
      <c r="A180" s="355"/>
      <c r="B180" s="355" t="s">
        <v>495</v>
      </c>
      <c r="C180" s="355"/>
      <c r="D180" s="355"/>
      <c r="E180" s="355"/>
      <c r="F180" s="355"/>
      <c r="G180" s="355"/>
      <c r="H180" s="355"/>
      <c r="I180" s="356">
        <f>SUM(I157:I179)</f>
        <v>212783600</v>
      </c>
      <c r="J180" s="356">
        <f t="shared" ref="J180:Q180" si="32">SUM(J157:J179)</f>
        <v>0</v>
      </c>
      <c r="K180" s="356">
        <f t="shared" si="32"/>
        <v>588800000</v>
      </c>
      <c r="L180" s="357">
        <f t="shared" si="32"/>
        <v>353500000</v>
      </c>
      <c r="M180" s="356">
        <f t="shared" si="32"/>
        <v>0</v>
      </c>
      <c r="N180" s="358">
        <f>SUM(N157:N179)</f>
        <v>44000000</v>
      </c>
      <c r="O180" s="356">
        <f t="shared" si="32"/>
        <v>46200000</v>
      </c>
      <c r="P180" s="356">
        <f t="shared" si="32"/>
        <v>48510000</v>
      </c>
      <c r="Q180" s="356">
        <f t="shared" si="32"/>
        <v>138710000</v>
      </c>
    </row>
    <row r="181" spans="1:17" ht="18.75" x14ac:dyDescent="0.3">
      <c r="A181" s="337"/>
      <c r="B181" s="337"/>
      <c r="C181" s="337"/>
      <c r="D181" s="337"/>
      <c r="E181" s="337"/>
      <c r="F181" s="337"/>
      <c r="G181" s="337"/>
      <c r="H181" s="337"/>
      <c r="I181" s="183"/>
      <c r="J181" s="183"/>
      <c r="K181" s="183"/>
      <c r="L181" s="342"/>
      <c r="M181" s="183"/>
      <c r="N181" s="331">
        <f>IFERROR(VLOOKUP(A181,'[2]Detail CAPEX  (2)'!_xlnm.Print_Area,11,0),0)</f>
        <v>0</v>
      </c>
      <c r="O181" s="346">
        <f t="shared" ref="O181:P208" si="33">N181+5%*N181</f>
        <v>0</v>
      </c>
      <c r="P181" s="346">
        <f t="shared" si="33"/>
        <v>0</v>
      </c>
      <c r="Q181" s="347">
        <f t="shared" si="28"/>
        <v>0</v>
      </c>
    </row>
    <row r="182" spans="1:17" ht="18.75" x14ac:dyDescent="0.3">
      <c r="A182" s="365">
        <v>23001002</v>
      </c>
      <c r="B182" s="366" t="s">
        <v>2310</v>
      </c>
      <c r="C182" s="337"/>
      <c r="D182" s="337"/>
      <c r="E182" s="337"/>
      <c r="F182" s="337"/>
      <c r="G182" s="337"/>
      <c r="H182" s="337"/>
      <c r="I182" s="183"/>
      <c r="J182" s="183"/>
      <c r="K182" s="183"/>
      <c r="L182" s="342"/>
      <c r="M182" s="183"/>
      <c r="N182" s="367"/>
      <c r="O182" s="346"/>
      <c r="P182" s="346"/>
      <c r="Q182" s="347"/>
    </row>
    <row r="183" spans="1:17" ht="18.75" x14ac:dyDescent="0.3">
      <c r="A183" s="368"/>
      <c r="B183" s="368" t="s">
        <v>150</v>
      </c>
      <c r="C183" s="337"/>
      <c r="D183" s="337"/>
      <c r="E183" s="337"/>
      <c r="F183" s="337"/>
      <c r="G183" s="337"/>
      <c r="H183" s="337"/>
      <c r="I183" s="183"/>
      <c r="J183" s="183"/>
      <c r="K183" s="183"/>
      <c r="L183" s="342"/>
      <c r="M183" s="183"/>
      <c r="N183" s="369"/>
      <c r="O183" s="346"/>
      <c r="P183" s="346"/>
      <c r="Q183" s="347"/>
    </row>
    <row r="184" spans="1:17" ht="18.75" x14ac:dyDescent="0.3">
      <c r="A184" s="370" t="s">
        <v>2787</v>
      </c>
      <c r="B184" s="370" t="s">
        <v>483</v>
      </c>
      <c r="C184" s="337"/>
      <c r="D184" s="337"/>
      <c r="E184" s="337"/>
      <c r="F184" s="337"/>
      <c r="G184" s="337"/>
      <c r="H184" s="337"/>
      <c r="I184" s="183"/>
      <c r="J184" s="183"/>
      <c r="K184" s="183"/>
      <c r="L184" s="342"/>
      <c r="M184" s="183"/>
      <c r="N184" s="371">
        <v>5000000</v>
      </c>
      <c r="O184" s="346">
        <f>N184+5%*N184</f>
        <v>5250000</v>
      </c>
      <c r="P184" s="346">
        <f>O184+5%*O184</f>
        <v>5512500</v>
      </c>
      <c r="Q184" s="347">
        <f>SUM(N184:P184)</f>
        <v>15762500</v>
      </c>
    </row>
    <row r="185" spans="1:17" ht="18.75" x14ac:dyDescent="0.3">
      <c r="A185" s="370" t="s">
        <v>2788</v>
      </c>
      <c r="B185" s="370" t="s">
        <v>2789</v>
      </c>
      <c r="C185" s="337"/>
      <c r="D185" s="337"/>
      <c r="E185" s="337"/>
      <c r="F185" s="337"/>
      <c r="G185" s="337"/>
      <c r="H185" s="337"/>
      <c r="I185" s="183"/>
      <c r="J185" s="183"/>
      <c r="K185" s="183"/>
      <c r="L185" s="342"/>
      <c r="M185" s="183"/>
      <c r="N185" s="371">
        <f>25000000-25000000</f>
        <v>0</v>
      </c>
      <c r="O185" s="346">
        <f t="shared" ref="O185:P192" si="34">N185+5%*N185</f>
        <v>0</v>
      </c>
      <c r="P185" s="346">
        <f t="shared" si="34"/>
        <v>0</v>
      </c>
      <c r="Q185" s="347">
        <f t="shared" ref="Q185:Q192" si="35">SUM(N185:P185)</f>
        <v>0</v>
      </c>
    </row>
    <row r="186" spans="1:17" ht="18.75" x14ac:dyDescent="0.3">
      <c r="A186" s="370" t="s">
        <v>2790</v>
      </c>
      <c r="B186" s="370" t="s">
        <v>485</v>
      </c>
      <c r="C186" s="337"/>
      <c r="D186" s="337"/>
      <c r="E186" s="337"/>
      <c r="F186" s="337"/>
      <c r="G186" s="337"/>
      <c r="H186" s="337"/>
      <c r="I186" s="183"/>
      <c r="J186" s="183"/>
      <c r="K186" s="183"/>
      <c r="L186" s="342"/>
      <c r="M186" s="183"/>
      <c r="N186" s="371">
        <v>5000000</v>
      </c>
      <c r="O186" s="346">
        <f t="shared" si="34"/>
        <v>5250000</v>
      </c>
      <c r="P186" s="346">
        <f t="shared" si="34"/>
        <v>5512500</v>
      </c>
      <c r="Q186" s="347">
        <f t="shared" si="35"/>
        <v>15762500</v>
      </c>
    </row>
    <row r="187" spans="1:17" ht="18.75" x14ac:dyDescent="0.3">
      <c r="A187" s="370" t="s">
        <v>2791</v>
      </c>
      <c r="B187" s="330" t="s">
        <v>487</v>
      </c>
      <c r="C187" s="337"/>
      <c r="D187" s="337"/>
      <c r="E187" s="337"/>
      <c r="F187" s="337"/>
      <c r="G187" s="337"/>
      <c r="H187" s="337"/>
      <c r="I187" s="183"/>
      <c r="J187" s="183"/>
      <c r="K187" s="183"/>
      <c r="L187" s="342"/>
      <c r="M187" s="183"/>
      <c r="N187" s="371">
        <v>4500000</v>
      </c>
      <c r="O187" s="346">
        <f t="shared" si="34"/>
        <v>4725000</v>
      </c>
      <c r="P187" s="346">
        <f t="shared" si="34"/>
        <v>4961250</v>
      </c>
      <c r="Q187" s="347">
        <f t="shared" si="35"/>
        <v>14186250</v>
      </c>
    </row>
    <row r="188" spans="1:17" ht="18.75" x14ac:dyDescent="0.3">
      <c r="A188" s="370" t="s">
        <v>2792</v>
      </c>
      <c r="B188" s="330" t="s">
        <v>743</v>
      </c>
      <c r="C188" s="337"/>
      <c r="D188" s="337"/>
      <c r="E188" s="337"/>
      <c r="F188" s="337"/>
      <c r="G188" s="337"/>
      <c r="H188" s="337"/>
      <c r="I188" s="183"/>
      <c r="J188" s="183"/>
      <c r="K188" s="183"/>
      <c r="L188" s="342"/>
      <c r="M188" s="183"/>
      <c r="N188" s="371">
        <v>1000000</v>
      </c>
      <c r="O188" s="346">
        <f t="shared" si="34"/>
        <v>1050000</v>
      </c>
      <c r="P188" s="346">
        <f t="shared" si="34"/>
        <v>1102500</v>
      </c>
      <c r="Q188" s="347">
        <f t="shared" si="35"/>
        <v>3152500</v>
      </c>
    </row>
    <row r="189" spans="1:17" ht="18.75" x14ac:dyDescent="0.3">
      <c r="A189" s="370" t="s">
        <v>2793</v>
      </c>
      <c r="B189" s="330" t="s">
        <v>2794</v>
      </c>
      <c r="C189" s="337"/>
      <c r="D189" s="337"/>
      <c r="E189" s="337"/>
      <c r="F189" s="337"/>
      <c r="G189" s="337"/>
      <c r="H189" s="337"/>
      <c r="I189" s="183"/>
      <c r="J189" s="183"/>
      <c r="K189" s="183"/>
      <c r="L189" s="342"/>
      <c r="M189" s="183"/>
      <c r="N189" s="371">
        <v>15000000</v>
      </c>
      <c r="O189" s="346">
        <f t="shared" si="34"/>
        <v>15750000</v>
      </c>
      <c r="P189" s="346">
        <f t="shared" si="34"/>
        <v>16537500</v>
      </c>
      <c r="Q189" s="347">
        <f t="shared" si="35"/>
        <v>47287500</v>
      </c>
    </row>
    <row r="190" spans="1:17" ht="18.75" x14ac:dyDescent="0.3">
      <c r="A190" s="370" t="s">
        <v>2795</v>
      </c>
      <c r="B190" s="330" t="s">
        <v>343</v>
      </c>
      <c r="C190" s="337"/>
      <c r="D190" s="337"/>
      <c r="E190" s="337"/>
      <c r="F190" s="337"/>
      <c r="G190" s="337"/>
      <c r="H190" s="337"/>
      <c r="I190" s="183"/>
      <c r="J190" s="183"/>
      <c r="K190" s="183"/>
      <c r="L190" s="342"/>
      <c r="M190" s="183"/>
      <c r="N190" s="371">
        <v>5000000</v>
      </c>
      <c r="O190" s="346">
        <f t="shared" si="34"/>
        <v>5250000</v>
      </c>
      <c r="P190" s="346">
        <f t="shared" si="34"/>
        <v>5512500</v>
      </c>
      <c r="Q190" s="347">
        <f t="shared" si="35"/>
        <v>15762500</v>
      </c>
    </row>
    <row r="191" spans="1:17" ht="18.75" x14ac:dyDescent="0.3">
      <c r="A191" s="370" t="s">
        <v>2796</v>
      </c>
      <c r="B191" s="330" t="s">
        <v>2797</v>
      </c>
      <c r="C191" s="337"/>
      <c r="D191" s="337"/>
      <c r="E191" s="337"/>
      <c r="F191" s="337"/>
      <c r="G191" s="337"/>
      <c r="H191" s="337"/>
      <c r="I191" s="183"/>
      <c r="J191" s="183"/>
      <c r="K191" s="183"/>
      <c r="L191" s="342"/>
      <c r="M191" s="183"/>
      <c r="N191" s="371">
        <v>5000000</v>
      </c>
      <c r="O191" s="346">
        <f t="shared" si="34"/>
        <v>5250000</v>
      </c>
      <c r="P191" s="346">
        <f t="shared" si="34"/>
        <v>5512500</v>
      </c>
      <c r="Q191" s="347">
        <f t="shared" si="35"/>
        <v>15762500</v>
      </c>
    </row>
    <row r="192" spans="1:17" ht="18.75" x14ac:dyDescent="0.3">
      <c r="A192" s="370" t="s">
        <v>2798</v>
      </c>
      <c r="B192" s="330" t="s">
        <v>2799</v>
      </c>
      <c r="C192" s="337"/>
      <c r="D192" s="337"/>
      <c r="E192" s="337"/>
      <c r="F192" s="337"/>
      <c r="G192" s="337"/>
      <c r="H192" s="337"/>
      <c r="I192" s="183"/>
      <c r="J192" s="183"/>
      <c r="K192" s="183"/>
      <c r="L192" s="342"/>
      <c r="M192" s="183"/>
      <c r="N192" s="371">
        <v>5000000</v>
      </c>
      <c r="O192" s="346">
        <f t="shared" si="34"/>
        <v>5250000</v>
      </c>
      <c r="P192" s="346">
        <f t="shared" si="34"/>
        <v>5512500</v>
      </c>
      <c r="Q192" s="347">
        <f t="shared" si="35"/>
        <v>15762500</v>
      </c>
    </row>
    <row r="193" spans="1:17" ht="18.75" x14ac:dyDescent="0.3">
      <c r="A193" s="368"/>
      <c r="B193" s="366" t="s">
        <v>2800</v>
      </c>
      <c r="C193" s="337"/>
      <c r="D193" s="337"/>
      <c r="E193" s="337"/>
      <c r="F193" s="337"/>
      <c r="G193" s="337"/>
      <c r="H193" s="337"/>
      <c r="I193" s="183"/>
      <c r="J193" s="183"/>
      <c r="K193" s="183"/>
      <c r="L193" s="342"/>
      <c r="M193" s="183"/>
      <c r="N193" s="369">
        <f>SUM(N184:N192)</f>
        <v>45500000</v>
      </c>
      <c r="O193" s="372">
        <f>SUM(O184:O192)</f>
        <v>47775000</v>
      </c>
      <c r="P193" s="372">
        <f>SUM(P184:P192)</f>
        <v>50163750</v>
      </c>
      <c r="Q193" s="372">
        <f>SUM(Q184:Q192)</f>
        <v>143438750</v>
      </c>
    </row>
    <row r="194" spans="1:17" ht="18.75" x14ac:dyDescent="0.3">
      <c r="A194" s="337"/>
      <c r="B194" s="337"/>
      <c r="C194" s="337"/>
      <c r="D194" s="337"/>
      <c r="E194" s="337"/>
      <c r="F194" s="337"/>
      <c r="G194" s="337"/>
      <c r="H194" s="337"/>
      <c r="I194" s="183"/>
      <c r="J194" s="183"/>
      <c r="K194" s="183"/>
      <c r="L194" s="342"/>
      <c r="M194" s="183"/>
      <c r="N194" s="331"/>
      <c r="O194" s="346"/>
      <c r="P194" s="346"/>
      <c r="Q194" s="347"/>
    </row>
    <row r="195" spans="1:17" ht="18.75" x14ac:dyDescent="0.3">
      <c r="A195" s="336">
        <v>25001001</v>
      </c>
      <c r="B195" s="333" t="s">
        <v>55</v>
      </c>
      <c r="C195" s="337"/>
      <c r="D195" s="337"/>
      <c r="E195" s="337"/>
      <c r="F195" s="337"/>
      <c r="G195" s="337"/>
      <c r="H195" s="337"/>
      <c r="I195" s="183"/>
      <c r="J195" s="183"/>
      <c r="K195" s="183"/>
      <c r="L195" s="342"/>
      <c r="M195" s="183"/>
      <c r="N195" s="331">
        <f>IFERROR(VLOOKUP(#REF!,'[2]Detail CAPEX  (2)'!_xlnm.Print_Area,11,0),0)</f>
        <v>0</v>
      </c>
      <c r="O195" s="346">
        <f t="shared" si="33"/>
        <v>0</v>
      </c>
      <c r="P195" s="346">
        <f t="shared" si="33"/>
        <v>0</v>
      </c>
      <c r="Q195" s="347">
        <f t="shared" si="28"/>
        <v>0</v>
      </c>
    </row>
    <row r="196" spans="1:17" ht="18.75" x14ac:dyDescent="0.3">
      <c r="A196" s="333"/>
      <c r="B196" s="333" t="s">
        <v>222</v>
      </c>
      <c r="C196" s="337"/>
      <c r="D196" s="337"/>
      <c r="E196" s="337"/>
      <c r="F196" s="337"/>
      <c r="G196" s="337"/>
      <c r="H196" s="337"/>
      <c r="I196" s="183"/>
      <c r="J196" s="183"/>
      <c r="K196" s="183"/>
      <c r="L196" s="342"/>
      <c r="M196" s="183"/>
      <c r="N196" s="331">
        <f>IFERROR(VLOOKUP(A196,'[2]Detail CAPEX  (2)'!_xlnm.Print_Area,11,0),0)</f>
        <v>0</v>
      </c>
      <c r="O196" s="346">
        <f t="shared" si="33"/>
        <v>0</v>
      </c>
      <c r="P196" s="346">
        <f t="shared" si="33"/>
        <v>0</v>
      </c>
      <c r="Q196" s="347">
        <f t="shared" si="28"/>
        <v>0</v>
      </c>
    </row>
    <row r="197" spans="1:17" ht="18.75" x14ac:dyDescent="0.3">
      <c r="A197" s="183" t="s">
        <v>496</v>
      </c>
      <c r="B197" s="183" t="s">
        <v>497</v>
      </c>
      <c r="C197" s="343">
        <v>408</v>
      </c>
      <c r="D197" s="343">
        <v>9</v>
      </c>
      <c r="E197" s="343">
        <v>704</v>
      </c>
      <c r="F197" s="343">
        <v>70411</v>
      </c>
      <c r="G197" s="343">
        <v>3000</v>
      </c>
      <c r="H197" s="343">
        <v>404206</v>
      </c>
      <c r="I197" s="344">
        <v>0</v>
      </c>
      <c r="J197" s="344">
        <v>0</v>
      </c>
      <c r="K197" s="344">
        <v>0</v>
      </c>
      <c r="L197" s="345">
        <v>0</v>
      </c>
      <c r="M197" s="183"/>
      <c r="N197" s="331">
        <f>IFERROR(VLOOKUP(A197,'[2]Detail CAPEX  (2)'!_xlnm.Print_Area,11,0),0)</f>
        <v>0</v>
      </c>
      <c r="O197" s="346">
        <f t="shared" si="33"/>
        <v>0</v>
      </c>
      <c r="P197" s="346">
        <f t="shared" si="33"/>
        <v>0</v>
      </c>
      <c r="Q197" s="347">
        <f t="shared" si="28"/>
        <v>0</v>
      </c>
    </row>
    <row r="198" spans="1:17" ht="18.75" x14ac:dyDescent="0.3">
      <c r="A198" s="333"/>
      <c r="B198" s="333" t="s">
        <v>150</v>
      </c>
      <c r="C198" s="337"/>
      <c r="D198" s="337"/>
      <c r="E198" s="337"/>
      <c r="F198" s="337"/>
      <c r="G198" s="337"/>
      <c r="H198" s="337"/>
      <c r="I198" s="183"/>
      <c r="J198" s="183"/>
      <c r="K198" s="183"/>
      <c r="L198" s="342"/>
      <c r="M198" s="183"/>
      <c r="N198" s="331">
        <f>IFERROR(VLOOKUP(A198,'[2]Detail CAPEX  (2)'!_xlnm.Print_Area,11,0),0)</f>
        <v>0</v>
      </c>
      <c r="O198" s="346">
        <f t="shared" si="33"/>
        <v>0</v>
      </c>
      <c r="P198" s="346">
        <f t="shared" si="33"/>
        <v>0</v>
      </c>
      <c r="Q198" s="347">
        <f t="shared" si="28"/>
        <v>0</v>
      </c>
    </row>
    <row r="199" spans="1:17" ht="18.75" x14ac:dyDescent="0.3">
      <c r="A199" s="183" t="s">
        <v>498</v>
      </c>
      <c r="B199" s="183" t="s">
        <v>499</v>
      </c>
      <c r="C199" s="343">
        <v>1303</v>
      </c>
      <c r="D199" s="343">
        <v>9</v>
      </c>
      <c r="E199" s="343">
        <v>701</v>
      </c>
      <c r="F199" s="343">
        <v>70131</v>
      </c>
      <c r="G199" s="343">
        <v>3000</v>
      </c>
      <c r="H199" s="343">
        <v>404206</v>
      </c>
      <c r="I199" s="344">
        <v>0</v>
      </c>
      <c r="J199" s="344">
        <v>0</v>
      </c>
      <c r="K199" s="346">
        <v>104382672</v>
      </c>
      <c r="L199" s="348">
        <v>70000000</v>
      </c>
      <c r="M199" s="183"/>
      <c r="N199" s="331">
        <f>IFERROR(VLOOKUP(A199,'[2]Detail CAPEX  (2)'!_xlnm.Print_Area,11,0),0)</f>
        <v>0</v>
      </c>
      <c r="O199" s="346">
        <f t="shared" si="33"/>
        <v>0</v>
      </c>
      <c r="P199" s="346">
        <f t="shared" si="33"/>
        <v>0</v>
      </c>
      <c r="Q199" s="347">
        <f t="shared" si="28"/>
        <v>0</v>
      </c>
    </row>
    <row r="200" spans="1:17" ht="18.75" x14ac:dyDescent="0.3">
      <c r="A200" s="183" t="s">
        <v>500</v>
      </c>
      <c r="B200" s="183" t="s">
        <v>501</v>
      </c>
      <c r="C200" s="343">
        <v>1301</v>
      </c>
      <c r="D200" s="343">
        <v>9</v>
      </c>
      <c r="E200" s="343">
        <v>701</v>
      </c>
      <c r="F200" s="343">
        <v>70133</v>
      </c>
      <c r="G200" s="343">
        <v>3000</v>
      </c>
      <c r="H200" s="343">
        <v>404206</v>
      </c>
      <c r="I200" s="344">
        <v>0</v>
      </c>
      <c r="J200" s="344">
        <v>0</v>
      </c>
      <c r="K200" s="346">
        <v>10000000</v>
      </c>
      <c r="L200" s="348">
        <v>1000000</v>
      </c>
      <c r="M200" s="183"/>
      <c r="N200" s="331">
        <f>IFERROR(VLOOKUP(A200,'[2]Detail CAPEX  (2)'!_xlnm.Print_Area,11,0),0)</f>
        <v>0</v>
      </c>
      <c r="O200" s="346">
        <f t="shared" si="33"/>
        <v>0</v>
      </c>
      <c r="P200" s="346">
        <f t="shared" si="33"/>
        <v>0</v>
      </c>
      <c r="Q200" s="347">
        <f t="shared" si="28"/>
        <v>0</v>
      </c>
    </row>
    <row r="201" spans="1:17" ht="18.75" x14ac:dyDescent="0.3">
      <c r="A201" s="183" t="s">
        <v>502</v>
      </c>
      <c r="B201" s="183" t="s">
        <v>503</v>
      </c>
      <c r="C201" s="343">
        <v>1301</v>
      </c>
      <c r="D201" s="343">
        <v>9</v>
      </c>
      <c r="E201" s="343">
        <v>701</v>
      </c>
      <c r="F201" s="343">
        <v>70133</v>
      </c>
      <c r="G201" s="343">
        <v>3000</v>
      </c>
      <c r="H201" s="343">
        <v>404206</v>
      </c>
      <c r="I201" s="346">
        <v>10740000</v>
      </c>
      <c r="J201" s="344">
        <v>0</v>
      </c>
      <c r="K201" s="346">
        <v>70000000</v>
      </c>
      <c r="L201" s="348">
        <v>50000000</v>
      </c>
      <c r="M201" s="183"/>
      <c r="N201" s="331">
        <f>IFERROR(VLOOKUP(A201,'[2]Detail CAPEX  (2)'!_xlnm.Print_Area,11,0),0)</f>
        <v>0</v>
      </c>
      <c r="O201" s="346">
        <f t="shared" si="33"/>
        <v>0</v>
      </c>
      <c r="P201" s="346">
        <f t="shared" si="33"/>
        <v>0</v>
      </c>
      <c r="Q201" s="347">
        <f t="shared" si="28"/>
        <v>0</v>
      </c>
    </row>
    <row r="202" spans="1:17" ht="18.75" x14ac:dyDescent="0.3">
      <c r="A202" s="183" t="s">
        <v>504</v>
      </c>
      <c r="B202" s="183" t="s">
        <v>505</v>
      </c>
      <c r="C202" s="343">
        <v>1301</v>
      </c>
      <c r="D202" s="343">
        <v>9</v>
      </c>
      <c r="E202" s="343">
        <v>701</v>
      </c>
      <c r="F202" s="343">
        <v>70133</v>
      </c>
      <c r="G202" s="343">
        <v>3000</v>
      </c>
      <c r="H202" s="343">
        <v>404206</v>
      </c>
      <c r="I202" s="344">
        <v>0</v>
      </c>
      <c r="J202" s="344">
        <v>0</v>
      </c>
      <c r="K202" s="346">
        <v>8000000</v>
      </c>
      <c r="L202" s="348">
        <v>2000000</v>
      </c>
      <c r="M202" s="183"/>
      <c r="N202" s="331">
        <f>IFERROR(VLOOKUP(A202,'[2]Detail CAPEX  (2)'!_xlnm.Print_Area,11,0),0)</f>
        <v>0</v>
      </c>
      <c r="O202" s="346">
        <f t="shared" si="33"/>
        <v>0</v>
      </c>
      <c r="P202" s="346">
        <f t="shared" si="33"/>
        <v>0</v>
      </c>
      <c r="Q202" s="347">
        <f t="shared" si="28"/>
        <v>0</v>
      </c>
    </row>
    <row r="203" spans="1:17" ht="18.75" x14ac:dyDescent="0.3">
      <c r="A203" s="183" t="s">
        <v>506</v>
      </c>
      <c r="B203" s="183" t="s">
        <v>507</v>
      </c>
      <c r="C203" s="343">
        <v>1301</v>
      </c>
      <c r="D203" s="343">
        <v>9</v>
      </c>
      <c r="E203" s="343">
        <v>701</v>
      </c>
      <c r="F203" s="343">
        <v>70133</v>
      </c>
      <c r="G203" s="343">
        <v>3000</v>
      </c>
      <c r="H203" s="343">
        <v>404206</v>
      </c>
      <c r="I203" s="344">
        <v>0</v>
      </c>
      <c r="J203" s="344">
        <v>0</v>
      </c>
      <c r="K203" s="346">
        <v>5000000</v>
      </c>
      <c r="L203" s="348">
        <v>5000000</v>
      </c>
      <c r="M203" s="183"/>
      <c r="N203" s="331">
        <f>IFERROR(VLOOKUP(A203,'[2]Detail CAPEX  (2)'!_xlnm.Print_Area,11,0),0)</f>
        <v>0</v>
      </c>
      <c r="O203" s="346">
        <f t="shared" si="33"/>
        <v>0</v>
      </c>
      <c r="P203" s="346">
        <f t="shared" si="33"/>
        <v>0</v>
      </c>
      <c r="Q203" s="347">
        <f t="shared" si="28"/>
        <v>0</v>
      </c>
    </row>
    <row r="204" spans="1:17" ht="18.75" x14ac:dyDescent="0.3">
      <c r="A204" s="183" t="s">
        <v>508</v>
      </c>
      <c r="B204" s="183" t="s">
        <v>509</v>
      </c>
      <c r="C204" s="343">
        <v>1301</v>
      </c>
      <c r="D204" s="343">
        <v>9</v>
      </c>
      <c r="E204" s="343">
        <v>701</v>
      </c>
      <c r="F204" s="343">
        <v>70133</v>
      </c>
      <c r="G204" s="343">
        <v>3000</v>
      </c>
      <c r="H204" s="343">
        <v>404206</v>
      </c>
      <c r="I204" s="344">
        <v>0</v>
      </c>
      <c r="J204" s="344">
        <v>0</v>
      </c>
      <c r="K204" s="346">
        <v>10000000</v>
      </c>
      <c r="L204" s="348">
        <v>10000000</v>
      </c>
      <c r="M204" s="183"/>
      <c r="N204" s="331">
        <f>IFERROR(VLOOKUP(A204,'[2]Detail CAPEX  (2)'!_xlnm.Print_Area,11,0),0)</f>
        <v>0</v>
      </c>
      <c r="O204" s="346">
        <f t="shared" si="33"/>
        <v>0</v>
      </c>
      <c r="P204" s="346">
        <f t="shared" si="33"/>
        <v>0</v>
      </c>
      <c r="Q204" s="347">
        <f t="shared" si="28"/>
        <v>0</v>
      </c>
    </row>
    <row r="205" spans="1:17" ht="18.75" x14ac:dyDescent="0.3">
      <c r="A205" s="183" t="s">
        <v>510</v>
      </c>
      <c r="B205" s="183" t="s">
        <v>511</v>
      </c>
      <c r="C205" s="343">
        <v>1301</v>
      </c>
      <c r="D205" s="343">
        <v>9</v>
      </c>
      <c r="E205" s="343">
        <v>701</v>
      </c>
      <c r="F205" s="343">
        <v>70133</v>
      </c>
      <c r="G205" s="343">
        <v>3000</v>
      </c>
      <c r="H205" s="343">
        <v>404206</v>
      </c>
      <c r="I205" s="344">
        <v>0</v>
      </c>
      <c r="J205" s="344">
        <v>0</v>
      </c>
      <c r="K205" s="346">
        <v>20000000</v>
      </c>
      <c r="L205" s="348">
        <v>20000000</v>
      </c>
      <c r="M205" s="183"/>
      <c r="N205" s="331">
        <f>IFERROR(VLOOKUP(A205,'[2]Detail CAPEX  (2)'!_xlnm.Print_Area,11,0),0)</f>
        <v>0</v>
      </c>
      <c r="O205" s="346">
        <f t="shared" si="33"/>
        <v>0</v>
      </c>
      <c r="P205" s="346">
        <f t="shared" si="33"/>
        <v>0</v>
      </c>
      <c r="Q205" s="347">
        <f t="shared" si="28"/>
        <v>0</v>
      </c>
    </row>
    <row r="206" spans="1:17" ht="18.75" x14ac:dyDescent="0.3">
      <c r="A206" s="183" t="s">
        <v>512</v>
      </c>
      <c r="B206" s="183" t="s">
        <v>513</v>
      </c>
      <c r="C206" s="343">
        <v>1301</v>
      </c>
      <c r="D206" s="343">
        <v>9</v>
      </c>
      <c r="E206" s="343">
        <v>701</v>
      </c>
      <c r="F206" s="343">
        <v>70133</v>
      </c>
      <c r="G206" s="343">
        <v>3000</v>
      </c>
      <c r="H206" s="343">
        <v>404206</v>
      </c>
      <c r="I206" s="346">
        <v>9082000</v>
      </c>
      <c r="J206" s="344">
        <v>0</v>
      </c>
      <c r="K206" s="346">
        <v>80000000</v>
      </c>
      <c r="L206" s="348">
        <v>50000000</v>
      </c>
      <c r="M206" s="183"/>
      <c r="N206" s="331">
        <f>IFERROR(VLOOKUP(A206,'[2]Detail CAPEX  (2)'!_xlnm.Print_Area,11,0),0)-60000000</f>
        <v>-60000000</v>
      </c>
      <c r="O206" s="346">
        <f t="shared" si="33"/>
        <v>-63000000</v>
      </c>
      <c r="P206" s="346">
        <f t="shared" si="33"/>
        <v>-66150000</v>
      </c>
      <c r="Q206" s="347">
        <f t="shared" si="28"/>
        <v>-189150000</v>
      </c>
    </row>
    <row r="207" spans="1:17" ht="18.75" x14ac:dyDescent="0.3">
      <c r="A207" s="183" t="s">
        <v>514</v>
      </c>
      <c r="B207" s="183" t="s">
        <v>515</v>
      </c>
      <c r="C207" s="343">
        <v>1301</v>
      </c>
      <c r="D207" s="343">
        <v>9</v>
      </c>
      <c r="E207" s="343">
        <v>701</v>
      </c>
      <c r="F207" s="343">
        <v>70133</v>
      </c>
      <c r="G207" s="343">
        <v>3000</v>
      </c>
      <c r="H207" s="343">
        <v>404206</v>
      </c>
      <c r="I207" s="344">
        <v>0</v>
      </c>
      <c r="J207" s="344">
        <v>0</v>
      </c>
      <c r="K207" s="346">
        <v>10000000</v>
      </c>
      <c r="L207" s="348">
        <v>2000000</v>
      </c>
      <c r="M207" s="183"/>
      <c r="N207" s="331">
        <f>IFERROR(VLOOKUP(A207,'[2]Detail CAPEX  (2)'!_xlnm.Print_Area,11,0),0)</f>
        <v>0</v>
      </c>
      <c r="O207" s="346">
        <f t="shared" si="33"/>
        <v>0</v>
      </c>
      <c r="P207" s="346">
        <f t="shared" si="33"/>
        <v>0</v>
      </c>
      <c r="Q207" s="347">
        <f t="shared" si="28"/>
        <v>0</v>
      </c>
    </row>
    <row r="208" spans="1:17" ht="18.75" x14ac:dyDescent="0.3">
      <c r="A208" s="183" t="s">
        <v>516</v>
      </c>
      <c r="B208" s="183" t="s">
        <v>517</v>
      </c>
      <c r="C208" s="343">
        <v>1301</v>
      </c>
      <c r="D208" s="343">
        <v>9</v>
      </c>
      <c r="E208" s="343">
        <v>701</v>
      </c>
      <c r="F208" s="343">
        <v>70133</v>
      </c>
      <c r="G208" s="343">
        <v>3000</v>
      </c>
      <c r="H208" s="343">
        <v>404206</v>
      </c>
      <c r="I208" s="346">
        <v>460125</v>
      </c>
      <c r="J208" s="344">
        <v>0</v>
      </c>
      <c r="K208" s="346">
        <v>80000000</v>
      </c>
      <c r="L208" s="348">
        <v>100000000</v>
      </c>
      <c r="M208" s="346">
        <v>100000000</v>
      </c>
      <c r="N208" s="331">
        <f>IFERROR(VLOOKUP(A208,'[2]Detail CAPEX  (2)'!_xlnm.Print_Area,11,0),0)</f>
        <v>0</v>
      </c>
      <c r="O208" s="346">
        <f t="shared" si="33"/>
        <v>0</v>
      </c>
      <c r="P208" s="346">
        <f t="shared" si="33"/>
        <v>0</v>
      </c>
      <c r="Q208" s="347">
        <f t="shared" si="28"/>
        <v>0</v>
      </c>
    </row>
    <row r="209" spans="1:17" ht="18.75" x14ac:dyDescent="0.3">
      <c r="A209" s="183" t="s">
        <v>518</v>
      </c>
      <c r="B209" s="183" t="s">
        <v>519</v>
      </c>
      <c r="C209" s="343">
        <v>1301</v>
      </c>
      <c r="D209" s="343">
        <v>9</v>
      </c>
      <c r="E209" s="343">
        <v>701</v>
      </c>
      <c r="F209" s="343">
        <v>70133</v>
      </c>
      <c r="G209" s="343">
        <v>3000</v>
      </c>
      <c r="H209" s="343">
        <v>404206</v>
      </c>
      <c r="I209" s="344">
        <v>0</v>
      </c>
      <c r="J209" s="344">
        <v>0</v>
      </c>
      <c r="K209" s="346">
        <v>15000000</v>
      </c>
      <c r="L209" s="348">
        <v>15000000</v>
      </c>
      <c r="M209" s="183"/>
      <c r="N209" s="331">
        <f>IFERROR(VLOOKUP(A209,'[2]Detail CAPEX  (2)'!_xlnm.Print_Area,11,0),0)</f>
        <v>0</v>
      </c>
      <c r="O209" s="346">
        <f t="shared" ref="O209:P224" si="36">N209+5%*N209</f>
        <v>0</v>
      </c>
      <c r="P209" s="346">
        <f t="shared" si="36"/>
        <v>0</v>
      </c>
      <c r="Q209" s="347">
        <f t="shared" si="28"/>
        <v>0</v>
      </c>
    </row>
    <row r="210" spans="1:17" ht="18.75" x14ac:dyDescent="0.3">
      <c r="A210" s="183" t="s">
        <v>520</v>
      </c>
      <c r="B210" s="183" t="s">
        <v>521</v>
      </c>
      <c r="C210" s="343">
        <v>1301</v>
      </c>
      <c r="D210" s="343">
        <v>9</v>
      </c>
      <c r="E210" s="343">
        <v>701</v>
      </c>
      <c r="F210" s="343">
        <v>70133</v>
      </c>
      <c r="G210" s="343">
        <v>3000</v>
      </c>
      <c r="H210" s="343">
        <v>404206</v>
      </c>
      <c r="I210" s="344">
        <v>0</v>
      </c>
      <c r="J210" s="344">
        <v>0</v>
      </c>
      <c r="K210" s="346">
        <v>20000000</v>
      </c>
      <c r="L210" s="348">
        <v>10000000</v>
      </c>
      <c r="M210" s="183"/>
      <c r="N210" s="331">
        <f>IFERROR(VLOOKUP(A210,'[2]Detail CAPEX  (2)'!_xlnm.Print_Area,11,0),0)</f>
        <v>0</v>
      </c>
      <c r="O210" s="346">
        <f t="shared" si="36"/>
        <v>0</v>
      </c>
      <c r="P210" s="346">
        <f t="shared" si="36"/>
        <v>0</v>
      </c>
      <c r="Q210" s="347">
        <f t="shared" si="28"/>
        <v>0</v>
      </c>
    </row>
    <row r="211" spans="1:17" ht="18.75" x14ac:dyDescent="0.3">
      <c r="A211" s="183" t="s">
        <v>522</v>
      </c>
      <c r="B211" s="183" t="s">
        <v>523</v>
      </c>
      <c r="C211" s="343">
        <v>1301</v>
      </c>
      <c r="D211" s="343">
        <v>9</v>
      </c>
      <c r="E211" s="343">
        <v>701</v>
      </c>
      <c r="F211" s="343">
        <v>70133</v>
      </c>
      <c r="G211" s="343">
        <v>3000</v>
      </c>
      <c r="H211" s="343">
        <v>404206</v>
      </c>
      <c r="I211" s="344">
        <v>0</v>
      </c>
      <c r="J211" s="344">
        <v>0</v>
      </c>
      <c r="K211" s="346">
        <v>19000000</v>
      </c>
      <c r="L211" s="348">
        <v>10000000</v>
      </c>
      <c r="M211" s="183"/>
      <c r="N211" s="331">
        <f>IFERROR(VLOOKUP(A211,'[2]Detail CAPEX  (2)'!_xlnm.Print_Area,11,0),0)</f>
        <v>0</v>
      </c>
      <c r="O211" s="346">
        <f t="shared" si="36"/>
        <v>0</v>
      </c>
      <c r="P211" s="346">
        <f t="shared" si="36"/>
        <v>0</v>
      </c>
      <c r="Q211" s="347">
        <f t="shared" si="28"/>
        <v>0</v>
      </c>
    </row>
    <row r="212" spans="1:17" ht="18.75" x14ac:dyDescent="0.3">
      <c r="A212" s="183" t="s">
        <v>524</v>
      </c>
      <c r="B212" s="183" t="s">
        <v>525</v>
      </c>
      <c r="C212" s="343">
        <v>1301</v>
      </c>
      <c r="D212" s="343">
        <v>9</v>
      </c>
      <c r="E212" s="343">
        <v>701</v>
      </c>
      <c r="F212" s="343">
        <v>70133</v>
      </c>
      <c r="G212" s="343">
        <v>3000</v>
      </c>
      <c r="H212" s="343">
        <v>404206</v>
      </c>
      <c r="I212" s="344">
        <v>0</v>
      </c>
      <c r="J212" s="344">
        <v>0</v>
      </c>
      <c r="K212" s="346">
        <v>2000000</v>
      </c>
      <c r="L212" s="348">
        <v>2000000</v>
      </c>
      <c r="M212" s="183"/>
      <c r="N212" s="331">
        <f>IFERROR(VLOOKUP(A212,'[2]Detail CAPEX  (2)'!_xlnm.Print_Area,11,0),0)</f>
        <v>0</v>
      </c>
      <c r="O212" s="346">
        <f t="shared" si="36"/>
        <v>0</v>
      </c>
      <c r="P212" s="346">
        <f t="shared" si="36"/>
        <v>0</v>
      </c>
      <c r="Q212" s="347">
        <f t="shared" si="28"/>
        <v>0</v>
      </c>
    </row>
    <row r="213" spans="1:17" ht="18.75" x14ac:dyDescent="0.3">
      <c r="A213" s="183" t="s">
        <v>526</v>
      </c>
      <c r="B213" s="183" t="s">
        <v>527</v>
      </c>
      <c r="C213" s="343">
        <v>1301</v>
      </c>
      <c r="D213" s="343">
        <v>9</v>
      </c>
      <c r="E213" s="343">
        <v>701</v>
      </c>
      <c r="F213" s="343">
        <v>70133</v>
      </c>
      <c r="G213" s="343">
        <v>3000</v>
      </c>
      <c r="H213" s="343">
        <v>404205</v>
      </c>
      <c r="I213" s="344">
        <v>0</v>
      </c>
      <c r="J213" s="344">
        <v>0</v>
      </c>
      <c r="K213" s="346">
        <v>10000000</v>
      </c>
      <c r="L213" s="348">
        <v>10000000</v>
      </c>
      <c r="M213" s="183"/>
      <c r="N213" s="331">
        <f>IFERROR(VLOOKUP(A213,'[2]Detail CAPEX  (2)'!_xlnm.Print_Area,11,0),0)</f>
        <v>0</v>
      </c>
      <c r="O213" s="346">
        <f t="shared" si="36"/>
        <v>0</v>
      </c>
      <c r="P213" s="346">
        <f t="shared" si="36"/>
        <v>0</v>
      </c>
      <c r="Q213" s="347">
        <f t="shared" ref="Q213:Q276" si="37">SUM(N213:P213)</f>
        <v>0</v>
      </c>
    </row>
    <row r="214" spans="1:17" ht="18.75" x14ac:dyDescent="0.3">
      <c r="A214" s="183" t="s">
        <v>528</v>
      </c>
      <c r="B214" s="183" t="s">
        <v>529</v>
      </c>
      <c r="C214" s="343">
        <v>1301</v>
      </c>
      <c r="D214" s="343">
        <v>9</v>
      </c>
      <c r="E214" s="343">
        <v>701</v>
      </c>
      <c r="F214" s="343">
        <v>70133</v>
      </c>
      <c r="G214" s="343">
        <v>3000</v>
      </c>
      <c r="H214" s="343">
        <v>404206</v>
      </c>
      <c r="I214" s="344">
        <v>0</v>
      </c>
      <c r="J214" s="344">
        <v>0</v>
      </c>
      <c r="K214" s="346">
        <v>10000000</v>
      </c>
      <c r="L214" s="348">
        <v>5000000</v>
      </c>
      <c r="M214" s="183"/>
      <c r="N214" s="331">
        <f>IFERROR(VLOOKUP(A214,'[2]Detail CAPEX  (2)'!_xlnm.Print_Area,11,0),0)</f>
        <v>0</v>
      </c>
      <c r="O214" s="346">
        <f t="shared" si="36"/>
        <v>0</v>
      </c>
      <c r="P214" s="346">
        <f t="shared" si="36"/>
        <v>0</v>
      </c>
      <c r="Q214" s="347">
        <f t="shared" si="37"/>
        <v>0</v>
      </c>
    </row>
    <row r="215" spans="1:17" ht="18.75" x14ac:dyDescent="0.3">
      <c r="A215" s="183" t="s">
        <v>530</v>
      </c>
      <c r="B215" s="183" t="s">
        <v>531</v>
      </c>
      <c r="C215" s="343">
        <v>1301</v>
      </c>
      <c r="D215" s="343">
        <v>9</v>
      </c>
      <c r="E215" s="343">
        <v>701</v>
      </c>
      <c r="F215" s="343">
        <v>70133</v>
      </c>
      <c r="G215" s="343">
        <v>3000</v>
      </c>
      <c r="H215" s="343">
        <v>404206</v>
      </c>
      <c r="I215" s="344">
        <v>0</v>
      </c>
      <c r="J215" s="344">
        <v>0</v>
      </c>
      <c r="K215" s="346">
        <v>4000000</v>
      </c>
      <c r="L215" s="348">
        <v>2000000</v>
      </c>
      <c r="M215" s="183"/>
      <c r="N215" s="331">
        <f>IFERROR(VLOOKUP(A215,'[2]Detail CAPEX  (2)'!_xlnm.Print_Area,11,0),0)</f>
        <v>0</v>
      </c>
      <c r="O215" s="346">
        <f t="shared" si="36"/>
        <v>0</v>
      </c>
      <c r="P215" s="346">
        <f t="shared" si="36"/>
        <v>0</v>
      </c>
      <c r="Q215" s="347">
        <f t="shared" si="37"/>
        <v>0</v>
      </c>
    </row>
    <row r="216" spans="1:17" ht="18.75" x14ac:dyDescent="0.3">
      <c r="A216" s="183" t="s">
        <v>532</v>
      </c>
      <c r="B216" s="183" t="s">
        <v>533</v>
      </c>
      <c r="C216" s="343">
        <v>1301</v>
      </c>
      <c r="D216" s="343">
        <v>9</v>
      </c>
      <c r="E216" s="343">
        <v>701</v>
      </c>
      <c r="F216" s="343">
        <v>70133</v>
      </c>
      <c r="G216" s="343">
        <v>3000</v>
      </c>
      <c r="H216" s="343">
        <v>404206</v>
      </c>
      <c r="I216" s="344">
        <v>0</v>
      </c>
      <c r="J216" s="344">
        <v>0</v>
      </c>
      <c r="K216" s="346">
        <v>2000000</v>
      </c>
      <c r="L216" s="348">
        <v>2000000</v>
      </c>
      <c r="M216" s="183"/>
      <c r="N216" s="331">
        <f>IFERROR(VLOOKUP(A216,'[2]Detail CAPEX  (2)'!_xlnm.Print_Area,11,0),0)</f>
        <v>0</v>
      </c>
      <c r="O216" s="346">
        <f t="shared" si="36"/>
        <v>0</v>
      </c>
      <c r="P216" s="346">
        <f t="shared" si="36"/>
        <v>0</v>
      </c>
      <c r="Q216" s="347">
        <f t="shared" si="37"/>
        <v>0</v>
      </c>
    </row>
    <row r="217" spans="1:17" ht="18.75" x14ac:dyDescent="0.3">
      <c r="A217" s="183" t="s">
        <v>534</v>
      </c>
      <c r="B217" s="183" t="s">
        <v>535</v>
      </c>
      <c r="C217" s="343">
        <v>1301</v>
      </c>
      <c r="D217" s="343">
        <v>9</v>
      </c>
      <c r="E217" s="343">
        <v>701</v>
      </c>
      <c r="F217" s="343">
        <v>70133</v>
      </c>
      <c r="G217" s="343">
        <v>3000</v>
      </c>
      <c r="H217" s="343">
        <v>404206</v>
      </c>
      <c r="I217" s="344">
        <v>0</v>
      </c>
      <c r="J217" s="344">
        <v>0</v>
      </c>
      <c r="K217" s="346">
        <v>2000000</v>
      </c>
      <c r="L217" s="348">
        <v>2000000</v>
      </c>
      <c r="M217" s="183"/>
      <c r="N217" s="331">
        <f>IFERROR(VLOOKUP(A217,'[2]Detail CAPEX  (2)'!_xlnm.Print_Area,11,0),0)</f>
        <v>0</v>
      </c>
      <c r="O217" s="346">
        <f t="shared" si="36"/>
        <v>0</v>
      </c>
      <c r="P217" s="346">
        <f t="shared" si="36"/>
        <v>0</v>
      </c>
      <c r="Q217" s="347">
        <f t="shared" si="37"/>
        <v>0</v>
      </c>
    </row>
    <row r="218" spans="1:17" ht="18.75" x14ac:dyDescent="0.3">
      <c r="A218" s="183" t="s">
        <v>536</v>
      </c>
      <c r="B218" s="183" t="s">
        <v>537</v>
      </c>
      <c r="C218" s="343">
        <v>1301</v>
      </c>
      <c r="D218" s="343">
        <v>9</v>
      </c>
      <c r="E218" s="343">
        <v>701</v>
      </c>
      <c r="F218" s="343">
        <v>70133</v>
      </c>
      <c r="G218" s="343">
        <v>3000</v>
      </c>
      <c r="H218" s="343">
        <v>404206</v>
      </c>
      <c r="I218" s="346">
        <v>2800000</v>
      </c>
      <c r="J218" s="346">
        <v>1400000</v>
      </c>
      <c r="K218" s="346">
        <v>15000000</v>
      </c>
      <c r="L218" s="348">
        <v>10000000</v>
      </c>
      <c r="M218" s="183"/>
      <c r="N218" s="331">
        <f>IFERROR(VLOOKUP(A218,'[2]Detail CAPEX  (2)'!_xlnm.Print_Area,11,0),0)</f>
        <v>0</v>
      </c>
      <c r="O218" s="346">
        <f t="shared" si="36"/>
        <v>0</v>
      </c>
      <c r="P218" s="346">
        <f t="shared" si="36"/>
        <v>0</v>
      </c>
      <c r="Q218" s="347">
        <f t="shared" si="37"/>
        <v>0</v>
      </c>
    </row>
    <row r="219" spans="1:17" ht="18.75" x14ac:dyDescent="0.3">
      <c r="A219" s="183" t="s">
        <v>538</v>
      </c>
      <c r="B219" s="183" t="s">
        <v>539</v>
      </c>
      <c r="C219" s="343">
        <v>1301</v>
      </c>
      <c r="D219" s="343">
        <v>9</v>
      </c>
      <c r="E219" s="343">
        <v>701</v>
      </c>
      <c r="F219" s="343">
        <v>70133</v>
      </c>
      <c r="G219" s="343">
        <v>3000</v>
      </c>
      <c r="H219" s="343">
        <v>404206</v>
      </c>
      <c r="I219" s="344">
        <v>0</v>
      </c>
      <c r="J219" s="344">
        <v>0</v>
      </c>
      <c r="K219" s="346">
        <v>4500000</v>
      </c>
      <c r="L219" s="348">
        <v>4500000</v>
      </c>
      <c r="M219" s="183"/>
      <c r="N219" s="331">
        <f>IFERROR(VLOOKUP(A219,'[2]Detail CAPEX  (2)'!_xlnm.Print_Area,11,0),0)</f>
        <v>0</v>
      </c>
      <c r="O219" s="346">
        <f t="shared" si="36"/>
        <v>0</v>
      </c>
      <c r="P219" s="346">
        <f t="shared" si="36"/>
        <v>0</v>
      </c>
      <c r="Q219" s="347">
        <f t="shared" si="37"/>
        <v>0</v>
      </c>
    </row>
    <row r="220" spans="1:17" ht="18.75" x14ac:dyDescent="0.3">
      <c r="A220" s="183" t="s">
        <v>540</v>
      </c>
      <c r="B220" s="183" t="s">
        <v>541</v>
      </c>
      <c r="C220" s="343">
        <v>1301</v>
      </c>
      <c r="D220" s="343">
        <v>9</v>
      </c>
      <c r="E220" s="343">
        <v>701</v>
      </c>
      <c r="F220" s="343">
        <v>70133</v>
      </c>
      <c r="G220" s="343">
        <v>3000</v>
      </c>
      <c r="H220" s="343">
        <v>404206</v>
      </c>
      <c r="I220" s="344">
        <v>0</v>
      </c>
      <c r="J220" s="346">
        <v>1360000</v>
      </c>
      <c r="K220" s="346">
        <v>2000000</v>
      </c>
      <c r="L220" s="348">
        <v>2000000</v>
      </c>
      <c r="M220" s="183"/>
      <c r="N220" s="331">
        <f>IFERROR(VLOOKUP(A220,'[2]Detail CAPEX  (2)'!_xlnm.Print_Area,11,0),0)</f>
        <v>0</v>
      </c>
      <c r="O220" s="346">
        <f t="shared" si="36"/>
        <v>0</v>
      </c>
      <c r="P220" s="346">
        <f t="shared" si="36"/>
        <v>0</v>
      </c>
      <c r="Q220" s="347">
        <f t="shared" si="37"/>
        <v>0</v>
      </c>
    </row>
    <row r="221" spans="1:17" ht="18.75" x14ac:dyDescent="0.3">
      <c r="A221" s="183" t="s">
        <v>542</v>
      </c>
      <c r="B221" s="183" t="s">
        <v>543</v>
      </c>
      <c r="C221" s="343">
        <v>1301</v>
      </c>
      <c r="D221" s="343">
        <v>9</v>
      </c>
      <c r="E221" s="343">
        <v>701</v>
      </c>
      <c r="F221" s="343">
        <v>70133</v>
      </c>
      <c r="G221" s="343">
        <v>3000</v>
      </c>
      <c r="H221" s="343">
        <v>404206</v>
      </c>
      <c r="I221" s="344">
        <v>0</v>
      </c>
      <c r="J221" s="344">
        <v>0</v>
      </c>
      <c r="K221" s="346">
        <v>2000000</v>
      </c>
      <c r="L221" s="348">
        <v>2000000</v>
      </c>
      <c r="M221" s="183"/>
      <c r="N221" s="331">
        <f>IFERROR(VLOOKUP(A221,'[2]Detail CAPEX  (2)'!_xlnm.Print_Area,11,0),0)</f>
        <v>0</v>
      </c>
      <c r="O221" s="346">
        <f t="shared" si="36"/>
        <v>0</v>
      </c>
      <c r="P221" s="346">
        <f t="shared" si="36"/>
        <v>0</v>
      </c>
      <c r="Q221" s="347">
        <f t="shared" si="37"/>
        <v>0</v>
      </c>
    </row>
    <row r="222" spans="1:17" ht="18.75" x14ac:dyDescent="0.3">
      <c r="A222" s="183" t="s">
        <v>544</v>
      </c>
      <c r="B222" s="183" t="s">
        <v>545</v>
      </c>
      <c r="C222" s="343">
        <v>1303</v>
      </c>
      <c r="D222" s="343">
        <v>9</v>
      </c>
      <c r="E222" s="343">
        <v>701</v>
      </c>
      <c r="F222" s="343">
        <v>70131</v>
      </c>
      <c r="G222" s="343">
        <v>3000</v>
      </c>
      <c r="H222" s="343">
        <v>404206</v>
      </c>
      <c r="I222" s="344">
        <v>0</v>
      </c>
      <c r="J222" s="346">
        <v>1400000</v>
      </c>
      <c r="K222" s="346">
        <v>5000000</v>
      </c>
      <c r="L222" s="348">
        <v>5000000</v>
      </c>
      <c r="M222" s="183"/>
      <c r="N222" s="331">
        <f>IFERROR(VLOOKUP(A222,'[2]Detail CAPEX  (2)'!_xlnm.Print_Area,11,0),0)</f>
        <v>0</v>
      </c>
      <c r="O222" s="346">
        <f t="shared" si="36"/>
        <v>0</v>
      </c>
      <c r="P222" s="346">
        <f t="shared" si="36"/>
        <v>0</v>
      </c>
      <c r="Q222" s="347">
        <f t="shared" si="37"/>
        <v>0</v>
      </c>
    </row>
    <row r="223" spans="1:17" ht="18.75" x14ac:dyDescent="0.3">
      <c r="A223" s="183" t="s">
        <v>546</v>
      </c>
      <c r="B223" s="183" t="s">
        <v>547</v>
      </c>
      <c r="C223" s="343">
        <v>1303</v>
      </c>
      <c r="D223" s="343">
        <v>9</v>
      </c>
      <c r="E223" s="343">
        <v>701</v>
      </c>
      <c r="F223" s="343">
        <v>70111</v>
      </c>
      <c r="G223" s="343">
        <v>3000</v>
      </c>
      <c r="H223" s="343">
        <v>404206</v>
      </c>
      <c r="I223" s="344">
        <v>0</v>
      </c>
      <c r="J223" s="344">
        <v>0</v>
      </c>
      <c r="K223" s="346">
        <v>1000000</v>
      </c>
      <c r="L223" s="348">
        <v>1000000</v>
      </c>
      <c r="M223" s="183"/>
      <c r="N223" s="331">
        <f>IFERROR(VLOOKUP(A223,'[2]Detail CAPEX  (2)'!_xlnm.Print_Area,11,0),0)</f>
        <v>0</v>
      </c>
      <c r="O223" s="346">
        <f t="shared" si="36"/>
        <v>0</v>
      </c>
      <c r="P223" s="346">
        <f t="shared" si="36"/>
        <v>0</v>
      </c>
      <c r="Q223" s="347">
        <f t="shared" si="37"/>
        <v>0</v>
      </c>
    </row>
    <row r="224" spans="1:17" ht="18.75" x14ac:dyDescent="0.3">
      <c r="A224" s="183" t="s">
        <v>548</v>
      </c>
      <c r="B224" s="183" t="s">
        <v>549</v>
      </c>
      <c r="C224" s="343">
        <v>1303</v>
      </c>
      <c r="D224" s="343">
        <v>9</v>
      </c>
      <c r="E224" s="343">
        <v>701</v>
      </c>
      <c r="F224" s="343">
        <v>70111</v>
      </c>
      <c r="G224" s="343">
        <v>3000</v>
      </c>
      <c r="H224" s="343">
        <v>404206</v>
      </c>
      <c r="I224" s="344">
        <v>0</v>
      </c>
      <c r="J224" s="344">
        <v>0</v>
      </c>
      <c r="K224" s="346">
        <v>500000</v>
      </c>
      <c r="L224" s="348">
        <v>500000</v>
      </c>
      <c r="M224" s="183"/>
      <c r="N224" s="331">
        <f>IFERROR(VLOOKUP(A224,'[2]Detail CAPEX  (2)'!_xlnm.Print_Area,11,0),0)</f>
        <v>0</v>
      </c>
      <c r="O224" s="346">
        <f t="shared" si="36"/>
        <v>0</v>
      </c>
      <c r="P224" s="346">
        <f t="shared" si="36"/>
        <v>0</v>
      </c>
      <c r="Q224" s="347">
        <f t="shared" si="37"/>
        <v>0</v>
      </c>
    </row>
    <row r="225" spans="1:17" ht="18.75" x14ac:dyDescent="0.3">
      <c r="A225" s="183" t="s">
        <v>550</v>
      </c>
      <c r="B225" s="183" t="s">
        <v>551</v>
      </c>
      <c r="C225" s="343">
        <v>1303</v>
      </c>
      <c r="D225" s="343">
        <v>11</v>
      </c>
      <c r="E225" s="343">
        <v>701</v>
      </c>
      <c r="F225" s="343">
        <v>70111</v>
      </c>
      <c r="G225" s="343">
        <v>3000</v>
      </c>
      <c r="H225" s="343">
        <v>404206</v>
      </c>
      <c r="I225" s="344">
        <v>0</v>
      </c>
      <c r="J225" s="344">
        <v>0</v>
      </c>
      <c r="K225" s="346">
        <v>5000000</v>
      </c>
      <c r="L225" s="348">
        <v>5000000</v>
      </c>
      <c r="M225" s="183"/>
      <c r="N225" s="331">
        <f>IFERROR(VLOOKUP(A225,'[2]Detail CAPEX  (2)'!_xlnm.Print_Area,11,0),0)</f>
        <v>0</v>
      </c>
      <c r="O225" s="346">
        <f t="shared" ref="O225:P240" si="38">N225+5%*N225</f>
        <v>0</v>
      </c>
      <c r="P225" s="346">
        <f t="shared" si="38"/>
        <v>0</v>
      </c>
      <c r="Q225" s="347">
        <f t="shared" si="37"/>
        <v>0</v>
      </c>
    </row>
    <row r="226" spans="1:17" ht="18.75" x14ac:dyDescent="0.3">
      <c r="A226" s="183" t="s">
        <v>552</v>
      </c>
      <c r="B226" s="183" t="s">
        <v>553</v>
      </c>
      <c r="C226" s="343">
        <v>1303</v>
      </c>
      <c r="D226" s="343">
        <v>11</v>
      </c>
      <c r="E226" s="343">
        <v>701</v>
      </c>
      <c r="F226" s="343">
        <v>70111</v>
      </c>
      <c r="G226" s="343">
        <v>3000</v>
      </c>
      <c r="H226" s="343">
        <v>404206</v>
      </c>
      <c r="I226" s="344">
        <v>0</v>
      </c>
      <c r="J226" s="344">
        <v>0</v>
      </c>
      <c r="K226" s="346">
        <v>15000000</v>
      </c>
      <c r="L226" s="348">
        <v>10000000</v>
      </c>
      <c r="M226" s="183"/>
      <c r="N226" s="331">
        <f>IFERROR(VLOOKUP(A226,'[2]Detail CAPEX  (2)'!_xlnm.Print_Area,11,0),0)</f>
        <v>0</v>
      </c>
      <c r="O226" s="346">
        <f t="shared" si="38"/>
        <v>0</v>
      </c>
      <c r="P226" s="346">
        <f t="shared" si="38"/>
        <v>0</v>
      </c>
      <c r="Q226" s="347">
        <f t="shared" si="37"/>
        <v>0</v>
      </c>
    </row>
    <row r="227" spans="1:17" ht="18.75" x14ac:dyDescent="0.3">
      <c r="A227" s="183" t="s">
        <v>554</v>
      </c>
      <c r="B227" s="183" t="s">
        <v>555</v>
      </c>
      <c r="C227" s="343">
        <v>1303</v>
      </c>
      <c r="D227" s="343">
        <v>11</v>
      </c>
      <c r="E227" s="343">
        <v>701</v>
      </c>
      <c r="F227" s="343">
        <v>70111</v>
      </c>
      <c r="G227" s="343">
        <v>3000</v>
      </c>
      <c r="H227" s="343">
        <v>404206</v>
      </c>
      <c r="I227" s="346">
        <v>2000000</v>
      </c>
      <c r="J227" s="344">
        <v>0</v>
      </c>
      <c r="K227" s="346">
        <v>5000000</v>
      </c>
      <c r="L227" s="348">
        <v>2000000</v>
      </c>
      <c r="M227" s="183"/>
      <c r="N227" s="331">
        <v>3000000</v>
      </c>
      <c r="O227" s="346">
        <f t="shared" si="38"/>
        <v>3150000</v>
      </c>
      <c r="P227" s="346">
        <f t="shared" si="38"/>
        <v>3307500</v>
      </c>
      <c r="Q227" s="347">
        <f t="shared" si="37"/>
        <v>9457500</v>
      </c>
    </row>
    <row r="228" spans="1:17" ht="18.75" x14ac:dyDescent="0.3">
      <c r="A228" s="183" t="s">
        <v>556</v>
      </c>
      <c r="B228" s="183" t="s">
        <v>557</v>
      </c>
      <c r="C228" s="343">
        <v>1303</v>
      </c>
      <c r="D228" s="343">
        <v>9</v>
      </c>
      <c r="E228" s="343">
        <v>701</v>
      </c>
      <c r="F228" s="343">
        <v>70111</v>
      </c>
      <c r="G228" s="343">
        <v>3000</v>
      </c>
      <c r="H228" s="343">
        <v>404206</v>
      </c>
      <c r="I228" s="344">
        <v>0</v>
      </c>
      <c r="J228" s="344">
        <v>0</v>
      </c>
      <c r="K228" s="346">
        <v>20000000</v>
      </c>
      <c r="L228" s="348">
        <v>20000000</v>
      </c>
      <c r="M228" s="183"/>
      <c r="N228" s="331">
        <f>IFERROR(VLOOKUP(A228,'[2]Detail CAPEX  (2)'!_xlnm.Print_Area,11,0),0)</f>
        <v>0</v>
      </c>
      <c r="O228" s="346">
        <f t="shared" si="38"/>
        <v>0</v>
      </c>
      <c r="P228" s="346">
        <f t="shared" si="38"/>
        <v>0</v>
      </c>
      <c r="Q228" s="347">
        <f t="shared" si="37"/>
        <v>0</v>
      </c>
    </row>
    <row r="229" spans="1:17" ht="18.75" x14ac:dyDescent="0.3">
      <c r="A229" s="183" t="s">
        <v>558</v>
      </c>
      <c r="B229" s="183" t="s">
        <v>473</v>
      </c>
      <c r="C229" s="343">
        <v>1305</v>
      </c>
      <c r="D229" s="343">
        <v>9</v>
      </c>
      <c r="E229" s="343">
        <v>704</v>
      </c>
      <c r="F229" s="343">
        <v>70411</v>
      </c>
      <c r="G229" s="343">
        <v>3000</v>
      </c>
      <c r="H229" s="343">
        <v>404206</v>
      </c>
      <c r="I229" s="344">
        <v>0</v>
      </c>
      <c r="J229" s="344">
        <v>0</v>
      </c>
      <c r="K229" s="346">
        <v>1244089</v>
      </c>
      <c r="L229" s="348">
        <v>1244089</v>
      </c>
      <c r="M229" s="183"/>
      <c r="N229" s="331">
        <f>IFERROR(VLOOKUP(A229,'[2]Detail CAPEX  (2)'!_xlnm.Print_Area,11,0),0)</f>
        <v>0</v>
      </c>
      <c r="O229" s="346">
        <f t="shared" si="38"/>
        <v>0</v>
      </c>
      <c r="P229" s="346">
        <f t="shared" si="38"/>
        <v>0</v>
      </c>
      <c r="Q229" s="347">
        <f t="shared" si="37"/>
        <v>0</v>
      </c>
    </row>
    <row r="230" spans="1:17" s="359" customFormat="1" ht="18.75" x14ac:dyDescent="0.3">
      <c r="A230" s="355"/>
      <c r="B230" s="355" t="s">
        <v>559</v>
      </c>
      <c r="C230" s="355"/>
      <c r="D230" s="355"/>
      <c r="E230" s="355"/>
      <c r="F230" s="355"/>
      <c r="G230" s="355"/>
      <c r="H230" s="355"/>
      <c r="I230" s="356">
        <f>SUM(I197:I229)</f>
        <v>25082125</v>
      </c>
      <c r="J230" s="356">
        <f t="shared" ref="J230:Q230" si="39">SUM(J197:J229)</f>
        <v>4160000</v>
      </c>
      <c r="K230" s="356">
        <f t="shared" si="39"/>
        <v>557626761</v>
      </c>
      <c r="L230" s="357">
        <f t="shared" si="39"/>
        <v>431244089</v>
      </c>
      <c r="M230" s="356">
        <f t="shared" si="39"/>
        <v>100000000</v>
      </c>
      <c r="N230" s="358">
        <f t="shared" si="39"/>
        <v>-57000000</v>
      </c>
      <c r="O230" s="356">
        <f t="shared" si="39"/>
        <v>-59850000</v>
      </c>
      <c r="P230" s="356">
        <f t="shared" si="39"/>
        <v>-62842500</v>
      </c>
      <c r="Q230" s="356">
        <f t="shared" si="39"/>
        <v>-179692500</v>
      </c>
    </row>
    <row r="231" spans="1:17" ht="18.75" x14ac:dyDescent="0.3">
      <c r="A231" s="337"/>
      <c r="B231" s="337"/>
      <c r="C231" s="337"/>
      <c r="D231" s="337"/>
      <c r="E231" s="337"/>
      <c r="F231" s="337"/>
      <c r="G231" s="337"/>
      <c r="H231" s="337"/>
      <c r="I231" s="183"/>
      <c r="J231" s="183"/>
      <c r="K231" s="183"/>
      <c r="L231" s="342"/>
      <c r="M231" s="183"/>
      <c r="N231" s="331">
        <f>IFERROR(VLOOKUP(A231,'[2]Detail CAPEX  (2)'!_xlnm.Print_Area,11,0),0)</f>
        <v>0</v>
      </c>
      <c r="O231" s="346">
        <f t="shared" si="38"/>
        <v>0</v>
      </c>
      <c r="P231" s="346">
        <f t="shared" si="38"/>
        <v>0</v>
      </c>
      <c r="Q231" s="347">
        <f t="shared" si="37"/>
        <v>0</v>
      </c>
    </row>
    <row r="232" spans="1:17" ht="18.75" x14ac:dyDescent="0.3">
      <c r="A232" s="336">
        <v>40001001</v>
      </c>
      <c r="B232" s="333" t="s">
        <v>57</v>
      </c>
      <c r="C232" s="337"/>
      <c r="D232" s="337"/>
      <c r="E232" s="337"/>
      <c r="F232" s="337"/>
      <c r="G232" s="337"/>
      <c r="H232" s="337"/>
      <c r="I232" s="183"/>
      <c r="J232" s="183"/>
      <c r="K232" s="183"/>
      <c r="L232" s="342"/>
      <c r="M232" s="183"/>
      <c r="N232" s="331">
        <f>IFERROR(VLOOKUP(#REF!,'[2]Detail CAPEX  (2)'!_xlnm.Print_Area,11,0),0)</f>
        <v>0</v>
      </c>
      <c r="O232" s="346">
        <f t="shared" si="38"/>
        <v>0</v>
      </c>
      <c r="P232" s="346">
        <f t="shared" si="38"/>
        <v>0</v>
      </c>
      <c r="Q232" s="347">
        <f t="shared" si="37"/>
        <v>0</v>
      </c>
    </row>
    <row r="233" spans="1:17" ht="18.75" x14ac:dyDescent="0.3">
      <c r="A233" s="333"/>
      <c r="B233" s="333" t="s">
        <v>150</v>
      </c>
      <c r="C233" s="337"/>
      <c r="D233" s="337"/>
      <c r="E233" s="337"/>
      <c r="F233" s="337"/>
      <c r="G233" s="337"/>
      <c r="H233" s="337"/>
      <c r="I233" s="183"/>
      <c r="J233" s="183"/>
      <c r="K233" s="183"/>
      <c r="L233" s="342"/>
      <c r="M233" s="183"/>
      <c r="N233" s="331">
        <f>IFERROR(VLOOKUP(A233,'[2]Detail CAPEX  (2)'!_xlnm.Print_Area,11,0),0)</f>
        <v>0</v>
      </c>
      <c r="O233" s="346">
        <f t="shared" si="38"/>
        <v>0</v>
      </c>
      <c r="P233" s="346">
        <f t="shared" si="38"/>
        <v>0</v>
      </c>
      <c r="Q233" s="347">
        <f t="shared" si="37"/>
        <v>0</v>
      </c>
    </row>
    <row r="234" spans="1:17" ht="18.75" x14ac:dyDescent="0.3">
      <c r="A234" s="183" t="s">
        <v>2801</v>
      </c>
      <c r="B234" s="183" t="s">
        <v>2802</v>
      </c>
      <c r="C234" s="337"/>
      <c r="D234" s="337"/>
      <c r="E234" s="337"/>
      <c r="F234" s="337"/>
      <c r="G234" s="337"/>
      <c r="H234" s="337"/>
      <c r="I234" s="183"/>
      <c r="J234" s="183"/>
      <c r="K234" s="183"/>
      <c r="L234" s="342"/>
      <c r="M234" s="183"/>
      <c r="N234" s="331">
        <f>25000000-25000000</f>
        <v>0</v>
      </c>
      <c r="O234" s="346"/>
      <c r="P234" s="346"/>
      <c r="Q234" s="347"/>
    </row>
    <row r="235" spans="1:17" ht="18.75" x14ac:dyDescent="0.3">
      <c r="A235" s="183" t="s">
        <v>560</v>
      </c>
      <c r="B235" s="183" t="s">
        <v>561</v>
      </c>
      <c r="C235" s="343">
        <v>1305</v>
      </c>
      <c r="D235" s="343">
        <v>7</v>
      </c>
      <c r="E235" s="343">
        <v>701</v>
      </c>
      <c r="F235" s="343">
        <v>70111</v>
      </c>
      <c r="G235" s="343">
        <v>3000</v>
      </c>
      <c r="H235" s="343">
        <v>404206</v>
      </c>
      <c r="I235" s="344">
        <v>0</v>
      </c>
      <c r="J235" s="344">
        <v>0</v>
      </c>
      <c r="K235" s="346">
        <v>3500000</v>
      </c>
      <c r="L235" s="348">
        <v>3500000</v>
      </c>
      <c r="M235" s="183"/>
      <c r="N235" s="331">
        <f>IFERROR(VLOOKUP(A235,'[2]Detail CAPEX  (2)'!_xlnm.Print_Area,11,0),0)</f>
        <v>0</v>
      </c>
      <c r="O235" s="346">
        <f t="shared" si="38"/>
        <v>0</v>
      </c>
      <c r="P235" s="346">
        <f t="shared" si="38"/>
        <v>0</v>
      </c>
      <c r="Q235" s="347">
        <f t="shared" si="37"/>
        <v>0</v>
      </c>
    </row>
    <row r="236" spans="1:17" ht="18.75" x14ac:dyDescent="0.3">
      <c r="A236" s="183" t="s">
        <v>562</v>
      </c>
      <c r="B236" s="183" t="s">
        <v>563</v>
      </c>
      <c r="C236" s="343">
        <v>1301</v>
      </c>
      <c r="D236" s="343">
        <v>9</v>
      </c>
      <c r="E236" s="343">
        <v>701</v>
      </c>
      <c r="F236" s="343">
        <v>70111</v>
      </c>
      <c r="G236" s="343">
        <v>3000</v>
      </c>
      <c r="H236" s="343">
        <v>404206</v>
      </c>
      <c r="I236" s="344">
        <v>0</v>
      </c>
      <c r="J236" s="344">
        <v>0</v>
      </c>
      <c r="K236" s="346">
        <v>2000000</v>
      </c>
      <c r="L236" s="348">
        <v>2000000</v>
      </c>
      <c r="M236" s="183"/>
      <c r="N236" s="331">
        <f>IFERROR(VLOOKUP(A236,'[2]Detail CAPEX  (2)'!_xlnm.Print_Area,11,0),0)</f>
        <v>0</v>
      </c>
      <c r="O236" s="346">
        <f t="shared" si="38"/>
        <v>0</v>
      </c>
      <c r="P236" s="346">
        <f t="shared" si="38"/>
        <v>0</v>
      </c>
      <c r="Q236" s="347">
        <f t="shared" si="37"/>
        <v>0</v>
      </c>
    </row>
    <row r="237" spans="1:17" ht="18.75" x14ac:dyDescent="0.3">
      <c r="A237" s="183" t="s">
        <v>564</v>
      </c>
      <c r="B237" s="183" t="s">
        <v>565</v>
      </c>
      <c r="C237" s="343">
        <v>1303</v>
      </c>
      <c r="D237" s="343">
        <v>9</v>
      </c>
      <c r="E237" s="343">
        <v>701</v>
      </c>
      <c r="F237" s="343">
        <v>70111</v>
      </c>
      <c r="G237" s="343">
        <v>3000</v>
      </c>
      <c r="H237" s="343">
        <v>404206</v>
      </c>
      <c r="I237" s="344">
        <v>0</v>
      </c>
      <c r="J237" s="344">
        <v>0</v>
      </c>
      <c r="K237" s="346">
        <v>3000000</v>
      </c>
      <c r="L237" s="348">
        <v>3000000</v>
      </c>
      <c r="M237" s="183"/>
      <c r="N237" s="331">
        <f>IFERROR(VLOOKUP(A237,'[2]Detail CAPEX  (2)'!_xlnm.Print_Area,11,0),0)</f>
        <v>0</v>
      </c>
      <c r="O237" s="346">
        <f t="shared" si="38"/>
        <v>0</v>
      </c>
      <c r="P237" s="346">
        <f t="shared" si="38"/>
        <v>0</v>
      </c>
      <c r="Q237" s="347">
        <f t="shared" si="37"/>
        <v>0</v>
      </c>
    </row>
    <row r="238" spans="1:17" ht="18.75" x14ac:dyDescent="0.3">
      <c r="A238" s="183" t="s">
        <v>566</v>
      </c>
      <c r="B238" s="183" t="s">
        <v>567</v>
      </c>
      <c r="C238" s="343">
        <v>1303</v>
      </c>
      <c r="D238" s="343">
        <v>9</v>
      </c>
      <c r="E238" s="343">
        <v>701</v>
      </c>
      <c r="F238" s="343">
        <v>70111</v>
      </c>
      <c r="G238" s="343">
        <v>3000</v>
      </c>
      <c r="H238" s="343">
        <v>404117</v>
      </c>
      <c r="I238" s="344">
        <v>0</v>
      </c>
      <c r="J238" s="344">
        <v>0</v>
      </c>
      <c r="K238" s="346">
        <v>5000000</v>
      </c>
      <c r="L238" s="348">
        <v>5000000</v>
      </c>
      <c r="M238" s="183"/>
      <c r="N238" s="331">
        <f>IFERROR(VLOOKUP(A238,'[2]Detail CAPEX  (2)'!_xlnm.Print_Area,11,0),0)</f>
        <v>0</v>
      </c>
      <c r="O238" s="346">
        <f t="shared" si="38"/>
        <v>0</v>
      </c>
      <c r="P238" s="346">
        <f t="shared" si="38"/>
        <v>0</v>
      </c>
      <c r="Q238" s="347">
        <f t="shared" si="37"/>
        <v>0</v>
      </c>
    </row>
    <row r="239" spans="1:17" ht="18.75" x14ac:dyDescent="0.3">
      <c r="A239" s="183" t="s">
        <v>568</v>
      </c>
      <c r="B239" s="183" t="s">
        <v>569</v>
      </c>
      <c r="C239" s="343">
        <v>1303</v>
      </c>
      <c r="D239" s="343">
        <v>9</v>
      </c>
      <c r="E239" s="343">
        <v>701</v>
      </c>
      <c r="F239" s="343">
        <v>70111</v>
      </c>
      <c r="G239" s="343">
        <v>3000</v>
      </c>
      <c r="H239" s="343">
        <v>404206</v>
      </c>
      <c r="I239" s="344">
        <v>0</v>
      </c>
      <c r="J239" s="344">
        <v>0</v>
      </c>
      <c r="K239" s="346">
        <v>79648000</v>
      </c>
      <c r="L239" s="348">
        <v>79648000</v>
      </c>
      <c r="M239" s="183"/>
      <c r="N239" s="331">
        <f>IFERROR(VLOOKUP(A239,'[2]Detail CAPEX  (2)'!_xlnm.Print_Area,11,0),0)</f>
        <v>0</v>
      </c>
      <c r="O239" s="346">
        <f t="shared" si="38"/>
        <v>0</v>
      </c>
      <c r="P239" s="346">
        <f t="shared" si="38"/>
        <v>0</v>
      </c>
      <c r="Q239" s="347">
        <f t="shared" si="37"/>
        <v>0</v>
      </c>
    </row>
    <row r="240" spans="1:17" ht="18.75" x14ac:dyDescent="0.3">
      <c r="A240" s="183" t="s">
        <v>570</v>
      </c>
      <c r="B240" s="183" t="s">
        <v>323</v>
      </c>
      <c r="C240" s="343">
        <v>1303</v>
      </c>
      <c r="D240" s="343">
        <v>9</v>
      </c>
      <c r="E240" s="343">
        <v>701</v>
      </c>
      <c r="F240" s="343">
        <v>70111</v>
      </c>
      <c r="G240" s="343">
        <v>3000</v>
      </c>
      <c r="H240" s="343">
        <v>404206</v>
      </c>
      <c r="I240" s="346">
        <v>4636000</v>
      </c>
      <c r="J240" s="346">
        <v>219000</v>
      </c>
      <c r="K240" s="346">
        <v>10000000</v>
      </c>
      <c r="L240" s="348">
        <v>10000000</v>
      </c>
      <c r="M240" s="183"/>
      <c r="N240" s="331">
        <v>20000000</v>
      </c>
      <c r="O240" s="346">
        <f t="shared" si="38"/>
        <v>21000000</v>
      </c>
      <c r="P240" s="346">
        <f t="shared" si="38"/>
        <v>22050000</v>
      </c>
      <c r="Q240" s="347">
        <f t="shared" si="37"/>
        <v>63050000</v>
      </c>
    </row>
    <row r="241" spans="1:17" ht="18.75" x14ac:dyDescent="0.3">
      <c r="A241" s="183" t="s">
        <v>571</v>
      </c>
      <c r="B241" s="183" t="s">
        <v>572</v>
      </c>
      <c r="C241" s="343">
        <v>1303</v>
      </c>
      <c r="D241" s="343">
        <v>9</v>
      </c>
      <c r="E241" s="343">
        <v>701</v>
      </c>
      <c r="F241" s="343">
        <v>70111</v>
      </c>
      <c r="G241" s="343">
        <v>3000</v>
      </c>
      <c r="H241" s="343">
        <v>404206</v>
      </c>
      <c r="I241" s="346">
        <v>3282080</v>
      </c>
      <c r="J241" s="346">
        <v>1500000</v>
      </c>
      <c r="K241" s="346">
        <v>4000000</v>
      </c>
      <c r="L241" s="348">
        <v>4000000</v>
      </c>
      <c r="M241" s="183"/>
      <c r="N241" s="331">
        <v>4000000</v>
      </c>
      <c r="O241" s="346">
        <f t="shared" ref="O241:P241" si="40">N241+5%*N241</f>
        <v>4200000</v>
      </c>
      <c r="P241" s="346">
        <f t="shared" si="40"/>
        <v>4410000</v>
      </c>
      <c r="Q241" s="347">
        <f t="shared" si="37"/>
        <v>12610000</v>
      </c>
    </row>
    <row r="242" spans="1:17" s="359" customFormat="1" ht="18.75" x14ac:dyDescent="0.3">
      <c r="A242" s="355"/>
      <c r="B242" s="355" t="s">
        <v>573</v>
      </c>
      <c r="C242" s="355"/>
      <c r="D242" s="355"/>
      <c r="E242" s="355"/>
      <c r="F242" s="355"/>
      <c r="G242" s="355"/>
      <c r="H242" s="355"/>
      <c r="I242" s="356">
        <f>SUM(I235:I241)</f>
        <v>7918080</v>
      </c>
      <c r="J242" s="356">
        <f t="shared" ref="J242:Q242" si="41">SUM(J235:J241)</f>
        <v>1719000</v>
      </c>
      <c r="K242" s="356">
        <f t="shared" si="41"/>
        <v>107148000</v>
      </c>
      <c r="L242" s="357">
        <f t="shared" si="41"/>
        <v>107148000</v>
      </c>
      <c r="M242" s="356">
        <f t="shared" si="41"/>
        <v>0</v>
      </c>
      <c r="N242" s="358">
        <f>SUM(N234:N241)</f>
        <v>24000000</v>
      </c>
      <c r="O242" s="356">
        <f t="shared" si="41"/>
        <v>25200000</v>
      </c>
      <c r="P242" s="356">
        <f t="shared" si="41"/>
        <v>26460000</v>
      </c>
      <c r="Q242" s="356">
        <f t="shared" si="41"/>
        <v>75660000</v>
      </c>
    </row>
    <row r="243" spans="1:17" ht="18.75" x14ac:dyDescent="0.3">
      <c r="A243" s="337"/>
      <c r="B243" s="333"/>
      <c r="C243" s="337"/>
      <c r="D243" s="337"/>
      <c r="E243" s="337"/>
      <c r="F243" s="337"/>
      <c r="G243" s="337"/>
      <c r="H243" s="337"/>
      <c r="I243" s="339"/>
      <c r="J243" s="339"/>
      <c r="K243" s="339"/>
      <c r="L243" s="340"/>
      <c r="M243" s="339"/>
      <c r="N243" s="331"/>
      <c r="O243" s="346"/>
      <c r="P243" s="346"/>
      <c r="Q243" s="347"/>
    </row>
    <row r="244" spans="1:17" ht="18.75" x14ac:dyDescent="0.3">
      <c r="A244" s="336">
        <v>40001002</v>
      </c>
      <c r="B244" s="333" t="s">
        <v>59</v>
      </c>
      <c r="C244" s="337"/>
      <c r="D244" s="337"/>
      <c r="E244" s="337"/>
      <c r="F244" s="337"/>
      <c r="G244" s="337"/>
      <c r="H244" s="337"/>
      <c r="I244" s="183"/>
      <c r="J244" s="183"/>
      <c r="K244" s="183"/>
      <c r="L244" s="342"/>
      <c r="M244" s="183"/>
      <c r="N244" s="331">
        <f>IFERROR(VLOOKUP(#REF!,'[2]Detail CAPEX  (2)'!_xlnm.Print_Area,11,0),0)</f>
        <v>0</v>
      </c>
      <c r="O244" s="346">
        <f t="shared" ref="O244:P260" si="42">N244+5%*N244</f>
        <v>0</v>
      </c>
      <c r="P244" s="346">
        <f t="shared" si="42"/>
        <v>0</v>
      </c>
      <c r="Q244" s="347">
        <f t="shared" si="37"/>
        <v>0</v>
      </c>
    </row>
    <row r="245" spans="1:17" ht="18.75" x14ac:dyDescent="0.3">
      <c r="A245" s="333"/>
      <c r="B245" s="333" t="s">
        <v>150</v>
      </c>
      <c r="C245" s="337"/>
      <c r="D245" s="337"/>
      <c r="E245" s="337"/>
      <c r="F245" s="337"/>
      <c r="G245" s="337"/>
      <c r="H245" s="337"/>
      <c r="I245" s="183"/>
      <c r="J245" s="183"/>
      <c r="K245" s="183"/>
      <c r="L245" s="342"/>
      <c r="M245" s="183"/>
      <c r="N245" s="331">
        <f>IFERROR(VLOOKUP(A245,'[2]Detail CAPEX  (2)'!_xlnm.Print_Area,11,0),0)</f>
        <v>0</v>
      </c>
      <c r="O245" s="346">
        <f t="shared" si="42"/>
        <v>0</v>
      </c>
      <c r="P245" s="346">
        <f t="shared" si="42"/>
        <v>0</v>
      </c>
      <c r="Q245" s="347">
        <f t="shared" si="37"/>
        <v>0</v>
      </c>
    </row>
    <row r="246" spans="1:17" ht="18.75" x14ac:dyDescent="0.3">
      <c r="A246" s="183" t="s">
        <v>574</v>
      </c>
      <c r="B246" s="183" t="s">
        <v>575</v>
      </c>
      <c r="C246" s="343">
        <v>1303</v>
      </c>
      <c r="D246" s="343">
        <v>9</v>
      </c>
      <c r="E246" s="343">
        <v>701</v>
      </c>
      <c r="F246" s="343">
        <v>70111</v>
      </c>
      <c r="G246" s="343">
        <v>3000</v>
      </c>
      <c r="H246" s="343">
        <v>404206</v>
      </c>
      <c r="I246" s="346">
        <v>4000000</v>
      </c>
      <c r="J246" s="344">
        <v>0</v>
      </c>
      <c r="K246" s="346">
        <v>16000000</v>
      </c>
      <c r="L246" s="348">
        <v>5000000</v>
      </c>
      <c r="M246" s="183"/>
      <c r="N246" s="331">
        <f>IFERROR(VLOOKUP(A246,'[2]Detail CAPEX  (2)'!_xlnm.Print_Area,11,0),0)</f>
        <v>0</v>
      </c>
      <c r="O246" s="346">
        <f t="shared" si="42"/>
        <v>0</v>
      </c>
      <c r="P246" s="346">
        <f t="shared" si="42"/>
        <v>0</v>
      </c>
      <c r="Q246" s="347">
        <f t="shared" si="37"/>
        <v>0</v>
      </c>
    </row>
    <row r="247" spans="1:17" ht="18.75" x14ac:dyDescent="0.3">
      <c r="A247" s="183" t="s">
        <v>2803</v>
      </c>
      <c r="B247" s="183" t="s">
        <v>2804</v>
      </c>
      <c r="C247" s="343"/>
      <c r="D247" s="343"/>
      <c r="E247" s="343"/>
      <c r="F247" s="343"/>
      <c r="G247" s="343"/>
      <c r="H247" s="343"/>
      <c r="I247" s="346"/>
      <c r="J247" s="344"/>
      <c r="K247" s="346"/>
      <c r="L247" s="348"/>
      <c r="M247" s="183"/>
      <c r="N247" s="331">
        <f>21000000-21000000</f>
        <v>0</v>
      </c>
      <c r="O247" s="346"/>
      <c r="P247" s="346"/>
      <c r="Q247" s="347"/>
    </row>
    <row r="248" spans="1:17" ht="18.75" x14ac:dyDescent="0.3">
      <c r="A248" s="183" t="s">
        <v>576</v>
      </c>
      <c r="B248" s="183" t="s">
        <v>577</v>
      </c>
      <c r="C248" s="343">
        <v>1303</v>
      </c>
      <c r="D248" s="343">
        <v>11</v>
      </c>
      <c r="E248" s="343">
        <v>701</v>
      </c>
      <c r="F248" s="343">
        <v>70111</v>
      </c>
      <c r="G248" s="343">
        <v>3000</v>
      </c>
      <c r="H248" s="343">
        <v>404206</v>
      </c>
      <c r="I248" s="344">
        <v>0</v>
      </c>
      <c r="J248" s="346">
        <v>2000000</v>
      </c>
      <c r="K248" s="346">
        <v>10000000</v>
      </c>
      <c r="L248" s="345">
        <v>0</v>
      </c>
      <c r="M248" s="183"/>
      <c r="N248" s="331">
        <f>IFERROR(VLOOKUP(A248,'[2]Detail CAPEX  (2)'!_xlnm.Print_Area,11,0),0)</f>
        <v>0</v>
      </c>
      <c r="O248" s="346">
        <f t="shared" si="42"/>
        <v>0</v>
      </c>
      <c r="P248" s="346">
        <f t="shared" si="42"/>
        <v>0</v>
      </c>
      <c r="Q248" s="347">
        <f t="shared" si="37"/>
        <v>0</v>
      </c>
    </row>
    <row r="249" spans="1:17" ht="18.75" x14ac:dyDescent="0.3">
      <c r="A249" s="183" t="s">
        <v>2805</v>
      </c>
      <c r="B249" s="183" t="s">
        <v>2806</v>
      </c>
      <c r="C249" s="343"/>
      <c r="D249" s="343"/>
      <c r="E249" s="343"/>
      <c r="F249" s="343"/>
      <c r="G249" s="343"/>
      <c r="H249" s="343"/>
      <c r="I249" s="344"/>
      <c r="J249" s="346"/>
      <c r="K249" s="346"/>
      <c r="L249" s="345"/>
      <c r="M249" s="183"/>
      <c r="N249" s="331">
        <v>1120000</v>
      </c>
      <c r="O249" s="346">
        <f t="shared" ref="O249" si="43">N249+5%*N249</f>
        <v>1176000</v>
      </c>
      <c r="P249" s="346">
        <f t="shared" ref="P249" si="44">O249+5%*O249</f>
        <v>1234800</v>
      </c>
      <c r="Q249" s="347">
        <f t="shared" ref="Q249" si="45">SUM(N249:P249)</f>
        <v>3530800</v>
      </c>
    </row>
    <row r="250" spans="1:17" ht="18.75" x14ac:dyDescent="0.3">
      <c r="A250" s="183" t="s">
        <v>578</v>
      </c>
      <c r="B250" s="183" t="s">
        <v>579</v>
      </c>
      <c r="C250" s="343">
        <v>1303</v>
      </c>
      <c r="D250" s="343">
        <v>9</v>
      </c>
      <c r="E250" s="343">
        <v>701</v>
      </c>
      <c r="F250" s="343">
        <v>70111</v>
      </c>
      <c r="G250" s="343">
        <v>3000</v>
      </c>
      <c r="H250" s="343">
        <v>404206</v>
      </c>
      <c r="I250" s="344">
        <v>0</v>
      </c>
      <c r="J250" s="344">
        <v>0</v>
      </c>
      <c r="K250" s="346">
        <v>1500000</v>
      </c>
      <c r="L250" s="348">
        <v>1500000</v>
      </c>
      <c r="M250" s="183"/>
      <c r="N250" s="331">
        <f>IFERROR(VLOOKUP(A250,'[2]Detail CAPEX  (2)'!_xlnm.Print_Area,11,0),0)</f>
        <v>0</v>
      </c>
      <c r="O250" s="346">
        <f t="shared" si="42"/>
        <v>0</v>
      </c>
      <c r="P250" s="346">
        <f t="shared" si="42"/>
        <v>0</v>
      </c>
      <c r="Q250" s="347">
        <f t="shared" si="37"/>
        <v>0</v>
      </c>
    </row>
    <row r="251" spans="1:17" ht="18.75" x14ac:dyDescent="0.3">
      <c r="A251" s="183" t="s">
        <v>2807</v>
      </c>
      <c r="B251" s="183" t="s">
        <v>2808</v>
      </c>
      <c r="C251" s="343"/>
      <c r="D251" s="343"/>
      <c r="E251" s="343"/>
      <c r="F251" s="343"/>
      <c r="G251" s="343"/>
      <c r="H251" s="343"/>
      <c r="I251" s="344"/>
      <c r="J251" s="344"/>
      <c r="K251" s="346"/>
      <c r="L251" s="348"/>
      <c r="M251" s="183"/>
      <c r="N251" s="331">
        <v>300000</v>
      </c>
      <c r="O251" s="346">
        <f t="shared" ref="O251" si="46">N251+5%*N251</f>
        <v>315000</v>
      </c>
      <c r="P251" s="346">
        <f t="shared" ref="P251" si="47">O251+5%*O251</f>
        <v>330750</v>
      </c>
      <c r="Q251" s="347">
        <f t="shared" ref="Q251" si="48">SUM(N251:P251)</f>
        <v>945750</v>
      </c>
    </row>
    <row r="252" spans="1:17" ht="18.75" x14ac:dyDescent="0.3">
      <c r="A252" s="183" t="s">
        <v>580</v>
      </c>
      <c r="B252" s="183" t="s">
        <v>581</v>
      </c>
      <c r="C252" s="343">
        <v>1303</v>
      </c>
      <c r="D252" s="343">
        <v>9</v>
      </c>
      <c r="E252" s="343">
        <v>701</v>
      </c>
      <c r="F252" s="343">
        <v>70111</v>
      </c>
      <c r="G252" s="343">
        <v>3000</v>
      </c>
      <c r="H252" s="343">
        <v>404206</v>
      </c>
      <c r="I252" s="344">
        <v>0</v>
      </c>
      <c r="J252" s="344">
        <v>0</v>
      </c>
      <c r="K252" s="346">
        <v>2000000</v>
      </c>
      <c r="L252" s="348">
        <v>2000000</v>
      </c>
      <c r="M252" s="183"/>
      <c r="N252" s="331">
        <f>IFERROR(VLOOKUP(A252,'[2]Detail CAPEX  (2)'!_xlnm.Print_Area,11,0),0)</f>
        <v>0</v>
      </c>
      <c r="O252" s="346">
        <f t="shared" si="42"/>
        <v>0</v>
      </c>
      <c r="P252" s="346">
        <f t="shared" si="42"/>
        <v>0</v>
      </c>
      <c r="Q252" s="347">
        <f t="shared" si="37"/>
        <v>0</v>
      </c>
    </row>
    <row r="253" spans="1:17" ht="18.75" x14ac:dyDescent="0.3">
      <c r="A253" s="183" t="s">
        <v>582</v>
      </c>
      <c r="B253" s="183" t="s">
        <v>583</v>
      </c>
      <c r="C253" s="343">
        <v>1303</v>
      </c>
      <c r="D253" s="343">
        <v>9</v>
      </c>
      <c r="E253" s="343">
        <v>701</v>
      </c>
      <c r="F253" s="343">
        <v>70111</v>
      </c>
      <c r="G253" s="343">
        <v>3000</v>
      </c>
      <c r="H253" s="343">
        <v>404206</v>
      </c>
      <c r="I253" s="344">
        <v>0</v>
      </c>
      <c r="J253" s="344">
        <v>0</v>
      </c>
      <c r="K253" s="346">
        <v>3000000</v>
      </c>
      <c r="L253" s="348">
        <v>3000000</v>
      </c>
      <c r="M253" s="183"/>
      <c r="N253" s="331">
        <v>5000000</v>
      </c>
      <c r="O253" s="346">
        <f t="shared" si="42"/>
        <v>5250000</v>
      </c>
      <c r="P253" s="346">
        <f t="shared" si="42"/>
        <v>5512500</v>
      </c>
      <c r="Q253" s="347">
        <f t="shared" si="37"/>
        <v>15762500</v>
      </c>
    </row>
    <row r="254" spans="1:17" ht="18.75" x14ac:dyDescent="0.3">
      <c r="A254" s="183" t="s">
        <v>584</v>
      </c>
      <c r="B254" s="183" t="s">
        <v>585</v>
      </c>
      <c r="C254" s="343">
        <v>1302</v>
      </c>
      <c r="D254" s="343">
        <v>11</v>
      </c>
      <c r="E254" s="343">
        <v>704</v>
      </c>
      <c r="F254" s="343">
        <v>70411</v>
      </c>
      <c r="G254" s="343">
        <v>3000</v>
      </c>
      <c r="H254" s="343">
        <v>404206</v>
      </c>
      <c r="I254" s="344">
        <v>0</v>
      </c>
      <c r="J254" s="344">
        <v>0</v>
      </c>
      <c r="K254" s="346">
        <v>4000000</v>
      </c>
      <c r="L254" s="348">
        <v>4000000</v>
      </c>
      <c r="M254" s="183"/>
      <c r="N254" s="331">
        <f>IFERROR(VLOOKUP(A254,'[2]Detail CAPEX  (2)'!_xlnm.Print_Area,11,0),0)</f>
        <v>0</v>
      </c>
      <c r="O254" s="346">
        <f t="shared" si="42"/>
        <v>0</v>
      </c>
      <c r="P254" s="346">
        <f t="shared" si="42"/>
        <v>0</v>
      </c>
      <c r="Q254" s="347">
        <f t="shared" si="37"/>
        <v>0</v>
      </c>
    </row>
    <row r="255" spans="1:17" ht="18.75" x14ac:dyDescent="0.3">
      <c r="A255" s="183" t="s">
        <v>586</v>
      </c>
      <c r="B255" s="183" t="s">
        <v>323</v>
      </c>
      <c r="C255" s="343">
        <v>1301</v>
      </c>
      <c r="D255" s="343">
        <v>9</v>
      </c>
      <c r="E255" s="343">
        <v>704</v>
      </c>
      <c r="F255" s="343">
        <v>70411</v>
      </c>
      <c r="G255" s="343">
        <v>3000</v>
      </c>
      <c r="H255" s="343">
        <v>404205</v>
      </c>
      <c r="I255" s="346">
        <v>1500000</v>
      </c>
      <c r="J255" s="346">
        <v>2000000</v>
      </c>
      <c r="K255" s="346">
        <v>4000000</v>
      </c>
      <c r="L255" s="348">
        <v>4000000</v>
      </c>
      <c r="M255" s="183"/>
      <c r="N255" s="331">
        <f>IFERROR(VLOOKUP(A255,'[2]Detail CAPEX  (2)'!_xlnm.Print_Area,11,0),0)</f>
        <v>0</v>
      </c>
      <c r="O255" s="346">
        <f t="shared" si="42"/>
        <v>0</v>
      </c>
      <c r="P255" s="346">
        <f t="shared" si="42"/>
        <v>0</v>
      </c>
      <c r="Q255" s="347">
        <f t="shared" si="37"/>
        <v>0</v>
      </c>
    </row>
    <row r="256" spans="1:17" ht="18.75" x14ac:dyDescent="0.3">
      <c r="A256" s="183" t="s">
        <v>587</v>
      </c>
      <c r="B256" s="183" t="s">
        <v>588</v>
      </c>
      <c r="C256" s="343">
        <v>1303</v>
      </c>
      <c r="D256" s="343">
        <v>9</v>
      </c>
      <c r="E256" s="343">
        <v>704</v>
      </c>
      <c r="F256" s="343">
        <v>70411</v>
      </c>
      <c r="G256" s="343">
        <v>3000</v>
      </c>
      <c r="H256" s="343">
        <v>404206</v>
      </c>
      <c r="I256" s="344">
        <v>0</v>
      </c>
      <c r="J256" s="344">
        <v>0</v>
      </c>
      <c r="K256" s="344">
        <v>0</v>
      </c>
      <c r="L256" s="348">
        <v>21000000</v>
      </c>
      <c r="M256" s="183"/>
      <c r="N256" s="331">
        <f>IFERROR(VLOOKUP(A256,'[2]Detail CAPEX  (2)'!_xlnm.Print_Area,11,0),0)</f>
        <v>0</v>
      </c>
      <c r="O256" s="346">
        <f t="shared" si="42"/>
        <v>0</v>
      </c>
      <c r="P256" s="346">
        <f t="shared" si="42"/>
        <v>0</v>
      </c>
      <c r="Q256" s="347">
        <f t="shared" si="37"/>
        <v>0</v>
      </c>
    </row>
    <row r="257" spans="1:17" s="359" customFormat="1" ht="18.75" x14ac:dyDescent="0.3">
      <c r="A257" s="355"/>
      <c r="B257" s="355" t="s">
        <v>589</v>
      </c>
      <c r="C257" s="355"/>
      <c r="D257" s="355"/>
      <c r="E257" s="355"/>
      <c r="F257" s="355"/>
      <c r="G257" s="355"/>
      <c r="H257" s="355"/>
      <c r="I257" s="356">
        <f>SUM(I246:I256)</f>
        <v>5500000</v>
      </c>
      <c r="J257" s="356">
        <f t="shared" ref="J257:Q257" si="49">SUM(J246:J256)</f>
        <v>4000000</v>
      </c>
      <c r="K257" s="356">
        <f t="shared" si="49"/>
        <v>40500000</v>
      </c>
      <c r="L257" s="357">
        <f t="shared" si="49"/>
        <v>40500000</v>
      </c>
      <c r="M257" s="356">
        <f t="shared" si="49"/>
        <v>0</v>
      </c>
      <c r="N257" s="358">
        <f>SUM(N246:N256)</f>
        <v>6420000</v>
      </c>
      <c r="O257" s="356">
        <f t="shared" si="49"/>
        <v>6741000</v>
      </c>
      <c r="P257" s="356">
        <f t="shared" si="49"/>
        <v>7078050</v>
      </c>
      <c r="Q257" s="356">
        <f t="shared" si="49"/>
        <v>20239050</v>
      </c>
    </row>
    <row r="258" spans="1:17" ht="18.75" x14ac:dyDescent="0.3">
      <c r="A258" s="333"/>
      <c r="B258" s="333"/>
      <c r="C258" s="333"/>
      <c r="D258" s="333"/>
      <c r="E258" s="333"/>
      <c r="F258" s="333"/>
      <c r="G258" s="333"/>
      <c r="H258" s="333"/>
      <c r="I258" s="364"/>
      <c r="J258" s="364"/>
      <c r="K258" s="364"/>
      <c r="L258" s="357"/>
      <c r="M258" s="333"/>
      <c r="N258" s="331"/>
      <c r="O258" s="346"/>
      <c r="P258" s="346"/>
      <c r="Q258" s="347"/>
    </row>
    <row r="259" spans="1:17" ht="18.75" x14ac:dyDescent="0.3">
      <c r="A259" s="336">
        <v>47001001</v>
      </c>
      <c r="B259" s="333" t="s">
        <v>58</v>
      </c>
      <c r="C259" s="337"/>
      <c r="D259" s="337"/>
      <c r="E259" s="337"/>
      <c r="F259" s="337"/>
      <c r="G259" s="337"/>
      <c r="H259" s="337"/>
      <c r="I259" s="183"/>
      <c r="J259" s="183"/>
      <c r="K259" s="183"/>
      <c r="L259" s="342"/>
      <c r="M259" s="183"/>
      <c r="N259" s="331">
        <f>IFERROR(VLOOKUP(#REF!,'[2]Detail CAPEX  (2)'!_xlnm.Print_Area,11,0),0)</f>
        <v>0</v>
      </c>
      <c r="O259" s="346">
        <f t="shared" si="42"/>
        <v>0</v>
      </c>
      <c r="P259" s="346">
        <f t="shared" si="42"/>
        <v>0</v>
      </c>
      <c r="Q259" s="347">
        <f t="shared" si="37"/>
        <v>0</v>
      </c>
    </row>
    <row r="260" spans="1:17" ht="18.75" x14ac:dyDescent="0.3">
      <c r="A260" s="333"/>
      <c r="B260" s="333" t="s">
        <v>150</v>
      </c>
      <c r="C260" s="337"/>
      <c r="D260" s="337"/>
      <c r="E260" s="337"/>
      <c r="F260" s="337"/>
      <c r="G260" s="337"/>
      <c r="H260" s="337"/>
      <c r="I260" s="183"/>
      <c r="J260" s="183"/>
      <c r="K260" s="183"/>
      <c r="L260" s="342"/>
      <c r="M260" s="183"/>
      <c r="N260" s="331">
        <f>IFERROR(VLOOKUP(A260,'[2]Detail CAPEX  (2)'!_xlnm.Print_Area,11,0),0)</f>
        <v>0</v>
      </c>
      <c r="O260" s="346">
        <f t="shared" si="42"/>
        <v>0</v>
      </c>
      <c r="P260" s="346">
        <f t="shared" si="42"/>
        <v>0</v>
      </c>
      <c r="Q260" s="347">
        <f t="shared" si="37"/>
        <v>0</v>
      </c>
    </row>
    <row r="261" spans="1:17" ht="18.75" x14ac:dyDescent="0.3">
      <c r="A261" s="183" t="s">
        <v>590</v>
      </c>
      <c r="B261" s="183" t="s">
        <v>591</v>
      </c>
      <c r="C261" s="343">
        <v>1303</v>
      </c>
      <c r="D261" s="343">
        <v>9</v>
      </c>
      <c r="E261" s="343">
        <v>701</v>
      </c>
      <c r="F261" s="343">
        <v>70111</v>
      </c>
      <c r="G261" s="343">
        <v>3000</v>
      </c>
      <c r="H261" s="343">
        <v>404206</v>
      </c>
      <c r="I261" s="344">
        <v>0</v>
      </c>
      <c r="J261" s="344">
        <v>0</v>
      </c>
      <c r="K261" s="346">
        <v>9000000</v>
      </c>
      <c r="L261" s="348">
        <v>5000000</v>
      </c>
      <c r="M261" s="183"/>
      <c r="N261" s="331">
        <f>IFERROR(VLOOKUP(A261,'[2]Detail CAPEX  (2)'!_xlnm.Print_Area,11,0),0)</f>
        <v>0</v>
      </c>
      <c r="O261" s="346">
        <f t="shared" ref="O261:P278" si="50">N261+5%*N261</f>
        <v>0</v>
      </c>
      <c r="P261" s="346">
        <f t="shared" si="50"/>
        <v>0</v>
      </c>
      <c r="Q261" s="347">
        <f t="shared" si="37"/>
        <v>0</v>
      </c>
    </row>
    <row r="262" spans="1:17" ht="18.75" x14ac:dyDescent="0.3">
      <c r="A262" s="183" t="s">
        <v>592</v>
      </c>
      <c r="B262" s="183" t="s">
        <v>475</v>
      </c>
      <c r="C262" s="343">
        <v>1303</v>
      </c>
      <c r="D262" s="343">
        <v>11</v>
      </c>
      <c r="E262" s="343">
        <v>701</v>
      </c>
      <c r="F262" s="343">
        <v>70111</v>
      </c>
      <c r="G262" s="343">
        <v>3000</v>
      </c>
      <c r="H262" s="343">
        <v>404206</v>
      </c>
      <c r="I262" s="346">
        <v>8700000</v>
      </c>
      <c r="J262" s="344">
        <v>0</v>
      </c>
      <c r="K262" s="346">
        <v>3000000</v>
      </c>
      <c r="L262" s="348">
        <v>1000000</v>
      </c>
      <c r="M262" s="183"/>
      <c r="N262" s="331">
        <f>IFERROR(VLOOKUP(A262,'[2]Detail CAPEX  (2)'!_xlnm.Print_Area,11,0),0)</f>
        <v>0</v>
      </c>
      <c r="O262" s="346">
        <f t="shared" si="50"/>
        <v>0</v>
      </c>
      <c r="P262" s="346">
        <f t="shared" si="50"/>
        <v>0</v>
      </c>
      <c r="Q262" s="347">
        <f t="shared" si="37"/>
        <v>0</v>
      </c>
    </row>
    <row r="263" spans="1:17" ht="18.75" x14ac:dyDescent="0.3">
      <c r="A263" s="183" t="s">
        <v>593</v>
      </c>
      <c r="B263" s="183" t="s">
        <v>594</v>
      </c>
      <c r="C263" s="343">
        <v>1303</v>
      </c>
      <c r="D263" s="343">
        <v>9</v>
      </c>
      <c r="E263" s="343">
        <v>701</v>
      </c>
      <c r="F263" s="343">
        <v>70131</v>
      </c>
      <c r="G263" s="343">
        <v>3000</v>
      </c>
      <c r="H263" s="343">
        <v>404206</v>
      </c>
      <c r="I263" s="344">
        <v>0</v>
      </c>
      <c r="J263" s="344">
        <v>0</v>
      </c>
      <c r="K263" s="346">
        <v>1500000</v>
      </c>
      <c r="L263" s="348">
        <v>1500000</v>
      </c>
      <c r="M263" s="183"/>
      <c r="N263" s="331">
        <f>IFERROR(VLOOKUP(A263,'[2]Detail CAPEX  (2)'!_xlnm.Print_Area,11,0),0)</f>
        <v>0</v>
      </c>
      <c r="O263" s="346">
        <f t="shared" si="50"/>
        <v>0</v>
      </c>
      <c r="P263" s="346">
        <f t="shared" si="50"/>
        <v>0</v>
      </c>
      <c r="Q263" s="347">
        <f t="shared" si="37"/>
        <v>0</v>
      </c>
    </row>
    <row r="264" spans="1:17" ht="18.75" x14ac:dyDescent="0.3">
      <c r="A264" s="183" t="s">
        <v>595</v>
      </c>
      <c r="B264" s="183" t="s">
        <v>596</v>
      </c>
      <c r="C264" s="343">
        <v>1303</v>
      </c>
      <c r="D264" s="343">
        <v>9</v>
      </c>
      <c r="E264" s="343">
        <v>701</v>
      </c>
      <c r="F264" s="343">
        <v>70131</v>
      </c>
      <c r="G264" s="343">
        <v>3000</v>
      </c>
      <c r="H264" s="343">
        <v>404206</v>
      </c>
      <c r="I264" s="344">
        <v>0</v>
      </c>
      <c r="J264" s="344">
        <v>0</v>
      </c>
      <c r="K264" s="346">
        <v>1000000</v>
      </c>
      <c r="L264" s="348">
        <v>1000000</v>
      </c>
      <c r="M264" s="183"/>
      <c r="N264" s="331">
        <f>IFERROR(VLOOKUP(A264,'[2]Detail CAPEX  (2)'!_xlnm.Print_Area,11,0),0)</f>
        <v>0</v>
      </c>
      <c r="O264" s="346">
        <f t="shared" si="50"/>
        <v>0</v>
      </c>
      <c r="P264" s="346">
        <f t="shared" si="50"/>
        <v>0</v>
      </c>
      <c r="Q264" s="347">
        <f t="shared" si="37"/>
        <v>0</v>
      </c>
    </row>
    <row r="265" spans="1:17" ht="18.75" x14ac:dyDescent="0.3">
      <c r="A265" s="183" t="s">
        <v>2809</v>
      </c>
      <c r="B265" s="183" t="s">
        <v>2810</v>
      </c>
      <c r="C265" s="343"/>
      <c r="D265" s="343"/>
      <c r="E265" s="343"/>
      <c r="F265" s="343"/>
      <c r="G265" s="343"/>
      <c r="H265" s="343"/>
      <c r="I265" s="344"/>
      <c r="J265" s="344"/>
      <c r="K265" s="346"/>
      <c r="L265" s="348"/>
      <c r="M265" s="183"/>
      <c r="N265" s="331">
        <v>3000000</v>
      </c>
      <c r="O265" s="346">
        <f t="shared" si="50"/>
        <v>3150000</v>
      </c>
      <c r="P265" s="346">
        <f t="shared" si="50"/>
        <v>3307500</v>
      </c>
      <c r="Q265" s="347">
        <f t="shared" ref="Q265" si="51">SUM(N265:P265)</f>
        <v>9457500</v>
      </c>
    </row>
    <row r="266" spans="1:17" ht="18.75" x14ac:dyDescent="0.3">
      <c r="A266" s="183" t="s">
        <v>597</v>
      </c>
      <c r="B266" s="183" t="s">
        <v>598</v>
      </c>
      <c r="C266" s="343">
        <v>1305</v>
      </c>
      <c r="D266" s="343">
        <v>9</v>
      </c>
      <c r="E266" s="343">
        <v>701</v>
      </c>
      <c r="F266" s="343">
        <v>70111</v>
      </c>
      <c r="G266" s="343">
        <v>3000</v>
      </c>
      <c r="H266" s="343">
        <v>404206</v>
      </c>
      <c r="I266" s="344">
        <v>0</v>
      </c>
      <c r="J266" s="344">
        <v>0</v>
      </c>
      <c r="K266" s="346">
        <v>1500000</v>
      </c>
      <c r="L266" s="348">
        <v>1500000</v>
      </c>
      <c r="M266" s="183"/>
      <c r="N266" s="331">
        <f>IFERROR(VLOOKUP(A266,'[2]Detail CAPEX  (2)'!_xlnm.Print_Area,11,0),0)</f>
        <v>0</v>
      </c>
      <c r="O266" s="346">
        <f t="shared" si="50"/>
        <v>0</v>
      </c>
      <c r="P266" s="346">
        <f t="shared" si="50"/>
        <v>0</v>
      </c>
      <c r="Q266" s="347">
        <f t="shared" si="37"/>
        <v>0</v>
      </c>
    </row>
    <row r="267" spans="1:17" ht="18.75" x14ac:dyDescent="0.3">
      <c r="A267" s="183" t="s">
        <v>599</v>
      </c>
      <c r="B267" s="183" t="s">
        <v>600</v>
      </c>
      <c r="C267" s="343">
        <v>1305</v>
      </c>
      <c r="D267" s="343">
        <v>11</v>
      </c>
      <c r="E267" s="343">
        <v>701</v>
      </c>
      <c r="F267" s="343">
        <v>70111</v>
      </c>
      <c r="G267" s="343">
        <v>3000</v>
      </c>
      <c r="H267" s="343">
        <v>404206</v>
      </c>
      <c r="I267" s="344">
        <v>0</v>
      </c>
      <c r="J267" s="344">
        <v>0</v>
      </c>
      <c r="K267" s="346">
        <v>30000000</v>
      </c>
      <c r="L267" s="348">
        <v>30000000</v>
      </c>
      <c r="M267" s="183"/>
      <c r="N267" s="331">
        <f>IFERROR(VLOOKUP(A267,'[2]Detail CAPEX  (2)'!_xlnm.Print_Area,11,0),0)</f>
        <v>0</v>
      </c>
      <c r="O267" s="346">
        <f t="shared" si="50"/>
        <v>0</v>
      </c>
      <c r="P267" s="346">
        <f t="shared" si="50"/>
        <v>0</v>
      </c>
      <c r="Q267" s="347">
        <f t="shared" si="37"/>
        <v>0</v>
      </c>
    </row>
    <row r="268" spans="1:17" ht="18.75" x14ac:dyDescent="0.3">
      <c r="A268" s="183" t="s">
        <v>601</v>
      </c>
      <c r="B268" s="183" t="s">
        <v>602</v>
      </c>
      <c r="C268" s="343">
        <v>1303</v>
      </c>
      <c r="D268" s="343">
        <v>1</v>
      </c>
      <c r="E268" s="343">
        <v>701</v>
      </c>
      <c r="F268" s="343">
        <v>70112</v>
      </c>
      <c r="G268" s="343">
        <v>3000</v>
      </c>
      <c r="H268" s="343">
        <v>404206</v>
      </c>
      <c r="I268" s="346">
        <v>3905200</v>
      </c>
      <c r="J268" s="344">
        <v>0</v>
      </c>
      <c r="K268" s="346">
        <v>2500000</v>
      </c>
      <c r="L268" s="348">
        <v>2500000</v>
      </c>
      <c r="M268" s="183"/>
      <c r="N268" s="331">
        <f>IFERROR(VLOOKUP(A268,'[2]Detail CAPEX  (2)'!_xlnm.Print_Area,11,0),0)</f>
        <v>0</v>
      </c>
      <c r="O268" s="346">
        <f t="shared" si="50"/>
        <v>0</v>
      </c>
      <c r="P268" s="346">
        <f t="shared" si="50"/>
        <v>0</v>
      </c>
      <c r="Q268" s="347">
        <f t="shared" si="37"/>
        <v>0</v>
      </c>
    </row>
    <row r="269" spans="1:17" ht="18.75" x14ac:dyDescent="0.3">
      <c r="A269" s="183" t="s">
        <v>603</v>
      </c>
      <c r="B269" s="183" t="s">
        <v>604</v>
      </c>
      <c r="C269" s="343">
        <v>1301</v>
      </c>
      <c r="D269" s="343">
        <v>9</v>
      </c>
      <c r="E269" s="343">
        <v>704</v>
      </c>
      <c r="F269" s="343">
        <v>70411</v>
      </c>
      <c r="G269" s="343">
        <v>3000</v>
      </c>
      <c r="H269" s="343">
        <v>404206</v>
      </c>
      <c r="I269" s="346">
        <v>5165800</v>
      </c>
      <c r="J269" s="344">
        <v>0</v>
      </c>
      <c r="K269" s="346">
        <v>4000000</v>
      </c>
      <c r="L269" s="348">
        <v>4000000</v>
      </c>
      <c r="M269" s="183"/>
      <c r="N269" s="331">
        <f>IFERROR(VLOOKUP(A269,'[2]Detail CAPEX  (2)'!_xlnm.Print_Area,11,0),0)</f>
        <v>0</v>
      </c>
      <c r="O269" s="346">
        <f t="shared" si="50"/>
        <v>0</v>
      </c>
      <c r="P269" s="346">
        <f t="shared" si="50"/>
        <v>0</v>
      </c>
      <c r="Q269" s="347">
        <f t="shared" si="37"/>
        <v>0</v>
      </c>
    </row>
    <row r="270" spans="1:17" ht="18.75" x14ac:dyDescent="0.3">
      <c r="A270" s="183" t="s">
        <v>605</v>
      </c>
      <c r="B270" s="183" t="s">
        <v>323</v>
      </c>
      <c r="C270" s="343">
        <v>1303</v>
      </c>
      <c r="D270" s="343">
        <v>9</v>
      </c>
      <c r="E270" s="343">
        <v>704</v>
      </c>
      <c r="F270" s="343">
        <v>70411</v>
      </c>
      <c r="G270" s="343">
        <v>3000</v>
      </c>
      <c r="H270" s="343">
        <v>404206</v>
      </c>
      <c r="I270" s="344">
        <v>0</v>
      </c>
      <c r="J270" s="344">
        <v>0</v>
      </c>
      <c r="K270" s="346">
        <v>6000000</v>
      </c>
      <c r="L270" s="348">
        <v>2000000</v>
      </c>
      <c r="M270" s="183"/>
      <c r="N270" s="331">
        <f>IFERROR(VLOOKUP(A270,'[2]Detail CAPEX  (2)'!_xlnm.Print_Area,11,0),0)</f>
        <v>0</v>
      </c>
      <c r="O270" s="346">
        <f t="shared" si="50"/>
        <v>0</v>
      </c>
      <c r="P270" s="346">
        <f t="shared" si="50"/>
        <v>0</v>
      </c>
      <c r="Q270" s="347">
        <f t="shared" si="37"/>
        <v>0</v>
      </c>
    </row>
    <row r="271" spans="1:17" ht="18.75" x14ac:dyDescent="0.3">
      <c r="A271" s="183" t="s">
        <v>606</v>
      </c>
      <c r="B271" s="183" t="s">
        <v>607</v>
      </c>
      <c r="C271" s="343">
        <v>1303</v>
      </c>
      <c r="D271" s="343">
        <v>9</v>
      </c>
      <c r="E271" s="343">
        <v>704</v>
      </c>
      <c r="F271" s="343">
        <v>70411</v>
      </c>
      <c r="G271" s="343">
        <v>3000</v>
      </c>
      <c r="H271" s="343">
        <v>404206</v>
      </c>
      <c r="I271" s="344">
        <v>0</v>
      </c>
      <c r="J271" s="344">
        <v>0</v>
      </c>
      <c r="K271" s="344">
        <v>0</v>
      </c>
      <c r="L271" s="348">
        <v>4000000</v>
      </c>
      <c r="M271" s="183"/>
      <c r="N271" s="331">
        <f>IFERROR(VLOOKUP(A271,'[2]Detail CAPEX  (2)'!_xlnm.Print_Area,11,0),0)</f>
        <v>0</v>
      </c>
      <c r="O271" s="346">
        <f t="shared" si="50"/>
        <v>0</v>
      </c>
      <c r="P271" s="346">
        <f t="shared" si="50"/>
        <v>0</v>
      </c>
      <c r="Q271" s="347">
        <f t="shared" si="37"/>
        <v>0</v>
      </c>
    </row>
    <row r="272" spans="1:17" s="359" customFormat="1" ht="18.75" x14ac:dyDescent="0.3">
      <c r="A272" s="355"/>
      <c r="B272" s="355" t="s">
        <v>608</v>
      </c>
      <c r="C272" s="355"/>
      <c r="D272" s="355"/>
      <c r="E272" s="355"/>
      <c r="F272" s="355"/>
      <c r="G272" s="355"/>
      <c r="H272" s="355"/>
      <c r="I272" s="356">
        <f>SUM(I261:I271)</f>
        <v>17771000</v>
      </c>
      <c r="J272" s="356">
        <f t="shared" ref="J272:P272" si="52">SUM(J261:J271)</f>
        <v>0</v>
      </c>
      <c r="K272" s="356">
        <f t="shared" si="52"/>
        <v>58500000</v>
      </c>
      <c r="L272" s="357">
        <f t="shared" si="52"/>
        <v>52500000</v>
      </c>
      <c r="M272" s="356">
        <f t="shared" si="52"/>
        <v>0</v>
      </c>
      <c r="N272" s="358">
        <f t="shared" si="52"/>
        <v>3000000</v>
      </c>
      <c r="O272" s="356">
        <f t="shared" si="52"/>
        <v>3150000</v>
      </c>
      <c r="P272" s="356">
        <f t="shared" si="52"/>
        <v>3307500</v>
      </c>
      <c r="Q272" s="356">
        <f>SUM(Q261:Q271)</f>
        <v>9457500</v>
      </c>
    </row>
    <row r="273" spans="1:17" ht="18.75" x14ac:dyDescent="0.3">
      <c r="A273" s="333"/>
      <c r="B273" s="333"/>
      <c r="C273" s="333"/>
      <c r="D273" s="333"/>
      <c r="E273" s="333"/>
      <c r="F273" s="333"/>
      <c r="G273" s="333"/>
      <c r="H273" s="333"/>
      <c r="I273" s="364"/>
      <c r="J273" s="363"/>
      <c r="K273" s="364"/>
      <c r="L273" s="357"/>
      <c r="M273" s="333"/>
      <c r="N273" s="331"/>
      <c r="O273" s="346"/>
      <c r="P273" s="346"/>
      <c r="Q273" s="347"/>
    </row>
    <row r="274" spans="1:17" ht="18.75" x14ac:dyDescent="0.3">
      <c r="A274" s="336">
        <v>48001001</v>
      </c>
      <c r="B274" s="333" t="s">
        <v>609</v>
      </c>
      <c r="C274" s="337"/>
      <c r="D274" s="337"/>
      <c r="E274" s="337"/>
      <c r="F274" s="337"/>
      <c r="G274" s="337"/>
      <c r="H274" s="337"/>
      <c r="I274" s="183"/>
      <c r="J274" s="183"/>
      <c r="K274" s="183"/>
      <c r="L274" s="342"/>
      <c r="M274" s="183"/>
      <c r="N274" s="331">
        <f>IFERROR(VLOOKUP(#REF!,'[2]Detail CAPEX  (2)'!_xlnm.Print_Area,11,0),0)</f>
        <v>0</v>
      </c>
      <c r="O274" s="346">
        <f t="shared" si="50"/>
        <v>0</v>
      </c>
      <c r="P274" s="346">
        <f t="shared" si="50"/>
        <v>0</v>
      </c>
      <c r="Q274" s="347">
        <f t="shared" si="37"/>
        <v>0</v>
      </c>
    </row>
    <row r="275" spans="1:17" ht="18.75" x14ac:dyDescent="0.3">
      <c r="A275" s="333"/>
      <c r="B275" s="333" t="s">
        <v>150</v>
      </c>
      <c r="C275" s="337"/>
      <c r="D275" s="337"/>
      <c r="E275" s="337"/>
      <c r="F275" s="337"/>
      <c r="G275" s="337"/>
      <c r="H275" s="337"/>
      <c r="I275" s="183"/>
      <c r="J275" s="183"/>
      <c r="K275" s="183"/>
      <c r="L275" s="342"/>
      <c r="M275" s="183"/>
      <c r="N275" s="331">
        <f>IFERROR(VLOOKUP(A275,'[2]Detail CAPEX  (2)'!_xlnm.Print_Area,11,0),0)</f>
        <v>0</v>
      </c>
      <c r="O275" s="346">
        <f t="shared" si="50"/>
        <v>0</v>
      </c>
      <c r="P275" s="346">
        <f t="shared" si="50"/>
        <v>0</v>
      </c>
      <c r="Q275" s="347">
        <f t="shared" si="37"/>
        <v>0</v>
      </c>
    </row>
    <row r="276" spans="1:17" ht="18.75" x14ac:dyDescent="0.3">
      <c r="A276" s="183" t="s">
        <v>610</v>
      </c>
      <c r="B276" s="183" t="s">
        <v>611</v>
      </c>
      <c r="C276" s="343">
        <v>1303</v>
      </c>
      <c r="D276" s="343">
        <v>11</v>
      </c>
      <c r="E276" s="343">
        <v>701</v>
      </c>
      <c r="F276" s="343">
        <v>70111</v>
      </c>
      <c r="G276" s="343">
        <v>3000</v>
      </c>
      <c r="H276" s="343">
        <v>404206</v>
      </c>
      <c r="I276" s="344">
        <v>0</v>
      </c>
      <c r="J276" s="344">
        <v>0</v>
      </c>
      <c r="K276" s="346">
        <v>20000000</v>
      </c>
      <c r="L276" s="348">
        <v>1000000</v>
      </c>
      <c r="M276" s="183"/>
      <c r="N276" s="331">
        <f>IFERROR(VLOOKUP(A276,'[2]Detail CAPEX  (2)'!_xlnm.Print_Area,11,0),0)</f>
        <v>0</v>
      </c>
      <c r="O276" s="346">
        <f t="shared" si="50"/>
        <v>0</v>
      </c>
      <c r="P276" s="346">
        <f t="shared" si="50"/>
        <v>0</v>
      </c>
      <c r="Q276" s="347">
        <f t="shared" si="37"/>
        <v>0</v>
      </c>
    </row>
    <row r="277" spans="1:17" ht="18.75" x14ac:dyDescent="0.3">
      <c r="A277" s="183" t="s">
        <v>612</v>
      </c>
      <c r="B277" s="183" t="s">
        <v>613</v>
      </c>
      <c r="C277" s="343">
        <v>1303</v>
      </c>
      <c r="D277" s="343">
        <v>9</v>
      </c>
      <c r="E277" s="343">
        <v>701</v>
      </c>
      <c r="F277" s="343">
        <v>70111</v>
      </c>
      <c r="G277" s="343">
        <v>3000</v>
      </c>
      <c r="H277" s="343">
        <v>404206</v>
      </c>
      <c r="I277" s="344">
        <v>0</v>
      </c>
      <c r="J277" s="344">
        <v>0</v>
      </c>
      <c r="K277" s="346">
        <v>18000000</v>
      </c>
      <c r="L277" s="348">
        <v>10000000</v>
      </c>
      <c r="M277" s="183"/>
      <c r="N277" s="331">
        <f>IFERROR(VLOOKUP(A277,'[2]Detail CAPEX  (2)'!_xlnm.Print_Area,11,0),0)</f>
        <v>0</v>
      </c>
      <c r="O277" s="346">
        <f t="shared" si="50"/>
        <v>0</v>
      </c>
      <c r="P277" s="346">
        <f t="shared" si="50"/>
        <v>0</v>
      </c>
      <c r="Q277" s="347">
        <f t="shared" ref="Q277:Q340" si="53">SUM(N277:P277)</f>
        <v>0</v>
      </c>
    </row>
    <row r="278" spans="1:17" ht="18.75" x14ac:dyDescent="0.3">
      <c r="A278" s="183" t="s">
        <v>614</v>
      </c>
      <c r="B278" s="183" t="s">
        <v>615</v>
      </c>
      <c r="C278" s="343">
        <v>1303</v>
      </c>
      <c r="D278" s="343">
        <v>11</v>
      </c>
      <c r="E278" s="343">
        <v>701</v>
      </c>
      <c r="F278" s="343">
        <v>70111</v>
      </c>
      <c r="G278" s="343">
        <v>3000</v>
      </c>
      <c r="H278" s="343">
        <v>404206</v>
      </c>
      <c r="I278" s="344">
        <v>0</v>
      </c>
      <c r="J278" s="344">
        <v>0</v>
      </c>
      <c r="K278" s="346">
        <v>28000000</v>
      </c>
      <c r="L278" s="348">
        <v>20000000</v>
      </c>
      <c r="M278" s="183"/>
      <c r="N278" s="331">
        <f>IFERROR(VLOOKUP(A278,'[2]Detail CAPEX  (2)'!_xlnm.Print_Area,11,0),0)</f>
        <v>0</v>
      </c>
      <c r="O278" s="346">
        <f t="shared" si="50"/>
        <v>0</v>
      </c>
      <c r="P278" s="346">
        <f t="shared" si="50"/>
        <v>0</v>
      </c>
      <c r="Q278" s="347">
        <f t="shared" si="53"/>
        <v>0</v>
      </c>
    </row>
    <row r="279" spans="1:17" ht="18.75" x14ac:dyDescent="0.3">
      <c r="A279" s="183" t="s">
        <v>616</v>
      </c>
      <c r="B279" s="183" t="s">
        <v>617</v>
      </c>
      <c r="C279" s="343">
        <v>1301</v>
      </c>
      <c r="D279" s="343">
        <v>11</v>
      </c>
      <c r="E279" s="343">
        <v>701</v>
      </c>
      <c r="F279" s="343">
        <v>70111</v>
      </c>
      <c r="G279" s="343">
        <v>3000</v>
      </c>
      <c r="H279" s="343">
        <v>404206</v>
      </c>
      <c r="I279" s="344">
        <v>0</v>
      </c>
      <c r="J279" s="344">
        <v>0</v>
      </c>
      <c r="K279" s="346">
        <v>5000000</v>
      </c>
      <c r="L279" s="348">
        <v>3000000</v>
      </c>
      <c r="M279" s="183"/>
      <c r="N279" s="331">
        <f>IFERROR(VLOOKUP(A279,'[2]Detail CAPEX  (2)'!_xlnm.Print_Area,11,0),0)</f>
        <v>0</v>
      </c>
      <c r="O279" s="346">
        <f t="shared" ref="O279:P294" si="54">N279+5%*N279</f>
        <v>0</v>
      </c>
      <c r="P279" s="346">
        <f t="shared" si="54"/>
        <v>0</v>
      </c>
      <c r="Q279" s="347">
        <f t="shared" si="53"/>
        <v>0</v>
      </c>
    </row>
    <row r="280" spans="1:17" ht="18.75" x14ac:dyDescent="0.3">
      <c r="A280" s="183" t="s">
        <v>618</v>
      </c>
      <c r="B280" s="183" t="s">
        <v>619</v>
      </c>
      <c r="C280" s="343">
        <v>1303</v>
      </c>
      <c r="D280" s="343">
        <v>11</v>
      </c>
      <c r="E280" s="343">
        <v>701</v>
      </c>
      <c r="F280" s="343">
        <v>70111</v>
      </c>
      <c r="G280" s="343">
        <v>3000</v>
      </c>
      <c r="H280" s="343">
        <v>404206</v>
      </c>
      <c r="I280" s="344">
        <v>0</v>
      </c>
      <c r="J280" s="344">
        <v>0</v>
      </c>
      <c r="K280" s="346">
        <v>1680000</v>
      </c>
      <c r="L280" s="348">
        <v>1680000</v>
      </c>
      <c r="M280" s="183"/>
      <c r="N280" s="331">
        <f>IFERROR(VLOOKUP(A280,'[2]Detail CAPEX  (2)'!_xlnm.Print_Area,11,0),0)</f>
        <v>0</v>
      </c>
      <c r="O280" s="346">
        <f t="shared" si="54"/>
        <v>0</v>
      </c>
      <c r="P280" s="346">
        <f t="shared" si="54"/>
        <v>0</v>
      </c>
      <c r="Q280" s="347">
        <f t="shared" si="53"/>
        <v>0</v>
      </c>
    </row>
    <row r="281" spans="1:17" ht="18.75" x14ac:dyDescent="0.3">
      <c r="A281" s="183" t="s">
        <v>620</v>
      </c>
      <c r="B281" s="183" t="s">
        <v>621</v>
      </c>
      <c r="C281" s="343">
        <v>1303</v>
      </c>
      <c r="D281" s="343">
        <v>9</v>
      </c>
      <c r="E281" s="343">
        <v>701</v>
      </c>
      <c r="F281" s="343">
        <v>70111</v>
      </c>
      <c r="G281" s="343">
        <v>3000</v>
      </c>
      <c r="H281" s="343">
        <v>404206</v>
      </c>
      <c r="I281" s="344">
        <v>0</v>
      </c>
      <c r="J281" s="344">
        <v>0</v>
      </c>
      <c r="K281" s="346">
        <v>5059490</v>
      </c>
      <c r="L281" s="348">
        <v>5059490</v>
      </c>
      <c r="M281" s="183"/>
      <c r="N281" s="331">
        <f>IFERROR(VLOOKUP(A281,'[2]Detail CAPEX  (2)'!_xlnm.Print_Area,11,0),0)</f>
        <v>0</v>
      </c>
      <c r="O281" s="346">
        <f t="shared" si="54"/>
        <v>0</v>
      </c>
      <c r="P281" s="346">
        <f t="shared" si="54"/>
        <v>0</v>
      </c>
      <c r="Q281" s="347">
        <f t="shared" si="53"/>
        <v>0</v>
      </c>
    </row>
    <row r="282" spans="1:17" ht="18.75" x14ac:dyDescent="0.3">
      <c r="A282" s="183" t="s">
        <v>622</v>
      </c>
      <c r="B282" s="183" t="s">
        <v>623</v>
      </c>
      <c r="C282" s="343">
        <v>1303</v>
      </c>
      <c r="D282" s="343">
        <v>9</v>
      </c>
      <c r="E282" s="343">
        <v>701</v>
      </c>
      <c r="F282" s="343">
        <v>70111</v>
      </c>
      <c r="G282" s="343">
        <v>3000</v>
      </c>
      <c r="H282" s="343">
        <v>404206</v>
      </c>
      <c r="I282" s="344">
        <v>0</v>
      </c>
      <c r="J282" s="344">
        <v>0</v>
      </c>
      <c r="K282" s="346">
        <v>2500000</v>
      </c>
      <c r="L282" s="348">
        <v>2500000</v>
      </c>
      <c r="M282" s="183"/>
      <c r="N282" s="331">
        <f>IFERROR(VLOOKUP(A282,'[2]Detail CAPEX  (2)'!_xlnm.Print_Area,11,0),0)</f>
        <v>0</v>
      </c>
      <c r="O282" s="346">
        <f t="shared" si="54"/>
        <v>0</v>
      </c>
      <c r="P282" s="346">
        <f t="shared" si="54"/>
        <v>0</v>
      </c>
      <c r="Q282" s="347">
        <f t="shared" si="53"/>
        <v>0</v>
      </c>
    </row>
    <row r="283" spans="1:17" ht="18.75" x14ac:dyDescent="0.3">
      <c r="A283" s="183" t="s">
        <v>624</v>
      </c>
      <c r="B283" s="183" t="s">
        <v>625</v>
      </c>
      <c r="C283" s="343">
        <v>1303</v>
      </c>
      <c r="D283" s="343">
        <v>9</v>
      </c>
      <c r="E283" s="343">
        <v>701</v>
      </c>
      <c r="F283" s="343">
        <v>70111</v>
      </c>
      <c r="G283" s="343">
        <v>3000</v>
      </c>
      <c r="H283" s="343">
        <v>404206</v>
      </c>
      <c r="I283" s="344">
        <v>0</v>
      </c>
      <c r="J283" s="344">
        <v>0</v>
      </c>
      <c r="K283" s="346">
        <v>2500000</v>
      </c>
      <c r="L283" s="348">
        <v>2500000</v>
      </c>
      <c r="M283" s="183"/>
      <c r="N283" s="331">
        <v>2500000</v>
      </c>
      <c r="O283" s="346">
        <f t="shared" si="54"/>
        <v>2625000</v>
      </c>
      <c r="P283" s="346">
        <f t="shared" si="54"/>
        <v>2756250</v>
      </c>
      <c r="Q283" s="347">
        <f t="shared" si="53"/>
        <v>7881250</v>
      </c>
    </row>
    <row r="284" spans="1:17" ht="18.75" x14ac:dyDescent="0.3">
      <c r="A284" s="183" t="s">
        <v>626</v>
      </c>
      <c r="B284" s="183" t="s">
        <v>323</v>
      </c>
      <c r="C284" s="343">
        <v>1305</v>
      </c>
      <c r="D284" s="343">
        <v>9</v>
      </c>
      <c r="E284" s="343">
        <v>704</v>
      </c>
      <c r="F284" s="343">
        <v>70411</v>
      </c>
      <c r="G284" s="343">
        <v>3000</v>
      </c>
      <c r="H284" s="343">
        <v>404206</v>
      </c>
      <c r="I284" s="344">
        <v>0</v>
      </c>
      <c r="J284" s="344">
        <v>0</v>
      </c>
      <c r="K284" s="346">
        <v>10000000</v>
      </c>
      <c r="L284" s="348">
        <v>10000000</v>
      </c>
      <c r="M284" s="183"/>
      <c r="N284" s="331">
        <f>IFERROR(VLOOKUP(A284,'[2]Detail CAPEX  (2)'!_xlnm.Print_Area,11,0),0)</f>
        <v>0</v>
      </c>
      <c r="O284" s="346">
        <f t="shared" si="54"/>
        <v>0</v>
      </c>
      <c r="P284" s="346">
        <f t="shared" si="54"/>
        <v>0</v>
      </c>
      <c r="Q284" s="347">
        <f t="shared" si="53"/>
        <v>0</v>
      </c>
    </row>
    <row r="285" spans="1:17" ht="18.75" x14ac:dyDescent="0.3">
      <c r="A285" s="183" t="s">
        <v>627</v>
      </c>
      <c r="B285" s="183" t="s">
        <v>628</v>
      </c>
      <c r="C285" s="343">
        <v>1303</v>
      </c>
      <c r="D285" s="343">
        <v>9</v>
      </c>
      <c r="E285" s="343">
        <v>701</v>
      </c>
      <c r="F285" s="343">
        <v>70111</v>
      </c>
      <c r="G285" s="343">
        <v>3000</v>
      </c>
      <c r="H285" s="343">
        <v>404206</v>
      </c>
      <c r="I285" s="344">
        <v>0</v>
      </c>
      <c r="J285" s="344">
        <v>0</v>
      </c>
      <c r="K285" s="346">
        <v>5000000</v>
      </c>
      <c r="L285" s="348">
        <v>5000000</v>
      </c>
      <c r="M285" s="183"/>
      <c r="N285" s="331">
        <f>IFERROR(VLOOKUP(A285,'[2]Detail CAPEX  (2)'!_xlnm.Print_Area,11,0),0)</f>
        <v>0</v>
      </c>
      <c r="O285" s="346">
        <f t="shared" si="54"/>
        <v>0</v>
      </c>
      <c r="P285" s="346">
        <f t="shared" si="54"/>
        <v>0</v>
      </c>
      <c r="Q285" s="347">
        <f t="shared" si="53"/>
        <v>0</v>
      </c>
    </row>
    <row r="286" spans="1:17" ht="18.75" x14ac:dyDescent="0.3">
      <c r="A286" s="183" t="s">
        <v>629</v>
      </c>
      <c r="B286" s="183" t="s">
        <v>630</v>
      </c>
      <c r="C286" s="343">
        <v>1305</v>
      </c>
      <c r="D286" s="343">
        <v>11</v>
      </c>
      <c r="E286" s="343">
        <v>701</v>
      </c>
      <c r="F286" s="343">
        <v>70111</v>
      </c>
      <c r="G286" s="343">
        <v>3000</v>
      </c>
      <c r="H286" s="343">
        <v>404206</v>
      </c>
      <c r="I286" s="344">
        <v>0</v>
      </c>
      <c r="J286" s="344">
        <v>0</v>
      </c>
      <c r="K286" s="346">
        <v>223000000</v>
      </c>
      <c r="L286" s="348">
        <v>50000000</v>
      </c>
      <c r="M286" s="183"/>
      <c r="N286" s="331">
        <f>IFERROR(VLOOKUP(A286,'[2]Detail CAPEX  (2)'!_xlnm.Print_Area,11,0),0)</f>
        <v>0</v>
      </c>
      <c r="O286" s="346">
        <f t="shared" si="54"/>
        <v>0</v>
      </c>
      <c r="P286" s="346">
        <f t="shared" si="54"/>
        <v>0</v>
      </c>
      <c r="Q286" s="347">
        <f t="shared" si="53"/>
        <v>0</v>
      </c>
    </row>
    <row r="287" spans="1:17" s="359" customFormat="1" ht="18.75" x14ac:dyDescent="0.3">
      <c r="A287" s="355"/>
      <c r="B287" s="355" t="s">
        <v>631</v>
      </c>
      <c r="C287" s="355"/>
      <c r="D287" s="355"/>
      <c r="E287" s="355"/>
      <c r="F287" s="355"/>
      <c r="G287" s="355"/>
      <c r="H287" s="355"/>
      <c r="I287" s="358">
        <f>SUM(I276:I286)</f>
        <v>0</v>
      </c>
      <c r="J287" s="358">
        <f t="shared" ref="J287:Q287" si="55">SUM(J276:J286)</f>
        <v>0</v>
      </c>
      <c r="K287" s="358">
        <f t="shared" si="55"/>
        <v>320739490</v>
      </c>
      <c r="L287" s="361">
        <f t="shared" si="55"/>
        <v>110739490</v>
      </c>
      <c r="M287" s="358">
        <f t="shared" si="55"/>
        <v>0</v>
      </c>
      <c r="N287" s="358">
        <f t="shared" si="55"/>
        <v>2500000</v>
      </c>
      <c r="O287" s="358">
        <f t="shared" si="55"/>
        <v>2625000</v>
      </c>
      <c r="P287" s="358">
        <f t="shared" si="55"/>
        <v>2756250</v>
      </c>
      <c r="Q287" s="358">
        <f t="shared" si="55"/>
        <v>7881250</v>
      </c>
    </row>
    <row r="288" spans="1:17" ht="18.75" x14ac:dyDescent="0.3">
      <c r="A288" s="333"/>
      <c r="B288" s="333"/>
      <c r="C288" s="333"/>
      <c r="D288" s="333"/>
      <c r="E288" s="333"/>
      <c r="F288" s="333"/>
      <c r="G288" s="333"/>
      <c r="H288" s="333"/>
      <c r="I288" s="363"/>
      <c r="J288" s="363"/>
      <c r="K288" s="364"/>
      <c r="L288" s="357"/>
      <c r="M288" s="333"/>
      <c r="N288" s="331"/>
      <c r="O288" s="346"/>
      <c r="P288" s="346"/>
      <c r="Q288" s="347"/>
    </row>
    <row r="289" spans="1:17" s="375" customFormat="1" ht="18.75" x14ac:dyDescent="0.3">
      <c r="A289" s="373"/>
      <c r="B289" s="373" t="s">
        <v>107</v>
      </c>
      <c r="C289" s="373"/>
      <c r="D289" s="373"/>
      <c r="E289" s="373"/>
      <c r="F289" s="373"/>
      <c r="G289" s="373"/>
      <c r="H289" s="373"/>
      <c r="I289" s="374">
        <f>I60+I74+I122+I153+I180+I230+I242+I257+I272+I287</f>
        <v>11547272578</v>
      </c>
      <c r="J289" s="374">
        <f>J60+J74+J122+J153+J180+J230+J242+J257+J272+J287</f>
        <v>4402736400</v>
      </c>
      <c r="K289" s="374">
        <f>K60+K74+K122+K153+K180+K230+K242+K257+K272+K287</f>
        <v>12878173437</v>
      </c>
      <c r="L289" s="357">
        <f>L60+L74+L122+L153+L180+L230+L242+L257+L272+L287</f>
        <v>8151392766</v>
      </c>
      <c r="M289" s="374">
        <f>M60+M74+M122+M153+M180+M230+M242+M257+M272+M287</f>
        <v>751000000</v>
      </c>
      <c r="N289" s="358">
        <f>N60+N74+N88+N122+N153+N180+N193+N230+N242+N257+N272+N287</f>
        <v>5672120000</v>
      </c>
      <c r="O289" s="374">
        <f>O60+O74+O122+O153+O180+O230+O242+O257+O272+O287</f>
        <v>5540451000</v>
      </c>
      <c r="P289" s="374">
        <f>P60+P74+P122+P153+P180+P230+P242+P257+P272+P287</f>
        <v>5817473550</v>
      </c>
      <c r="Q289" s="374">
        <f>Q60+Q74+Q122+Q153+Q180+Q230+Q242+Q257+Q272+Q287</f>
        <v>16634544550</v>
      </c>
    </row>
    <row r="290" spans="1:17" ht="18.75" x14ac:dyDescent="0.3">
      <c r="A290" s="337"/>
      <c r="B290" s="337"/>
      <c r="C290" s="337"/>
      <c r="D290" s="337"/>
      <c r="E290" s="337"/>
      <c r="F290" s="337"/>
      <c r="G290" s="337"/>
      <c r="H290" s="337"/>
      <c r="I290" s="183"/>
      <c r="J290" s="183"/>
      <c r="K290" s="183"/>
      <c r="L290" s="342"/>
      <c r="M290" s="183"/>
      <c r="N290" s="331">
        <f>IFERROR(VLOOKUP(A290,'[2]Detail CAPEX  (2)'!_xlnm.Print_Area,11,0),0)</f>
        <v>0</v>
      </c>
      <c r="O290" s="346">
        <f t="shared" si="54"/>
        <v>0</v>
      </c>
      <c r="P290" s="346">
        <f t="shared" si="54"/>
        <v>0</v>
      </c>
      <c r="Q290" s="347">
        <f t="shared" si="53"/>
        <v>0</v>
      </c>
    </row>
    <row r="291" spans="1:17" ht="18.75" x14ac:dyDescent="0.3">
      <c r="A291" s="336">
        <v>15001001</v>
      </c>
      <c r="B291" s="333" t="s">
        <v>63</v>
      </c>
      <c r="C291" s="337"/>
      <c r="D291" s="337"/>
      <c r="E291" s="337"/>
      <c r="F291" s="337"/>
      <c r="G291" s="337"/>
      <c r="H291" s="337"/>
      <c r="I291" s="183"/>
      <c r="J291" s="183"/>
      <c r="K291" s="183"/>
      <c r="L291" s="342"/>
      <c r="M291" s="183"/>
      <c r="N291" s="331">
        <f>IFERROR(VLOOKUP(#REF!,'[2]Detail CAPEX  (2)'!_xlnm.Print_Area,11,0),0)</f>
        <v>0</v>
      </c>
      <c r="O291" s="346">
        <f t="shared" si="54"/>
        <v>0</v>
      </c>
      <c r="P291" s="346">
        <f t="shared" si="54"/>
        <v>0</v>
      </c>
      <c r="Q291" s="347">
        <f t="shared" si="53"/>
        <v>0</v>
      </c>
    </row>
    <row r="292" spans="1:17" ht="18.75" x14ac:dyDescent="0.3">
      <c r="A292" s="333"/>
      <c r="B292" s="333" t="s">
        <v>138</v>
      </c>
      <c r="C292" s="337"/>
      <c r="D292" s="337"/>
      <c r="E292" s="337"/>
      <c r="F292" s="337"/>
      <c r="G292" s="337"/>
      <c r="H292" s="337"/>
      <c r="I292" s="183"/>
      <c r="J292" s="183"/>
      <c r="K292" s="183"/>
      <c r="L292" s="342"/>
      <c r="M292" s="183"/>
      <c r="N292" s="331">
        <f>IFERROR(VLOOKUP(A292,'[2]Detail CAPEX  (2)'!_xlnm.Print_Area,11,0),0)</f>
        <v>0</v>
      </c>
      <c r="O292" s="346">
        <f t="shared" si="54"/>
        <v>0</v>
      </c>
      <c r="P292" s="346">
        <f t="shared" si="54"/>
        <v>0</v>
      </c>
      <c r="Q292" s="347">
        <f t="shared" si="53"/>
        <v>0</v>
      </c>
    </row>
    <row r="293" spans="1:17" ht="18.75" x14ac:dyDescent="0.3">
      <c r="A293" s="183" t="s">
        <v>632</v>
      </c>
      <c r="B293" s="183" t="s">
        <v>633</v>
      </c>
      <c r="C293" s="343">
        <v>104</v>
      </c>
      <c r="D293" s="343">
        <v>1</v>
      </c>
      <c r="E293" s="343">
        <v>704</v>
      </c>
      <c r="F293" s="343">
        <v>70421</v>
      </c>
      <c r="G293" s="343">
        <v>3000</v>
      </c>
      <c r="H293" s="343">
        <v>404206</v>
      </c>
      <c r="I293" s="346">
        <v>439871</v>
      </c>
      <c r="J293" s="344">
        <v>0</v>
      </c>
      <c r="K293" s="346">
        <v>3000000</v>
      </c>
      <c r="L293" s="348">
        <v>3000000</v>
      </c>
      <c r="M293" s="183"/>
      <c r="N293" s="331">
        <f>IFERROR(VLOOKUP(A293,'[2]Detail CAPEX  (2)'!_xlnm.Print_Area,11,0),0)</f>
        <v>0</v>
      </c>
      <c r="O293" s="346">
        <f t="shared" si="54"/>
        <v>0</v>
      </c>
      <c r="P293" s="346">
        <f t="shared" si="54"/>
        <v>0</v>
      </c>
      <c r="Q293" s="347">
        <f t="shared" si="53"/>
        <v>0</v>
      </c>
    </row>
    <row r="294" spans="1:17" ht="18.75" x14ac:dyDescent="0.3">
      <c r="A294" s="183" t="s">
        <v>634</v>
      </c>
      <c r="B294" s="183" t="s">
        <v>635</v>
      </c>
      <c r="C294" s="343">
        <v>104</v>
      </c>
      <c r="D294" s="343">
        <v>1</v>
      </c>
      <c r="E294" s="343">
        <v>704</v>
      </c>
      <c r="F294" s="343">
        <v>70421</v>
      </c>
      <c r="G294" s="343">
        <v>3000</v>
      </c>
      <c r="H294" s="343">
        <v>404206</v>
      </c>
      <c r="I294" s="344">
        <v>0</v>
      </c>
      <c r="J294" s="344">
        <v>0</v>
      </c>
      <c r="K294" s="346">
        <v>30000000</v>
      </c>
      <c r="L294" s="348">
        <v>20000000</v>
      </c>
      <c r="M294" s="183"/>
      <c r="N294" s="331">
        <f>IFERROR(VLOOKUP(A294,'[2]Detail CAPEX  (2)'!_xlnm.Print_Area,11,0),0)</f>
        <v>0</v>
      </c>
      <c r="O294" s="346">
        <f t="shared" si="54"/>
        <v>0</v>
      </c>
      <c r="P294" s="346">
        <f t="shared" si="54"/>
        <v>0</v>
      </c>
      <c r="Q294" s="347">
        <f t="shared" si="53"/>
        <v>0</v>
      </c>
    </row>
    <row r="295" spans="1:17" ht="18.75" x14ac:dyDescent="0.3">
      <c r="A295" s="183" t="s">
        <v>636</v>
      </c>
      <c r="B295" s="183" t="s">
        <v>637</v>
      </c>
      <c r="C295" s="343">
        <v>104</v>
      </c>
      <c r="D295" s="343">
        <v>9</v>
      </c>
      <c r="E295" s="343">
        <v>704</v>
      </c>
      <c r="F295" s="343">
        <v>70421</v>
      </c>
      <c r="G295" s="343">
        <v>3000</v>
      </c>
      <c r="H295" s="343">
        <v>404206</v>
      </c>
      <c r="I295" s="346">
        <v>1713000</v>
      </c>
      <c r="J295" s="344">
        <v>0</v>
      </c>
      <c r="K295" s="346">
        <v>10000000</v>
      </c>
      <c r="L295" s="348">
        <v>5000000</v>
      </c>
      <c r="M295" s="183"/>
      <c r="N295" s="331">
        <f>IFERROR(VLOOKUP(A295,'[2]Detail CAPEX  (2)'!_xlnm.Print_Area,11,0),0)</f>
        <v>0</v>
      </c>
      <c r="O295" s="346">
        <f t="shared" ref="O295:P310" si="56">N295+5%*N295</f>
        <v>0</v>
      </c>
      <c r="P295" s="346">
        <f t="shared" si="56"/>
        <v>0</v>
      </c>
      <c r="Q295" s="347">
        <f t="shared" si="53"/>
        <v>0</v>
      </c>
    </row>
    <row r="296" spans="1:17" ht="18.75" x14ac:dyDescent="0.3">
      <c r="A296" s="183" t="s">
        <v>638</v>
      </c>
      <c r="B296" s="183" t="s">
        <v>639</v>
      </c>
      <c r="C296" s="343">
        <v>104</v>
      </c>
      <c r="D296" s="343">
        <v>9</v>
      </c>
      <c r="E296" s="343">
        <v>704</v>
      </c>
      <c r="F296" s="343">
        <v>70421</v>
      </c>
      <c r="G296" s="343">
        <v>3000</v>
      </c>
      <c r="H296" s="343">
        <v>404206</v>
      </c>
      <c r="I296" s="346">
        <v>4432000</v>
      </c>
      <c r="J296" s="344">
        <v>0</v>
      </c>
      <c r="K296" s="346">
        <v>20000000</v>
      </c>
      <c r="L296" s="348">
        <v>10000000</v>
      </c>
      <c r="M296" s="183"/>
      <c r="N296" s="331">
        <f>IFERROR(VLOOKUP(A296,'[2]Detail CAPEX  (2)'!_xlnm.Print_Area,11,0),0)</f>
        <v>0</v>
      </c>
      <c r="O296" s="346">
        <f t="shared" si="56"/>
        <v>0</v>
      </c>
      <c r="P296" s="346">
        <f t="shared" si="56"/>
        <v>0</v>
      </c>
      <c r="Q296" s="347">
        <f t="shared" si="53"/>
        <v>0</v>
      </c>
    </row>
    <row r="297" spans="1:17" ht="18.75" x14ac:dyDescent="0.3">
      <c r="A297" s="183" t="s">
        <v>640</v>
      </c>
      <c r="B297" s="183" t="s">
        <v>641</v>
      </c>
      <c r="C297" s="343">
        <v>105</v>
      </c>
      <c r="D297" s="343">
        <v>1</v>
      </c>
      <c r="E297" s="343">
        <v>704</v>
      </c>
      <c r="F297" s="343">
        <v>70421</v>
      </c>
      <c r="G297" s="343">
        <v>3000</v>
      </c>
      <c r="H297" s="343">
        <v>404206</v>
      </c>
      <c r="I297" s="346">
        <v>3098000</v>
      </c>
      <c r="J297" s="344">
        <v>0</v>
      </c>
      <c r="K297" s="346">
        <v>7000000</v>
      </c>
      <c r="L297" s="348">
        <v>7000000</v>
      </c>
      <c r="M297" s="183"/>
      <c r="N297" s="331">
        <f>IFERROR(VLOOKUP(A297,'[2]Detail CAPEX  (2)'!_xlnm.Print_Area,11,0),0)</f>
        <v>0</v>
      </c>
      <c r="O297" s="346">
        <f t="shared" si="56"/>
        <v>0</v>
      </c>
      <c r="P297" s="346">
        <f t="shared" si="56"/>
        <v>0</v>
      </c>
      <c r="Q297" s="347">
        <f t="shared" si="53"/>
        <v>0</v>
      </c>
    </row>
    <row r="298" spans="1:17" ht="18.75" x14ac:dyDescent="0.3">
      <c r="A298" s="183" t="s">
        <v>642</v>
      </c>
      <c r="B298" s="183" t="s">
        <v>643</v>
      </c>
      <c r="C298" s="343">
        <v>101</v>
      </c>
      <c r="D298" s="343">
        <v>1</v>
      </c>
      <c r="E298" s="343">
        <v>704</v>
      </c>
      <c r="F298" s="343">
        <v>70421</v>
      </c>
      <c r="G298" s="343">
        <v>3000</v>
      </c>
      <c r="H298" s="343">
        <v>404206</v>
      </c>
      <c r="I298" s="346">
        <v>10000000</v>
      </c>
      <c r="J298" s="344">
        <v>0</v>
      </c>
      <c r="K298" s="346">
        <v>10000000</v>
      </c>
      <c r="L298" s="348">
        <v>10000000</v>
      </c>
      <c r="M298" s="183"/>
      <c r="N298" s="331">
        <f>IFERROR(VLOOKUP(A298,'[2]Detail CAPEX  (2)'!_xlnm.Print_Area,11,0),0)</f>
        <v>0</v>
      </c>
      <c r="O298" s="346">
        <f t="shared" si="56"/>
        <v>0</v>
      </c>
      <c r="P298" s="346">
        <f t="shared" si="56"/>
        <v>0</v>
      </c>
      <c r="Q298" s="347">
        <f t="shared" si="53"/>
        <v>0</v>
      </c>
    </row>
    <row r="299" spans="1:17" ht="18.75" x14ac:dyDescent="0.3">
      <c r="A299" s="183" t="s">
        <v>644</v>
      </c>
      <c r="B299" s="183" t="s">
        <v>645</v>
      </c>
      <c r="C299" s="343">
        <v>101</v>
      </c>
      <c r="D299" s="343">
        <v>9</v>
      </c>
      <c r="E299" s="343">
        <v>704</v>
      </c>
      <c r="F299" s="343">
        <v>70421</v>
      </c>
      <c r="G299" s="343">
        <v>3000</v>
      </c>
      <c r="H299" s="343">
        <v>404107</v>
      </c>
      <c r="I299" s="344">
        <v>0</v>
      </c>
      <c r="J299" s="344">
        <v>0</v>
      </c>
      <c r="K299" s="346">
        <v>80000000</v>
      </c>
      <c r="L299" s="348">
        <v>80000000</v>
      </c>
      <c r="M299" s="183"/>
      <c r="N299" s="331">
        <f>IFERROR(VLOOKUP(A299,'[2]Detail CAPEX  (2)'!_xlnm.Print_Area,11,0),0)</f>
        <v>0</v>
      </c>
      <c r="O299" s="346">
        <f t="shared" si="56"/>
        <v>0</v>
      </c>
      <c r="P299" s="346">
        <f t="shared" si="56"/>
        <v>0</v>
      </c>
      <c r="Q299" s="347">
        <f t="shared" si="53"/>
        <v>0</v>
      </c>
    </row>
    <row r="300" spans="1:17" ht="18.75" x14ac:dyDescent="0.3">
      <c r="A300" s="183" t="s">
        <v>646</v>
      </c>
      <c r="B300" s="183" t="s">
        <v>647</v>
      </c>
      <c r="C300" s="343">
        <v>101</v>
      </c>
      <c r="D300" s="343">
        <v>9</v>
      </c>
      <c r="E300" s="343">
        <v>704</v>
      </c>
      <c r="F300" s="343">
        <v>70421</v>
      </c>
      <c r="G300" s="343">
        <v>3000</v>
      </c>
      <c r="H300" s="343">
        <v>404206</v>
      </c>
      <c r="I300" s="346">
        <v>3900000</v>
      </c>
      <c r="J300" s="344">
        <v>0</v>
      </c>
      <c r="K300" s="346">
        <v>10000000</v>
      </c>
      <c r="L300" s="348">
        <v>10000000</v>
      </c>
      <c r="M300" s="183"/>
      <c r="N300" s="331">
        <f>IFERROR(VLOOKUP(A300,'[2]Detail CAPEX  (2)'!_xlnm.Print_Area,11,0),0)</f>
        <v>0</v>
      </c>
      <c r="O300" s="346">
        <f t="shared" si="56"/>
        <v>0</v>
      </c>
      <c r="P300" s="346">
        <f t="shared" si="56"/>
        <v>0</v>
      </c>
      <c r="Q300" s="347">
        <f t="shared" si="53"/>
        <v>0</v>
      </c>
    </row>
    <row r="301" spans="1:17" ht="18.75" x14ac:dyDescent="0.3">
      <c r="A301" s="183" t="s">
        <v>648</v>
      </c>
      <c r="B301" s="183" t="s">
        <v>649</v>
      </c>
      <c r="C301" s="343">
        <v>101</v>
      </c>
      <c r="D301" s="343">
        <v>1</v>
      </c>
      <c r="E301" s="343">
        <v>704</v>
      </c>
      <c r="F301" s="343">
        <v>70421</v>
      </c>
      <c r="G301" s="343">
        <v>3000</v>
      </c>
      <c r="H301" s="343">
        <v>404206</v>
      </c>
      <c r="I301" s="344">
        <v>0</v>
      </c>
      <c r="J301" s="344">
        <v>0</v>
      </c>
      <c r="K301" s="346">
        <v>40000000</v>
      </c>
      <c r="L301" s="348">
        <v>20000000</v>
      </c>
      <c r="M301" s="183"/>
      <c r="N301" s="331">
        <f>IFERROR(VLOOKUP(A301,'[2]Detail CAPEX  (2)'!_xlnm.Print_Area,11,0),0)</f>
        <v>0</v>
      </c>
      <c r="O301" s="346">
        <f t="shared" si="56"/>
        <v>0</v>
      </c>
      <c r="P301" s="346">
        <f t="shared" si="56"/>
        <v>0</v>
      </c>
      <c r="Q301" s="347">
        <f t="shared" si="53"/>
        <v>0</v>
      </c>
    </row>
    <row r="302" spans="1:17" ht="18.75" x14ac:dyDescent="0.3">
      <c r="A302" s="183" t="s">
        <v>650</v>
      </c>
      <c r="B302" s="183" t="s">
        <v>651</v>
      </c>
      <c r="C302" s="343">
        <v>108</v>
      </c>
      <c r="D302" s="343">
        <v>1</v>
      </c>
      <c r="E302" s="343">
        <v>704</v>
      </c>
      <c r="F302" s="343">
        <v>70421</v>
      </c>
      <c r="G302" s="343">
        <v>3000</v>
      </c>
      <c r="H302" s="343">
        <v>404206</v>
      </c>
      <c r="I302" s="344">
        <v>0</v>
      </c>
      <c r="J302" s="344">
        <v>0</v>
      </c>
      <c r="K302" s="346">
        <v>5000000</v>
      </c>
      <c r="L302" s="348">
        <v>5000000</v>
      </c>
      <c r="M302" s="183"/>
      <c r="N302" s="331">
        <f>IFERROR(VLOOKUP(A302,'[2]Detail CAPEX  (2)'!_xlnm.Print_Area,11,0),0)</f>
        <v>0</v>
      </c>
      <c r="O302" s="346">
        <f t="shared" si="56"/>
        <v>0</v>
      </c>
      <c r="P302" s="346">
        <f t="shared" si="56"/>
        <v>0</v>
      </c>
      <c r="Q302" s="347">
        <f t="shared" si="53"/>
        <v>0</v>
      </c>
    </row>
    <row r="303" spans="1:17" ht="18.75" x14ac:dyDescent="0.3">
      <c r="A303" s="183" t="s">
        <v>652</v>
      </c>
      <c r="B303" s="183" t="s">
        <v>653</v>
      </c>
      <c r="C303" s="343">
        <v>101</v>
      </c>
      <c r="D303" s="343">
        <v>1</v>
      </c>
      <c r="E303" s="343">
        <v>704</v>
      </c>
      <c r="F303" s="343">
        <v>70421</v>
      </c>
      <c r="G303" s="343">
        <v>3000</v>
      </c>
      <c r="H303" s="343">
        <v>404206</v>
      </c>
      <c r="I303" s="344">
        <v>0</v>
      </c>
      <c r="J303" s="344">
        <v>0</v>
      </c>
      <c r="K303" s="346">
        <v>5000000</v>
      </c>
      <c r="L303" s="348">
        <v>5000000</v>
      </c>
      <c r="M303" s="183"/>
      <c r="N303" s="331">
        <f>IFERROR(VLOOKUP(A303,'[2]Detail CAPEX  (2)'!_xlnm.Print_Area,11,0),0)</f>
        <v>0</v>
      </c>
      <c r="O303" s="346">
        <f t="shared" si="56"/>
        <v>0</v>
      </c>
      <c r="P303" s="346">
        <f t="shared" si="56"/>
        <v>0</v>
      </c>
      <c r="Q303" s="347">
        <f t="shared" si="53"/>
        <v>0</v>
      </c>
    </row>
    <row r="304" spans="1:17" ht="18.75" x14ac:dyDescent="0.3">
      <c r="A304" s="183" t="s">
        <v>654</v>
      </c>
      <c r="B304" s="183" t="s">
        <v>655</v>
      </c>
      <c r="C304" s="343">
        <v>101</v>
      </c>
      <c r="D304" s="343">
        <v>9</v>
      </c>
      <c r="E304" s="343">
        <v>704</v>
      </c>
      <c r="F304" s="343">
        <v>70421</v>
      </c>
      <c r="G304" s="343">
        <v>3000</v>
      </c>
      <c r="H304" s="343">
        <v>404206</v>
      </c>
      <c r="I304" s="346">
        <v>5000000</v>
      </c>
      <c r="J304" s="344">
        <v>0</v>
      </c>
      <c r="K304" s="346">
        <v>15000000</v>
      </c>
      <c r="L304" s="348">
        <v>5000000</v>
      </c>
      <c r="M304" s="183"/>
      <c r="N304" s="331">
        <f>IFERROR(VLOOKUP(A304,'[2]Detail CAPEX  (2)'!_xlnm.Print_Area,11,0),0)</f>
        <v>0</v>
      </c>
      <c r="O304" s="346">
        <f t="shared" si="56"/>
        <v>0</v>
      </c>
      <c r="P304" s="346">
        <f t="shared" si="56"/>
        <v>0</v>
      </c>
      <c r="Q304" s="347">
        <f t="shared" si="53"/>
        <v>0</v>
      </c>
    </row>
    <row r="305" spans="1:17" ht="18.75" x14ac:dyDescent="0.3">
      <c r="A305" s="183" t="s">
        <v>656</v>
      </c>
      <c r="B305" s="183" t="s">
        <v>3667</v>
      </c>
      <c r="C305" s="343">
        <v>101</v>
      </c>
      <c r="D305" s="343">
        <v>1</v>
      </c>
      <c r="E305" s="343">
        <v>704</v>
      </c>
      <c r="F305" s="343">
        <v>70421</v>
      </c>
      <c r="G305" s="343">
        <v>3000</v>
      </c>
      <c r="H305" s="343">
        <v>404206</v>
      </c>
      <c r="I305" s="344">
        <v>0</v>
      </c>
      <c r="J305" s="344">
        <v>0</v>
      </c>
      <c r="K305" s="346">
        <v>200000000</v>
      </c>
      <c r="L305" s="348">
        <v>150000000</v>
      </c>
      <c r="M305" s="183"/>
      <c r="N305" s="331">
        <f>IFERROR(VLOOKUP(A305,'[2]Detail CAPEX  (2)'!_xlnm.Print_Area,11,0),0)</f>
        <v>0</v>
      </c>
      <c r="O305" s="346">
        <f t="shared" si="56"/>
        <v>0</v>
      </c>
      <c r="P305" s="346">
        <f t="shared" si="56"/>
        <v>0</v>
      </c>
      <c r="Q305" s="347">
        <f t="shared" si="53"/>
        <v>0</v>
      </c>
    </row>
    <row r="306" spans="1:17" ht="18.75" x14ac:dyDescent="0.3">
      <c r="A306" s="183" t="s">
        <v>658</v>
      </c>
      <c r="B306" s="183" t="s">
        <v>659</v>
      </c>
      <c r="C306" s="343">
        <v>101</v>
      </c>
      <c r="D306" s="343">
        <v>9</v>
      </c>
      <c r="E306" s="343">
        <v>704</v>
      </c>
      <c r="F306" s="343">
        <v>70421</v>
      </c>
      <c r="G306" s="343">
        <v>3000</v>
      </c>
      <c r="H306" s="343">
        <v>404206</v>
      </c>
      <c r="I306" s="346">
        <v>31220</v>
      </c>
      <c r="J306" s="344">
        <v>0</v>
      </c>
      <c r="K306" s="346">
        <v>100000000</v>
      </c>
      <c r="L306" s="348">
        <v>180000000</v>
      </c>
      <c r="M306" s="346">
        <v>180000000</v>
      </c>
      <c r="N306" s="331">
        <f>IFERROR(VLOOKUP(A306,'[2]Detail CAPEX  (2)'!_xlnm.Print_Area,11,0),0)-50000000</f>
        <v>-50000000</v>
      </c>
      <c r="O306" s="346">
        <f t="shared" si="56"/>
        <v>-52500000</v>
      </c>
      <c r="P306" s="346">
        <f t="shared" si="56"/>
        <v>-55125000</v>
      </c>
      <c r="Q306" s="347">
        <f t="shared" si="53"/>
        <v>-157625000</v>
      </c>
    </row>
    <row r="307" spans="1:17" ht="18.75" x14ac:dyDescent="0.3">
      <c r="A307" s="183" t="s">
        <v>660</v>
      </c>
      <c r="B307" s="183" t="s">
        <v>661</v>
      </c>
      <c r="C307" s="343">
        <v>109</v>
      </c>
      <c r="D307" s="343">
        <v>1</v>
      </c>
      <c r="E307" s="343">
        <v>704</v>
      </c>
      <c r="F307" s="343">
        <v>70421</v>
      </c>
      <c r="G307" s="343">
        <v>2000</v>
      </c>
      <c r="H307" s="343">
        <v>404107</v>
      </c>
      <c r="I307" s="344">
        <v>0</v>
      </c>
      <c r="J307" s="344">
        <v>0</v>
      </c>
      <c r="K307" s="346">
        <v>2000000</v>
      </c>
      <c r="L307" s="348">
        <v>2000000</v>
      </c>
      <c r="M307" s="183"/>
      <c r="N307" s="331">
        <f>IFERROR(VLOOKUP(A307,'[2]Detail CAPEX  (2)'!_xlnm.Print_Area,11,0),0)</f>
        <v>0</v>
      </c>
      <c r="O307" s="346">
        <f t="shared" si="56"/>
        <v>0</v>
      </c>
      <c r="P307" s="346">
        <f t="shared" si="56"/>
        <v>0</v>
      </c>
      <c r="Q307" s="347">
        <f t="shared" si="53"/>
        <v>0</v>
      </c>
    </row>
    <row r="308" spans="1:17" ht="18.75" x14ac:dyDescent="0.3">
      <c r="A308" s="183" t="s">
        <v>662</v>
      </c>
      <c r="B308" s="183" t="s">
        <v>663</v>
      </c>
      <c r="C308" s="343">
        <v>101</v>
      </c>
      <c r="D308" s="343">
        <v>1</v>
      </c>
      <c r="E308" s="343">
        <v>704</v>
      </c>
      <c r="F308" s="343">
        <v>70421</v>
      </c>
      <c r="G308" s="343">
        <v>3000</v>
      </c>
      <c r="H308" s="343">
        <v>404206</v>
      </c>
      <c r="I308" s="346">
        <v>105000000</v>
      </c>
      <c r="J308" s="346">
        <v>25000000</v>
      </c>
      <c r="K308" s="346">
        <v>200000000</v>
      </c>
      <c r="L308" s="348">
        <v>100000000</v>
      </c>
      <c r="M308" s="346">
        <v>100000000</v>
      </c>
      <c r="N308" s="331">
        <f>IFERROR(VLOOKUP(A308,'[2]Detail CAPEX  (2)'!_xlnm.Print_Area,11,0),0)</f>
        <v>0</v>
      </c>
      <c r="O308" s="346">
        <f t="shared" si="56"/>
        <v>0</v>
      </c>
      <c r="P308" s="346">
        <f t="shared" si="56"/>
        <v>0</v>
      </c>
      <c r="Q308" s="347">
        <f t="shared" si="53"/>
        <v>0</v>
      </c>
    </row>
    <row r="309" spans="1:17" ht="18.75" x14ac:dyDescent="0.3">
      <c r="A309" s="183" t="s">
        <v>664</v>
      </c>
      <c r="B309" s="183" t="s">
        <v>665</v>
      </c>
      <c r="C309" s="343">
        <v>101</v>
      </c>
      <c r="D309" s="343">
        <v>1</v>
      </c>
      <c r="E309" s="343">
        <v>704</v>
      </c>
      <c r="F309" s="343">
        <v>70421</v>
      </c>
      <c r="G309" s="343">
        <v>3000</v>
      </c>
      <c r="H309" s="343">
        <v>404206</v>
      </c>
      <c r="I309" s="346">
        <v>80000000</v>
      </c>
      <c r="J309" s="344">
        <v>0</v>
      </c>
      <c r="K309" s="344">
        <v>0</v>
      </c>
      <c r="L309" s="345">
        <v>0</v>
      </c>
      <c r="M309" s="183"/>
      <c r="N309" s="331">
        <f>IFERROR(VLOOKUP(A309,'[2]Detail CAPEX  (2)'!_xlnm.Print_Area,11,0),0)</f>
        <v>0</v>
      </c>
      <c r="O309" s="346">
        <f t="shared" si="56"/>
        <v>0</v>
      </c>
      <c r="P309" s="346">
        <f t="shared" si="56"/>
        <v>0</v>
      </c>
      <c r="Q309" s="347">
        <f t="shared" si="53"/>
        <v>0</v>
      </c>
    </row>
    <row r="310" spans="1:17" ht="18.75" x14ac:dyDescent="0.3">
      <c r="A310" s="183" t="s">
        <v>666</v>
      </c>
      <c r="B310" s="183" t="s">
        <v>667</v>
      </c>
      <c r="C310" s="343">
        <v>101</v>
      </c>
      <c r="D310" s="343">
        <v>1</v>
      </c>
      <c r="E310" s="343">
        <v>704</v>
      </c>
      <c r="F310" s="343">
        <v>70421</v>
      </c>
      <c r="G310" s="343">
        <v>3000</v>
      </c>
      <c r="H310" s="343">
        <v>404206</v>
      </c>
      <c r="I310" s="346">
        <v>10000000</v>
      </c>
      <c r="J310" s="344">
        <v>0</v>
      </c>
      <c r="K310" s="346">
        <v>900000000</v>
      </c>
      <c r="L310" s="348">
        <v>500000000</v>
      </c>
      <c r="M310" s="183"/>
      <c r="N310" s="331">
        <f>IFERROR(VLOOKUP(A310,'[2]Detail CAPEX  (2)'!_xlnm.Print_Area,11,0),0)</f>
        <v>0</v>
      </c>
      <c r="O310" s="346">
        <f t="shared" si="56"/>
        <v>0</v>
      </c>
      <c r="P310" s="346">
        <f t="shared" si="56"/>
        <v>0</v>
      </c>
      <c r="Q310" s="347">
        <f t="shared" si="53"/>
        <v>0</v>
      </c>
    </row>
    <row r="311" spans="1:17" ht="18.75" x14ac:dyDescent="0.3">
      <c r="A311" s="183" t="s">
        <v>668</v>
      </c>
      <c r="B311" s="183" t="s">
        <v>669</v>
      </c>
      <c r="C311" s="343">
        <v>101</v>
      </c>
      <c r="D311" s="343">
        <v>1</v>
      </c>
      <c r="E311" s="343">
        <v>704</v>
      </c>
      <c r="F311" s="343">
        <v>70421</v>
      </c>
      <c r="G311" s="343">
        <v>3000</v>
      </c>
      <c r="H311" s="343">
        <v>404206</v>
      </c>
      <c r="I311" s="344">
        <v>0</v>
      </c>
      <c r="J311" s="344">
        <v>0</v>
      </c>
      <c r="K311" s="346">
        <v>1000000</v>
      </c>
      <c r="L311" s="348">
        <v>1000000</v>
      </c>
      <c r="M311" s="183"/>
      <c r="N311" s="331">
        <f>IFERROR(VLOOKUP(A311,'[2]Detail CAPEX  (2)'!_xlnm.Print_Area,11,0),0)</f>
        <v>0</v>
      </c>
      <c r="O311" s="346">
        <f t="shared" ref="O311:P327" si="57">N311+5%*N311</f>
        <v>0</v>
      </c>
      <c r="P311" s="346">
        <f t="shared" si="57"/>
        <v>0</v>
      </c>
      <c r="Q311" s="347">
        <f t="shared" si="53"/>
        <v>0</v>
      </c>
    </row>
    <row r="312" spans="1:17" ht="18.75" x14ac:dyDescent="0.3">
      <c r="A312" s="183" t="s">
        <v>670</v>
      </c>
      <c r="B312" s="183" t="s">
        <v>671</v>
      </c>
      <c r="C312" s="343">
        <v>101</v>
      </c>
      <c r="D312" s="343">
        <v>1</v>
      </c>
      <c r="E312" s="343">
        <v>704</v>
      </c>
      <c r="F312" s="343">
        <v>70421</v>
      </c>
      <c r="G312" s="343">
        <v>3000</v>
      </c>
      <c r="H312" s="343">
        <v>404206</v>
      </c>
      <c r="I312" s="344">
        <v>0</v>
      </c>
      <c r="J312" s="344">
        <v>0</v>
      </c>
      <c r="K312" s="346">
        <v>160000000</v>
      </c>
      <c r="L312" s="348">
        <v>50000000</v>
      </c>
      <c r="M312" s="183"/>
      <c r="N312" s="331">
        <f>IFERROR(VLOOKUP(A312,'[2]Detail CAPEX  (2)'!_xlnm.Print_Area,11,0),0)-60000000</f>
        <v>-60000000</v>
      </c>
      <c r="O312" s="346">
        <f t="shared" si="57"/>
        <v>-63000000</v>
      </c>
      <c r="P312" s="346">
        <f t="shared" si="57"/>
        <v>-66150000</v>
      </c>
      <c r="Q312" s="347">
        <f t="shared" si="53"/>
        <v>-189150000</v>
      </c>
    </row>
    <row r="313" spans="1:17" ht="18.75" x14ac:dyDescent="0.3">
      <c r="A313" s="183" t="s">
        <v>672</v>
      </c>
      <c r="B313" s="183" t="s">
        <v>673</v>
      </c>
      <c r="C313" s="343">
        <v>110</v>
      </c>
      <c r="D313" s="343">
        <v>1</v>
      </c>
      <c r="E313" s="343">
        <v>704</v>
      </c>
      <c r="F313" s="343">
        <v>70423</v>
      </c>
      <c r="G313" s="343">
        <v>3000</v>
      </c>
      <c r="H313" s="343">
        <v>404206</v>
      </c>
      <c r="I313" s="344">
        <v>0</v>
      </c>
      <c r="J313" s="344">
        <v>0</v>
      </c>
      <c r="K313" s="346">
        <v>2000000</v>
      </c>
      <c r="L313" s="348">
        <v>2000000</v>
      </c>
      <c r="M313" s="183"/>
      <c r="N313" s="331">
        <f>IFERROR(VLOOKUP(A313,'[2]Detail CAPEX  (2)'!_xlnm.Print_Area,11,0),0)</f>
        <v>0</v>
      </c>
      <c r="O313" s="346">
        <f t="shared" si="57"/>
        <v>0</v>
      </c>
      <c r="P313" s="346">
        <f t="shared" si="57"/>
        <v>0</v>
      </c>
      <c r="Q313" s="347">
        <f t="shared" si="53"/>
        <v>0</v>
      </c>
    </row>
    <row r="314" spans="1:17" ht="18.75" x14ac:dyDescent="0.3">
      <c r="A314" s="183" t="s">
        <v>674</v>
      </c>
      <c r="B314" s="183" t="s">
        <v>675</v>
      </c>
      <c r="C314" s="343">
        <v>101</v>
      </c>
      <c r="D314" s="343">
        <v>1</v>
      </c>
      <c r="E314" s="343">
        <v>704</v>
      </c>
      <c r="F314" s="343">
        <v>70423</v>
      </c>
      <c r="G314" s="343">
        <v>3000</v>
      </c>
      <c r="H314" s="343">
        <v>404206</v>
      </c>
      <c r="I314" s="346">
        <v>1000000</v>
      </c>
      <c r="J314" s="344">
        <v>0</v>
      </c>
      <c r="K314" s="346">
        <v>5000000</v>
      </c>
      <c r="L314" s="348">
        <v>5000000</v>
      </c>
      <c r="M314" s="183"/>
      <c r="N314" s="331">
        <f>IFERROR(VLOOKUP(A314,'[2]Detail CAPEX  (2)'!_xlnm.Print_Area,11,0),0)</f>
        <v>0</v>
      </c>
      <c r="O314" s="346">
        <f t="shared" si="57"/>
        <v>0</v>
      </c>
      <c r="P314" s="346">
        <f t="shared" si="57"/>
        <v>0</v>
      </c>
      <c r="Q314" s="347">
        <f t="shared" si="53"/>
        <v>0</v>
      </c>
    </row>
    <row r="315" spans="1:17" ht="18.75" x14ac:dyDescent="0.3">
      <c r="A315" s="183" t="s">
        <v>676</v>
      </c>
      <c r="B315" s="183" t="s">
        <v>677</v>
      </c>
      <c r="C315" s="343">
        <v>101</v>
      </c>
      <c r="D315" s="343">
        <v>1</v>
      </c>
      <c r="E315" s="343">
        <v>704</v>
      </c>
      <c r="F315" s="343">
        <v>70423</v>
      </c>
      <c r="G315" s="343">
        <v>3000</v>
      </c>
      <c r="H315" s="343">
        <v>404206</v>
      </c>
      <c r="I315" s="344">
        <v>0</v>
      </c>
      <c r="J315" s="344">
        <v>0</v>
      </c>
      <c r="K315" s="346">
        <v>5000000</v>
      </c>
      <c r="L315" s="348">
        <v>5000000</v>
      </c>
      <c r="M315" s="183"/>
      <c r="N315" s="331">
        <f>IFERROR(VLOOKUP(A315,'[2]Detail CAPEX  (2)'!_xlnm.Print_Area,11,0),0)</f>
        <v>0</v>
      </c>
      <c r="O315" s="346">
        <f t="shared" si="57"/>
        <v>0</v>
      </c>
      <c r="P315" s="346">
        <f t="shared" si="57"/>
        <v>0</v>
      </c>
      <c r="Q315" s="347">
        <f t="shared" si="53"/>
        <v>0</v>
      </c>
    </row>
    <row r="316" spans="1:17" ht="18.75" x14ac:dyDescent="0.3">
      <c r="A316" s="183" t="s">
        <v>678</v>
      </c>
      <c r="B316" s="183" t="s">
        <v>679</v>
      </c>
      <c r="C316" s="343">
        <v>101</v>
      </c>
      <c r="D316" s="343">
        <v>1</v>
      </c>
      <c r="E316" s="343">
        <v>704</v>
      </c>
      <c r="F316" s="343">
        <v>70423</v>
      </c>
      <c r="G316" s="343">
        <v>3000</v>
      </c>
      <c r="H316" s="343">
        <v>404206</v>
      </c>
      <c r="I316" s="344">
        <v>0</v>
      </c>
      <c r="J316" s="344">
        <v>0</v>
      </c>
      <c r="K316" s="346">
        <v>20000000</v>
      </c>
      <c r="L316" s="348">
        <v>5000000</v>
      </c>
      <c r="M316" s="183"/>
      <c r="N316" s="331">
        <f>IFERROR(VLOOKUP(A316,'[2]Detail CAPEX  (2)'!_xlnm.Print_Area,11,0),0)</f>
        <v>0</v>
      </c>
      <c r="O316" s="346">
        <f t="shared" si="57"/>
        <v>0</v>
      </c>
      <c r="P316" s="346">
        <f t="shared" si="57"/>
        <v>0</v>
      </c>
      <c r="Q316" s="347">
        <f t="shared" si="53"/>
        <v>0</v>
      </c>
    </row>
    <row r="317" spans="1:17" ht="18.75" x14ac:dyDescent="0.3">
      <c r="A317" s="183" t="s">
        <v>680</v>
      </c>
      <c r="B317" s="183" t="s">
        <v>681</v>
      </c>
      <c r="C317" s="343">
        <v>101</v>
      </c>
      <c r="D317" s="343">
        <v>1</v>
      </c>
      <c r="E317" s="343">
        <v>704</v>
      </c>
      <c r="F317" s="343">
        <v>70423</v>
      </c>
      <c r="G317" s="343">
        <v>3000</v>
      </c>
      <c r="H317" s="343">
        <v>404206</v>
      </c>
      <c r="I317" s="346">
        <v>307000</v>
      </c>
      <c r="J317" s="344">
        <v>0</v>
      </c>
      <c r="K317" s="346">
        <v>5000000</v>
      </c>
      <c r="L317" s="348">
        <v>5000000</v>
      </c>
      <c r="M317" s="183"/>
      <c r="N317" s="331">
        <f>IFERROR(VLOOKUP(A317,'[2]Detail CAPEX  (2)'!_xlnm.Print_Area,11,0),0)</f>
        <v>0</v>
      </c>
      <c r="O317" s="346">
        <f t="shared" si="57"/>
        <v>0</v>
      </c>
      <c r="P317" s="346">
        <f t="shared" si="57"/>
        <v>0</v>
      </c>
      <c r="Q317" s="347">
        <f t="shared" si="53"/>
        <v>0</v>
      </c>
    </row>
    <row r="318" spans="1:17" ht="18.75" x14ac:dyDescent="0.3">
      <c r="A318" s="183" t="s">
        <v>2811</v>
      </c>
      <c r="B318" s="183" t="s">
        <v>2812</v>
      </c>
      <c r="C318" s="343"/>
      <c r="D318" s="343"/>
      <c r="E318" s="343"/>
      <c r="F318" s="343"/>
      <c r="G318" s="343"/>
      <c r="H318" s="343"/>
      <c r="I318" s="346"/>
      <c r="J318" s="344"/>
      <c r="K318" s="346"/>
      <c r="L318" s="348"/>
      <c r="M318" s="183"/>
      <c r="N318" s="331">
        <v>10000000</v>
      </c>
      <c r="O318" s="346">
        <f t="shared" si="57"/>
        <v>10500000</v>
      </c>
      <c r="P318" s="346">
        <f t="shared" si="57"/>
        <v>11025000</v>
      </c>
      <c r="Q318" s="347">
        <f>SUM(N318:P318)</f>
        <v>31525000</v>
      </c>
    </row>
    <row r="319" spans="1:17" ht="18.75" x14ac:dyDescent="0.3">
      <c r="A319" s="183" t="s">
        <v>682</v>
      </c>
      <c r="B319" s="183" t="s">
        <v>683</v>
      </c>
      <c r="C319" s="343">
        <v>101</v>
      </c>
      <c r="D319" s="343">
        <v>1</v>
      </c>
      <c r="E319" s="343">
        <v>704</v>
      </c>
      <c r="F319" s="343">
        <v>70423</v>
      </c>
      <c r="G319" s="343">
        <v>3000</v>
      </c>
      <c r="H319" s="343">
        <v>404206</v>
      </c>
      <c r="I319" s="346">
        <v>12894000</v>
      </c>
      <c r="J319" s="346">
        <v>6000000</v>
      </c>
      <c r="K319" s="346">
        <v>30000000</v>
      </c>
      <c r="L319" s="348">
        <v>20000000</v>
      </c>
      <c r="M319" s="183"/>
      <c r="N319" s="331">
        <f>IFERROR(VLOOKUP(A319,'[2]Detail CAPEX  (2)'!_xlnm.Print_Area,11,0),0)</f>
        <v>0</v>
      </c>
      <c r="O319" s="346">
        <f t="shared" si="57"/>
        <v>0</v>
      </c>
      <c r="P319" s="346">
        <f t="shared" si="57"/>
        <v>0</v>
      </c>
      <c r="Q319" s="347">
        <f t="shared" si="53"/>
        <v>0</v>
      </c>
    </row>
    <row r="320" spans="1:17" ht="18.75" x14ac:dyDescent="0.3">
      <c r="A320" s="183" t="s">
        <v>684</v>
      </c>
      <c r="B320" s="183" t="s">
        <v>685</v>
      </c>
      <c r="C320" s="343">
        <v>101</v>
      </c>
      <c r="D320" s="343">
        <v>1</v>
      </c>
      <c r="E320" s="343">
        <v>704</v>
      </c>
      <c r="F320" s="343">
        <v>70423</v>
      </c>
      <c r="G320" s="343">
        <v>3000</v>
      </c>
      <c r="H320" s="343">
        <v>404206</v>
      </c>
      <c r="I320" s="346">
        <v>25753350</v>
      </c>
      <c r="J320" s="346">
        <v>389000</v>
      </c>
      <c r="K320" s="346">
        <v>10000000</v>
      </c>
      <c r="L320" s="348">
        <v>5000000</v>
      </c>
      <c r="M320" s="183"/>
      <c r="N320" s="331">
        <f>IFERROR(VLOOKUP(A320,'[2]Detail CAPEX  (2)'!_xlnm.Print_Area,11,0),0)</f>
        <v>0</v>
      </c>
      <c r="O320" s="346">
        <f t="shared" si="57"/>
        <v>0</v>
      </c>
      <c r="P320" s="346">
        <f t="shared" si="57"/>
        <v>0</v>
      </c>
      <c r="Q320" s="347">
        <f t="shared" si="53"/>
        <v>0</v>
      </c>
    </row>
    <row r="321" spans="1:17" ht="18.75" x14ac:dyDescent="0.3">
      <c r="A321" s="183" t="s">
        <v>686</v>
      </c>
      <c r="B321" s="183" t="s">
        <v>687</v>
      </c>
      <c r="C321" s="343">
        <v>101</v>
      </c>
      <c r="D321" s="343">
        <v>1</v>
      </c>
      <c r="E321" s="343">
        <v>704</v>
      </c>
      <c r="F321" s="343">
        <v>70423</v>
      </c>
      <c r="G321" s="343">
        <v>3000</v>
      </c>
      <c r="H321" s="343">
        <v>404206</v>
      </c>
      <c r="I321" s="346">
        <v>11727544</v>
      </c>
      <c r="J321" s="344">
        <v>0</v>
      </c>
      <c r="K321" s="346">
        <v>20000000</v>
      </c>
      <c r="L321" s="348">
        <v>10000000</v>
      </c>
      <c r="M321" s="183"/>
      <c r="N321" s="331">
        <f>IFERROR(VLOOKUP(A321,'[2]Detail CAPEX  (2)'!_xlnm.Print_Area,11,0),0)</f>
        <v>0</v>
      </c>
      <c r="O321" s="346">
        <f t="shared" si="57"/>
        <v>0</v>
      </c>
      <c r="P321" s="346">
        <f t="shared" si="57"/>
        <v>0</v>
      </c>
      <c r="Q321" s="347">
        <f t="shared" si="53"/>
        <v>0</v>
      </c>
    </row>
    <row r="322" spans="1:17" ht="18.75" x14ac:dyDescent="0.3">
      <c r="A322" s="183" t="s">
        <v>688</v>
      </c>
      <c r="B322" s="183" t="s">
        <v>689</v>
      </c>
      <c r="C322" s="343">
        <v>101</v>
      </c>
      <c r="D322" s="343">
        <v>1</v>
      </c>
      <c r="E322" s="343">
        <v>704</v>
      </c>
      <c r="F322" s="343">
        <v>70423</v>
      </c>
      <c r="G322" s="343">
        <v>3000</v>
      </c>
      <c r="H322" s="343">
        <v>404206</v>
      </c>
      <c r="I322" s="346">
        <v>650000</v>
      </c>
      <c r="J322" s="344">
        <v>0</v>
      </c>
      <c r="K322" s="346">
        <v>3000000</v>
      </c>
      <c r="L322" s="348">
        <v>3000000</v>
      </c>
      <c r="M322" s="183"/>
      <c r="N322" s="331">
        <f>IFERROR(VLOOKUP(A322,'[2]Detail CAPEX  (2)'!_xlnm.Print_Area,11,0),0)</f>
        <v>0</v>
      </c>
      <c r="O322" s="346">
        <f t="shared" si="57"/>
        <v>0</v>
      </c>
      <c r="P322" s="346">
        <f t="shared" si="57"/>
        <v>0</v>
      </c>
      <c r="Q322" s="347">
        <f t="shared" si="53"/>
        <v>0</v>
      </c>
    </row>
    <row r="323" spans="1:17" ht="18.75" x14ac:dyDescent="0.3">
      <c r="A323" s="183" t="s">
        <v>690</v>
      </c>
      <c r="B323" s="183" t="s">
        <v>691</v>
      </c>
      <c r="C323" s="343">
        <v>101</v>
      </c>
      <c r="D323" s="343">
        <v>1</v>
      </c>
      <c r="E323" s="343">
        <v>704</v>
      </c>
      <c r="F323" s="343">
        <v>70423</v>
      </c>
      <c r="G323" s="343">
        <v>3000</v>
      </c>
      <c r="H323" s="343">
        <v>404206</v>
      </c>
      <c r="I323" s="344">
        <v>0</v>
      </c>
      <c r="J323" s="344">
        <v>0</v>
      </c>
      <c r="K323" s="346">
        <v>2000000</v>
      </c>
      <c r="L323" s="348">
        <v>2000000</v>
      </c>
      <c r="M323" s="183"/>
      <c r="N323" s="331">
        <f>IFERROR(VLOOKUP(A323,'[2]Detail CAPEX  (2)'!_xlnm.Print_Area,11,0),0)</f>
        <v>0</v>
      </c>
      <c r="O323" s="346">
        <f t="shared" si="57"/>
        <v>0</v>
      </c>
      <c r="P323" s="346">
        <f t="shared" si="57"/>
        <v>0</v>
      </c>
      <c r="Q323" s="347">
        <f t="shared" si="53"/>
        <v>0</v>
      </c>
    </row>
    <row r="324" spans="1:17" ht="18.75" x14ac:dyDescent="0.3">
      <c r="A324" s="183" t="s">
        <v>692</v>
      </c>
      <c r="B324" s="183" t="s">
        <v>693</v>
      </c>
      <c r="C324" s="343">
        <v>101</v>
      </c>
      <c r="D324" s="343">
        <v>1</v>
      </c>
      <c r="E324" s="343">
        <v>704</v>
      </c>
      <c r="F324" s="343">
        <v>70423</v>
      </c>
      <c r="G324" s="343">
        <v>3000</v>
      </c>
      <c r="H324" s="343">
        <v>404205</v>
      </c>
      <c r="I324" s="346">
        <v>300000</v>
      </c>
      <c r="J324" s="344">
        <v>0</v>
      </c>
      <c r="K324" s="346">
        <v>40000000</v>
      </c>
      <c r="L324" s="348">
        <v>20000000</v>
      </c>
      <c r="M324" s="183"/>
      <c r="N324" s="331">
        <f>IFERROR(VLOOKUP(A324,'[2]Detail CAPEX  (2)'!_xlnm.Print_Area,11,0),0)</f>
        <v>0</v>
      </c>
      <c r="O324" s="346">
        <f t="shared" si="57"/>
        <v>0</v>
      </c>
      <c r="P324" s="346">
        <f t="shared" si="57"/>
        <v>0</v>
      </c>
      <c r="Q324" s="347">
        <f t="shared" si="53"/>
        <v>0</v>
      </c>
    </row>
    <row r="325" spans="1:17" ht="18.75" x14ac:dyDescent="0.3">
      <c r="A325" s="183" t="s">
        <v>694</v>
      </c>
      <c r="B325" s="183" t="s">
        <v>695</v>
      </c>
      <c r="C325" s="343">
        <v>101</v>
      </c>
      <c r="D325" s="343">
        <v>1</v>
      </c>
      <c r="E325" s="343">
        <v>704</v>
      </c>
      <c r="F325" s="343">
        <v>70423</v>
      </c>
      <c r="G325" s="343">
        <v>3000</v>
      </c>
      <c r="H325" s="343">
        <v>404206</v>
      </c>
      <c r="I325" s="344">
        <v>0</v>
      </c>
      <c r="J325" s="344">
        <v>0</v>
      </c>
      <c r="K325" s="346">
        <v>2000000</v>
      </c>
      <c r="L325" s="348">
        <v>2000000</v>
      </c>
      <c r="M325" s="183"/>
      <c r="N325" s="331">
        <f>IFERROR(VLOOKUP(A325,'[2]Detail CAPEX  (2)'!_xlnm.Print_Area,11,0),0)</f>
        <v>0</v>
      </c>
      <c r="O325" s="346">
        <f t="shared" si="57"/>
        <v>0</v>
      </c>
      <c r="P325" s="346">
        <f t="shared" si="57"/>
        <v>0</v>
      </c>
      <c r="Q325" s="347">
        <f t="shared" si="53"/>
        <v>0</v>
      </c>
    </row>
    <row r="326" spans="1:17" ht="18.75" x14ac:dyDescent="0.3">
      <c r="A326" s="183" t="s">
        <v>696</v>
      </c>
      <c r="B326" s="183" t="s">
        <v>697</v>
      </c>
      <c r="C326" s="343">
        <v>101</v>
      </c>
      <c r="D326" s="343">
        <v>1</v>
      </c>
      <c r="E326" s="343">
        <v>704</v>
      </c>
      <c r="F326" s="343">
        <v>70421</v>
      </c>
      <c r="G326" s="343">
        <v>3000</v>
      </c>
      <c r="H326" s="343">
        <v>404206</v>
      </c>
      <c r="I326" s="346">
        <v>55510466</v>
      </c>
      <c r="J326" s="346">
        <v>71890000</v>
      </c>
      <c r="K326" s="346">
        <v>200000000</v>
      </c>
      <c r="L326" s="348">
        <v>100000000</v>
      </c>
      <c r="M326" s="183"/>
      <c r="N326" s="331">
        <f>IFERROR(VLOOKUP(A326,'[2]Detail CAPEX  (2)'!_xlnm.Print_Area,11,0),0)-50000000</f>
        <v>-50000000</v>
      </c>
      <c r="O326" s="346">
        <f t="shared" si="57"/>
        <v>-52500000</v>
      </c>
      <c r="P326" s="346">
        <f t="shared" si="57"/>
        <v>-55125000</v>
      </c>
      <c r="Q326" s="347">
        <f t="shared" si="53"/>
        <v>-157625000</v>
      </c>
    </row>
    <row r="327" spans="1:17" ht="18.75" x14ac:dyDescent="0.3">
      <c r="A327" s="183" t="s">
        <v>698</v>
      </c>
      <c r="B327" s="183" t="s">
        <v>699</v>
      </c>
      <c r="C327" s="343">
        <v>101</v>
      </c>
      <c r="D327" s="343">
        <v>1</v>
      </c>
      <c r="E327" s="343">
        <v>704</v>
      </c>
      <c r="F327" s="343">
        <v>70411</v>
      </c>
      <c r="G327" s="343">
        <v>3000</v>
      </c>
      <c r="H327" s="343">
        <v>404206</v>
      </c>
      <c r="I327" s="344">
        <v>0</v>
      </c>
      <c r="J327" s="344">
        <v>0</v>
      </c>
      <c r="K327" s="346">
        <v>10000000</v>
      </c>
      <c r="L327" s="348">
        <v>10000000</v>
      </c>
      <c r="M327" s="183"/>
      <c r="N327" s="331">
        <f>IFERROR(VLOOKUP(A327,'[2]Detail CAPEX  (2)'!_xlnm.Print_Area,11,0),0)</f>
        <v>0</v>
      </c>
      <c r="O327" s="346">
        <f t="shared" si="57"/>
        <v>0</v>
      </c>
      <c r="P327" s="346">
        <f t="shared" si="57"/>
        <v>0</v>
      </c>
      <c r="Q327" s="347">
        <f t="shared" si="53"/>
        <v>0</v>
      </c>
    </row>
    <row r="328" spans="1:17" ht="18.75" x14ac:dyDescent="0.3">
      <c r="A328" s="183" t="s">
        <v>700</v>
      </c>
      <c r="B328" s="183" t="s">
        <v>701</v>
      </c>
      <c r="C328" s="343">
        <v>101</v>
      </c>
      <c r="D328" s="343">
        <v>1</v>
      </c>
      <c r="E328" s="343">
        <v>704</v>
      </c>
      <c r="F328" s="343">
        <v>70411</v>
      </c>
      <c r="G328" s="343">
        <v>3000</v>
      </c>
      <c r="H328" s="343">
        <v>404206</v>
      </c>
      <c r="I328" s="344">
        <v>0</v>
      </c>
      <c r="J328" s="344">
        <v>0</v>
      </c>
      <c r="K328" s="346">
        <v>10845000</v>
      </c>
      <c r="L328" s="348">
        <v>5000000</v>
      </c>
      <c r="M328" s="183"/>
      <c r="N328" s="331">
        <f>IFERROR(VLOOKUP(A328,'[2]Detail CAPEX  (2)'!_xlnm.Print_Area,11,0),0)</f>
        <v>0</v>
      </c>
      <c r="O328" s="346">
        <f t="shared" ref="O328:P343" si="58">N328+5%*N328</f>
        <v>0</v>
      </c>
      <c r="P328" s="346">
        <f t="shared" si="58"/>
        <v>0</v>
      </c>
      <c r="Q328" s="347">
        <f t="shared" si="53"/>
        <v>0</v>
      </c>
    </row>
    <row r="329" spans="1:17" ht="18.75" x14ac:dyDescent="0.3">
      <c r="A329" s="183" t="s">
        <v>702</v>
      </c>
      <c r="B329" s="183" t="s">
        <v>323</v>
      </c>
      <c r="C329" s="343">
        <v>101</v>
      </c>
      <c r="D329" s="343">
        <v>1</v>
      </c>
      <c r="E329" s="343">
        <v>704</v>
      </c>
      <c r="F329" s="343">
        <v>70481</v>
      </c>
      <c r="G329" s="343">
        <v>3000</v>
      </c>
      <c r="H329" s="343">
        <v>404206</v>
      </c>
      <c r="I329" s="346">
        <v>6723862</v>
      </c>
      <c r="J329" s="346">
        <v>3176000</v>
      </c>
      <c r="K329" s="346">
        <v>50000000</v>
      </c>
      <c r="L329" s="348">
        <v>10000000</v>
      </c>
      <c r="M329" s="183"/>
      <c r="N329" s="331">
        <f>IFERROR(VLOOKUP(A329,'[2]Detail CAPEX  (2)'!_xlnm.Print_Area,11,0),0)</f>
        <v>0</v>
      </c>
      <c r="O329" s="346">
        <f t="shared" si="58"/>
        <v>0</v>
      </c>
      <c r="P329" s="346">
        <f t="shared" si="58"/>
        <v>0</v>
      </c>
      <c r="Q329" s="347">
        <f t="shared" si="53"/>
        <v>0</v>
      </c>
    </row>
    <row r="330" spans="1:17" ht="18.75" x14ac:dyDescent="0.3">
      <c r="A330" s="183" t="s">
        <v>703</v>
      </c>
      <c r="B330" s="183" t="s">
        <v>704</v>
      </c>
      <c r="C330" s="343">
        <v>101</v>
      </c>
      <c r="D330" s="343">
        <v>1</v>
      </c>
      <c r="E330" s="343">
        <v>704</v>
      </c>
      <c r="F330" s="343">
        <v>70421</v>
      </c>
      <c r="G330" s="343">
        <v>3000</v>
      </c>
      <c r="H330" s="343">
        <v>404206</v>
      </c>
      <c r="I330" s="346">
        <v>5500000</v>
      </c>
      <c r="J330" s="344">
        <v>0</v>
      </c>
      <c r="K330" s="346">
        <v>10000000</v>
      </c>
      <c r="L330" s="348">
        <v>10000000</v>
      </c>
      <c r="M330" s="183"/>
      <c r="N330" s="331">
        <f>IFERROR(VLOOKUP(A330,'[2]Detail CAPEX  (2)'!_xlnm.Print_Area,11,0),0)</f>
        <v>0</v>
      </c>
      <c r="O330" s="346">
        <f t="shared" si="58"/>
        <v>0</v>
      </c>
      <c r="P330" s="346">
        <f t="shared" si="58"/>
        <v>0</v>
      </c>
      <c r="Q330" s="347">
        <f t="shared" si="53"/>
        <v>0</v>
      </c>
    </row>
    <row r="331" spans="1:17" ht="18.75" x14ac:dyDescent="0.3">
      <c r="A331" s="183" t="s">
        <v>705</v>
      </c>
      <c r="B331" s="183" t="s">
        <v>706</v>
      </c>
      <c r="C331" s="343">
        <v>104</v>
      </c>
      <c r="D331" s="343">
        <v>1</v>
      </c>
      <c r="E331" s="343">
        <v>704</v>
      </c>
      <c r="F331" s="343">
        <v>70421</v>
      </c>
      <c r="G331" s="343">
        <v>3000</v>
      </c>
      <c r="H331" s="343">
        <v>404206</v>
      </c>
      <c r="I331" s="346">
        <v>4053705</v>
      </c>
      <c r="J331" s="344">
        <v>0</v>
      </c>
      <c r="K331" s="346">
        <v>120000000</v>
      </c>
      <c r="L331" s="348">
        <v>40000000</v>
      </c>
      <c r="M331" s="183"/>
      <c r="N331" s="331">
        <f>IFERROR(VLOOKUP(A331,'[2]Detail CAPEX  (2)'!_xlnm.Print_Area,11,0),0)</f>
        <v>0</v>
      </c>
      <c r="O331" s="346">
        <f t="shared" si="58"/>
        <v>0</v>
      </c>
      <c r="P331" s="346">
        <f t="shared" si="58"/>
        <v>0</v>
      </c>
      <c r="Q331" s="347">
        <f t="shared" si="53"/>
        <v>0</v>
      </c>
    </row>
    <row r="332" spans="1:17" ht="18.75" x14ac:dyDescent="0.3">
      <c r="A332" s="183" t="s">
        <v>707</v>
      </c>
      <c r="B332" s="183" t="s">
        <v>708</v>
      </c>
      <c r="C332" s="343">
        <v>104</v>
      </c>
      <c r="D332" s="343">
        <v>9</v>
      </c>
      <c r="E332" s="343">
        <v>704</v>
      </c>
      <c r="F332" s="343">
        <v>70411</v>
      </c>
      <c r="G332" s="343">
        <v>3000</v>
      </c>
      <c r="H332" s="343">
        <v>404206</v>
      </c>
      <c r="I332" s="344">
        <v>0</v>
      </c>
      <c r="J332" s="344">
        <v>0</v>
      </c>
      <c r="K332" s="346">
        <v>10000000</v>
      </c>
      <c r="L332" s="348">
        <v>10000000</v>
      </c>
      <c r="M332" s="183"/>
      <c r="N332" s="331">
        <f>IFERROR(VLOOKUP(A332,'[2]Detail CAPEX  (2)'!_xlnm.Print_Area,11,0),0)</f>
        <v>0</v>
      </c>
      <c r="O332" s="346">
        <f t="shared" si="58"/>
        <v>0</v>
      </c>
      <c r="P332" s="346">
        <f t="shared" si="58"/>
        <v>0</v>
      </c>
      <c r="Q332" s="347">
        <f t="shared" si="53"/>
        <v>0</v>
      </c>
    </row>
    <row r="333" spans="1:17" ht="18.75" x14ac:dyDescent="0.3">
      <c r="A333" s="183" t="s">
        <v>709</v>
      </c>
      <c r="B333" s="183" t="s">
        <v>710</v>
      </c>
      <c r="C333" s="343">
        <v>101</v>
      </c>
      <c r="D333" s="343">
        <v>1</v>
      </c>
      <c r="E333" s="343">
        <v>704</v>
      </c>
      <c r="F333" s="343">
        <v>70421</v>
      </c>
      <c r="G333" s="343">
        <v>3000</v>
      </c>
      <c r="H333" s="343">
        <v>404206</v>
      </c>
      <c r="I333" s="346">
        <v>7000000</v>
      </c>
      <c r="J333" s="344">
        <v>0</v>
      </c>
      <c r="K333" s="346">
        <v>50000000</v>
      </c>
      <c r="L333" s="348">
        <v>20000000</v>
      </c>
      <c r="M333" s="183"/>
      <c r="N333" s="331">
        <f>IFERROR(VLOOKUP(A333,'[2]Detail CAPEX  (2)'!_xlnm.Print_Area,11,0),0)</f>
        <v>0</v>
      </c>
      <c r="O333" s="346">
        <f t="shared" si="58"/>
        <v>0</v>
      </c>
      <c r="P333" s="346">
        <f t="shared" si="58"/>
        <v>0</v>
      </c>
      <c r="Q333" s="347">
        <f t="shared" si="53"/>
        <v>0</v>
      </c>
    </row>
    <row r="334" spans="1:17" ht="18.75" x14ac:dyDescent="0.3">
      <c r="A334" s="183" t="s">
        <v>711</v>
      </c>
      <c r="B334" s="183" t="s">
        <v>712</v>
      </c>
      <c r="C334" s="343">
        <v>103</v>
      </c>
      <c r="D334" s="343">
        <v>9</v>
      </c>
      <c r="E334" s="343">
        <v>704</v>
      </c>
      <c r="F334" s="343">
        <v>70421</v>
      </c>
      <c r="G334" s="343">
        <v>3000</v>
      </c>
      <c r="H334" s="343">
        <v>404206</v>
      </c>
      <c r="I334" s="344">
        <v>0</v>
      </c>
      <c r="J334" s="344">
        <v>0</v>
      </c>
      <c r="K334" s="346">
        <v>2000000</v>
      </c>
      <c r="L334" s="348">
        <v>2000000</v>
      </c>
      <c r="M334" s="183"/>
      <c r="N334" s="331">
        <f>IFERROR(VLOOKUP(A334,'[2]Detail CAPEX  (2)'!_xlnm.Print_Area,11,0),0)</f>
        <v>0</v>
      </c>
      <c r="O334" s="346">
        <f t="shared" si="58"/>
        <v>0</v>
      </c>
      <c r="P334" s="346">
        <f t="shared" si="58"/>
        <v>0</v>
      </c>
      <c r="Q334" s="347">
        <f t="shared" si="53"/>
        <v>0</v>
      </c>
    </row>
    <row r="335" spans="1:17" ht="18.75" x14ac:dyDescent="0.3">
      <c r="A335" s="183" t="s">
        <v>713</v>
      </c>
      <c r="B335" s="183" t="s">
        <v>714</v>
      </c>
      <c r="C335" s="343">
        <v>106</v>
      </c>
      <c r="D335" s="343">
        <v>9</v>
      </c>
      <c r="E335" s="343">
        <v>704</v>
      </c>
      <c r="F335" s="343">
        <v>70423</v>
      </c>
      <c r="G335" s="343">
        <v>3000</v>
      </c>
      <c r="H335" s="343">
        <v>404206</v>
      </c>
      <c r="I335" s="344">
        <v>0</v>
      </c>
      <c r="J335" s="344">
        <v>0</v>
      </c>
      <c r="K335" s="346">
        <v>70000000</v>
      </c>
      <c r="L335" s="348">
        <v>50000000</v>
      </c>
      <c r="M335" s="183"/>
      <c r="N335" s="331">
        <f>IFERROR(VLOOKUP(A335,'[2]Detail CAPEX  (2)'!_xlnm.Print_Area,11,0),0)</f>
        <v>0</v>
      </c>
      <c r="O335" s="346">
        <f t="shared" si="58"/>
        <v>0</v>
      </c>
      <c r="P335" s="346">
        <f t="shared" si="58"/>
        <v>0</v>
      </c>
      <c r="Q335" s="347">
        <f t="shared" si="53"/>
        <v>0</v>
      </c>
    </row>
    <row r="336" spans="1:17" ht="18.75" x14ac:dyDescent="0.3">
      <c r="A336" s="183" t="s">
        <v>715</v>
      </c>
      <c r="B336" s="183" t="s">
        <v>716</v>
      </c>
      <c r="C336" s="343">
        <v>104</v>
      </c>
      <c r="D336" s="343">
        <v>9</v>
      </c>
      <c r="E336" s="343">
        <v>704</v>
      </c>
      <c r="F336" s="343">
        <v>70421</v>
      </c>
      <c r="G336" s="343">
        <v>3000</v>
      </c>
      <c r="H336" s="343">
        <v>404206</v>
      </c>
      <c r="I336" s="344">
        <v>0</v>
      </c>
      <c r="J336" s="344">
        <v>0</v>
      </c>
      <c r="K336" s="346">
        <v>50000000</v>
      </c>
      <c r="L336" s="348">
        <v>40000000</v>
      </c>
      <c r="M336" s="346">
        <v>40000000</v>
      </c>
      <c r="N336" s="331">
        <v>50000000</v>
      </c>
      <c r="O336" s="346">
        <f t="shared" si="58"/>
        <v>52500000</v>
      </c>
      <c r="P336" s="346">
        <f t="shared" si="58"/>
        <v>55125000</v>
      </c>
      <c r="Q336" s="347">
        <f t="shared" si="53"/>
        <v>157625000</v>
      </c>
    </row>
    <row r="337" spans="1:17" ht="18.75" x14ac:dyDescent="0.3">
      <c r="A337" s="183" t="s">
        <v>717</v>
      </c>
      <c r="B337" s="183" t="s">
        <v>718</v>
      </c>
      <c r="C337" s="343">
        <v>108</v>
      </c>
      <c r="D337" s="343">
        <v>9</v>
      </c>
      <c r="E337" s="343">
        <v>704</v>
      </c>
      <c r="F337" s="343">
        <v>70421</v>
      </c>
      <c r="G337" s="343">
        <v>3000</v>
      </c>
      <c r="H337" s="343">
        <v>404206</v>
      </c>
      <c r="I337" s="344">
        <v>0</v>
      </c>
      <c r="J337" s="344">
        <v>0</v>
      </c>
      <c r="K337" s="346">
        <v>5000000</v>
      </c>
      <c r="L337" s="348">
        <v>5000000</v>
      </c>
      <c r="M337" s="183"/>
      <c r="N337" s="331">
        <v>5000000</v>
      </c>
      <c r="O337" s="346">
        <f t="shared" si="58"/>
        <v>5250000</v>
      </c>
      <c r="P337" s="346">
        <f t="shared" si="58"/>
        <v>5512500</v>
      </c>
      <c r="Q337" s="347">
        <f t="shared" si="53"/>
        <v>15762500</v>
      </c>
    </row>
    <row r="338" spans="1:17" ht="18.75" x14ac:dyDescent="0.3">
      <c r="A338" s="183" t="s">
        <v>2813</v>
      </c>
      <c r="B338" s="183" t="s">
        <v>3668</v>
      </c>
      <c r="C338" s="343"/>
      <c r="D338" s="343"/>
      <c r="E338" s="343"/>
      <c r="F338" s="343"/>
      <c r="G338" s="343"/>
      <c r="H338" s="343"/>
      <c r="I338" s="344"/>
      <c r="J338" s="344"/>
      <c r="K338" s="346"/>
      <c r="L338" s="348"/>
      <c r="M338" s="183"/>
      <c r="N338" s="331">
        <v>414000000</v>
      </c>
      <c r="O338" s="346">
        <f t="shared" ref="O338" si="59">N338+5%*N338</f>
        <v>434700000</v>
      </c>
      <c r="P338" s="346">
        <f t="shared" ref="P338" si="60">O338+5%*O338</f>
        <v>456435000</v>
      </c>
      <c r="Q338" s="347">
        <f t="shared" ref="Q338" si="61">SUM(N338:P338)</f>
        <v>1305135000</v>
      </c>
    </row>
    <row r="339" spans="1:17" ht="18.75" x14ac:dyDescent="0.3">
      <c r="A339" s="333"/>
      <c r="B339" s="333" t="s">
        <v>222</v>
      </c>
      <c r="C339" s="337"/>
      <c r="D339" s="337"/>
      <c r="E339" s="337"/>
      <c r="F339" s="337"/>
      <c r="G339" s="337"/>
      <c r="H339" s="337"/>
      <c r="I339" s="183"/>
      <c r="J339" s="183"/>
      <c r="K339" s="183"/>
      <c r="L339" s="342"/>
      <c r="M339" s="183"/>
      <c r="N339" s="331">
        <f>IFERROR(VLOOKUP(A339,'[2]Detail CAPEX  (2)'!_xlnm.Print_Area,11,0),0)</f>
        <v>0</v>
      </c>
      <c r="O339" s="346">
        <f t="shared" si="58"/>
        <v>0</v>
      </c>
      <c r="P339" s="346">
        <f t="shared" si="58"/>
        <v>0</v>
      </c>
      <c r="Q339" s="347">
        <f t="shared" si="53"/>
        <v>0</v>
      </c>
    </row>
    <row r="340" spans="1:17" ht="18.75" x14ac:dyDescent="0.3">
      <c r="A340" s="183" t="s">
        <v>719</v>
      </c>
      <c r="B340" s="183" t="s">
        <v>720</v>
      </c>
      <c r="C340" s="343">
        <v>413</v>
      </c>
      <c r="D340" s="343">
        <v>5</v>
      </c>
      <c r="E340" s="343">
        <v>707</v>
      </c>
      <c r="F340" s="343">
        <v>70750</v>
      </c>
      <c r="G340" s="343">
        <v>3000</v>
      </c>
      <c r="H340" s="343">
        <v>404206</v>
      </c>
      <c r="I340" s="344">
        <v>0</v>
      </c>
      <c r="J340" s="344">
        <v>0</v>
      </c>
      <c r="K340" s="346">
        <v>2000000</v>
      </c>
      <c r="L340" s="348">
        <v>1000000</v>
      </c>
      <c r="M340" s="183"/>
      <c r="N340" s="331">
        <f>IFERROR(VLOOKUP(A340,'[2]Detail CAPEX  (2)'!_xlnm.Print_Area,11,0),0)</f>
        <v>0</v>
      </c>
      <c r="O340" s="346">
        <f t="shared" si="58"/>
        <v>0</v>
      </c>
      <c r="P340" s="346">
        <f t="shared" si="58"/>
        <v>0</v>
      </c>
      <c r="Q340" s="347">
        <f t="shared" si="53"/>
        <v>0</v>
      </c>
    </row>
    <row r="341" spans="1:17" ht="18.75" x14ac:dyDescent="0.3">
      <c r="A341" s="183" t="s">
        <v>721</v>
      </c>
      <c r="B341" s="183" t="s">
        <v>722</v>
      </c>
      <c r="C341" s="343">
        <v>408</v>
      </c>
      <c r="D341" s="343">
        <v>9</v>
      </c>
      <c r="E341" s="343">
        <v>704</v>
      </c>
      <c r="F341" s="343">
        <v>70411</v>
      </c>
      <c r="G341" s="343">
        <v>3000</v>
      </c>
      <c r="H341" s="343">
        <v>404206</v>
      </c>
      <c r="I341" s="344">
        <v>0</v>
      </c>
      <c r="J341" s="344">
        <v>0</v>
      </c>
      <c r="K341" s="344">
        <v>0</v>
      </c>
      <c r="L341" s="345">
        <v>0</v>
      </c>
      <c r="M341" s="183"/>
      <c r="N341" s="331">
        <f>IFERROR(VLOOKUP(A341,'[2]Detail CAPEX  (2)'!_xlnm.Print_Area,11,0),0)</f>
        <v>0</v>
      </c>
      <c r="O341" s="346">
        <f t="shared" si="58"/>
        <v>0</v>
      </c>
      <c r="P341" s="346">
        <f t="shared" si="58"/>
        <v>0</v>
      </c>
      <c r="Q341" s="347">
        <f t="shared" ref="Q341:Q398" si="62">SUM(N341:P341)</f>
        <v>0</v>
      </c>
    </row>
    <row r="342" spans="1:17" s="378" customFormat="1" ht="18.75" x14ac:dyDescent="0.3">
      <c r="A342" s="376"/>
      <c r="B342" s="376" t="s">
        <v>723</v>
      </c>
      <c r="C342" s="376"/>
      <c r="D342" s="376"/>
      <c r="E342" s="376"/>
      <c r="F342" s="376"/>
      <c r="G342" s="376"/>
      <c r="H342" s="376"/>
      <c r="I342" s="377">
        <f>SUM(I293:I341)</f>
        <v>355034018</v>
      </c>
      <c r="J342" s="377">
        <f t="shared" ref="J342:M342" si="63">SUM(J293:J341)</f>
        <v>106455000</v>
      </c>
      <c r="K342" s="377">
        <f t="shared" si="63"/>
        <v>2531845000</v>
      </c>
      <c r="L342" s="357">
        <f t="shared" si="63"/>
        <v>1550000000</v>
      </c>
      <c r="M342" s="377">
        <f t="shared" si="63"/>
        <v>320000000</v>
      </c>
      <c r="N342" s="358">
        <f>SUM(N293:N341)</f>
        <v>319000000</v>
      </c>
      <c r="O342" s="358">
        <f t="shared" ref="O342:Q342" si="64">SUM(O293:O341)</f>
        <v>334950000</v>
      </c>
      <c r="P342" s="358">
        <f t="shared" si="64"/>
        <v>351697500</v>
      </c>
      <c r="Q342" s="358">
        <f t="shared" si="64"/>
        <v>1005647500</v>
      </c>
    </row>
    <row r="343" spans="1:17" ht="18.75" x14ac:dyDescent="0.3">
      <c r="A343" s="337"/>
      <c r="B343" s="337"/>
      <c r="C343" s="337"/>
      <c r="D343" s="337"/>
      <c r="E343" s="337"/>
      <c r="F343" s="337"/>
      <c r="G343" s="337"/>
      <c r="H343" s="337"/>
      <c r="I343" s="183"/>
      <c r="J343" s="183"/>
      <c r="K343" s="183"/>
      <c r="L343" s="342"/>
      <c r="M343" s="183"/>
      <c r="N343" s="331">
        <f>IFERROR(VLOOKUP(A343,'[2]Detail CAPEX  (2)'!_xlnm.Print_Area,11,0),0)</f>
        <v>0</v>
      </c>
      <c r="O343" s="346">
        <f t="shared" si="58"/>
        <v>0</v>
      </c>
      <c r="P343" s="346">
        <f t="shared" si="58"/>
        <v>0</v>
      </c>
      <c r="Q343" s="347">
        <f t="shared" si="62"/>
        <v>0</v>
      </c>
    </row>
    <row r="344" spans="1:17" ht="18.75" x14ac:dyDescent="0.3">
      <c r="A344" s="336">
        <v>15017001</v>
      </c>
      <c r="B344" s="333" t="s">
        <v>724</v>
      </c>
      <c r="C344" s="337"/>
      <c r="D344" s="337"/>
      <c r="E344" s="337"/>
      <c r="F344" s="337"/>
      <c r="G344" s="337"/>
      <c r="H344" s="337"/>
      <c r="I344" s="183"/>
      <c r="J344" s="183"/>
      <c r="K344" s="183"/>
      <c r="L344" s="342"/>
      <c r="M344" s="183"/>
      <c r="N344" s="331">
        <f>IFERROR(VLOOKUP(#REF!,'[2]Detail CAPEX  (2)'!_xlnm.Print_Area,11,0),0)</f>
        <v>0</v>
      </c>
      <c r="O344" s="346">
        <f t="shared" ref="O344:P360" si="65">N344+5%*N344</f>
        <v>0</v>
      </c>
      <c r="P344" s="346">
        <f t="shared" si="65"/>
        <v>0</v>
      </c>
      <c r="Q344" s="347">
        <f t="shared" si="62"/>
        <v>0</v>
      </c>
    </row>
    <row r="345" spans="1:17" ht="18.75" x14ac:dyDescent="0.3">
      <c r="A345" s="333"/>
      <c r="B345" s="333" t="s">
        <v>138</v>
      </c>
      <c r="C345" s="337"/>
      <c r="D345" s="337"/>
      <c r="E345" s="337"/>
      <c r="F345" s="337"/>
      <c r="G345" s="337"/>
      <c r="H345" s="337"/>
      <c r="I345" s="183"/>
      <c r="J345" s="183"/>
      <c r="K345" s="183"/>
      <c r="L345" s="342"/>
      <c r="M345" s="183"/>
      <c r="N345" s="331">
        <f>IFERROR(VLOOKUP(A345,'[2]Detail CAPEX  (2)'!_xlnm.Print_Area,11,0),0)</f>
        <v>0</v>
      </c>
      <c r="O345" s="346">
        <f t="shared" si="65"/>
        <v>0</v>
      </c>
      <c r="P345" s="346">
        <f t="shared" si="65"/>
        <v>0</v>
      </c>
      <c r="Q345" s="347">
        <f t="shared" si="62"/>
        <v>0</v>
      </c>
    </row>
    <row r="346" spans="1:17" ht="18.75" x14ac:dyDescent="0.3">
      <c r="A346" s="183" t="s">
        <v>2815</v>
      </c>
      <c r="B346" s="379" t="s">
        <v>745</v>
      </c>
      <c r="N346" s="381">
        <v>9000000</v>
      </c>
      <c r="O346" s="346">
        <f t="shared" ref="O346" si="66">N346+5%*N346</f>
        <v>9450000</v>
      </c>
      <c r="P346" s="346">
        <f t="shared" ref="P346" si="67">O346+5%*O346</f>
        <v>9922500</v>
      </c>
      <c r="Q346" s="347">
        <f t="shared" ref="Q346" si="68">SUM(N346:P346)</f>
        <v>28372500</v>
      </c>
    </row>
    <row r="347" spans="1:17" ht="18.75" x14ac:dyDescent="0.3">
      <c r="A347" s="183" t="s">
        <v>726</v>
      </c>
      <c r="B347" s="183" t="s">
        <v>727</v>
      </c>
      <c r="C347" s="343">
        <v>101</v>
      </c>
      <c r="D347" s="343">
        <v>1</v>
      </c>
      <c r="E347" s="343">
        <v>704</v>
      </c>
      <c r="F347" s="343">
        <v>70421</v>
      </c>
      <c r="G347" s="343">
        <v>3000</v>
      </c>
      <c r="H347" s="343">
        <v>404206</v>
      </c>
      <c r="I347" s="344">
        <v>0</v>
      </c>
      <c r="J347" s="344">
        <v>0</v>
      </c>
      <c r="K347" s="346">
        <v>4000000</v>
      </c>
      <c r="L347" s="348">
        <v>4000000</v>
      </c>
      <c r="M347" s="183"/>
      <c r="N347" s="331">
        <v>1000000</v>
      </c>
      <c r="O347" s="346">
        <f t="shared" si="65"/>
        <v>1050000</v>
      </c>
      <c r="P347" s="346">
        <f t="shared" si="65"/>
        <v>1102500</v>
      </c>
      <c r="Q347" s="347">
        <f t="shared" si="62"/>
        <v>3152500</v>
      </c>
    </row>
    <row r="348" spans="1:17" ht="18.75" x14ac:dyDescent="0.3">
      <c r="A348" s="183" t="s">
        <v>728</v>
      </c>
      <c r="B348" s="183" t="s">
        <v>729</v>
      </c>
      <c r="C348" s="343">
        <v>101</v>
      </c>
      <c r="D348" s="343">
        <v>1</v>
      </c>
      <c r="E348" s="343">
        <v>704</v>
      </c>
      <c r="F348" s="343">
        <v>70421</v>
      </c>
      <c r="G348" s="343">
        <v>3000</v>
      </c>
      <c r="H348" s="343">
        <v>404206</v>
      </c>
      <c r="I348" s="344">
        <v>0</v>
      </c>
      <c r="J348" s="344">
        <v>0</v>
      </c>
      <c r="K348" s="346">
        <v>10000000</v>
      </c>
      <c r="L348" s="348">
        <v>5000000</v>
      </c>
      <c r="M348" s="183"/>
      <c r="N348" s="331">
        <f>IFERROR(VLOOKUP(A348,'[2]Detail CAPEX  (2)'!_xlnm.Print_Area,11,0),0)</f>
        <v>0</v>
      </c>
      <c r="O348" s="346">
        <f t="shared" si="65"/>
        <v>0</v>
      </c>
      <c r="P348" s="346">
        <f t="shared" si="65"/>
        <v>0</v>
      </c>
      <c r="Q348" s="347">
        <f t="shared" si="62"/>
        <v>0</v>
      </c>
    </row>
    <row r="349" spans="1:17" ht="18.75" x14ac:dyDescent="0.3">
      <c r="A349" s="183" t="s">
        <v>730</v>
      </c>
      <c r="B349" s="183" t="s">
        <v>731</v>
      </c>
      <c r="C349" s="343">
        <v>101</v>
      </c>
      <c r="D349" s="343">
        <v>1</v>
      </c>
      <c r="E349" s="343">
        <v>704</v>
      </c>
      <c r="F349" s="343">
        <v>70421</v>
      </c>
      <c r="G349" s="343">
        <v>3000</v>
      </c>
      <c r="H349" s="343">
        <v>404206</v>
      </c>
      <c r="I349" s="344">
        <v>0</v>
      </c>
      <c r="J349" s="344">
        <v>0</v>
      </c>
      <c r="K349" s="346">
        <v>15000000</v>
      </c>
      <c r="L349" s="348">
        <v>10000000</v>
      </c>
      <c r="M349" s="183"/>
      <c r="N349" s="331">
        <f>IFERROR(VLOOKUP(A349,'[2]Detail CAPEX  (2)'!_xlnm.Print_Area,11,0),0)</f>
        <v>0</v>
      </c>
      <c r="O349" s="346">
        <f t="shared" si="65"/>
        <v>0</v>
      </c>
      <c r="P349" s="346">
        <f t="shared" si="65"/>
        <v>0</v>
      </c>
      <c r="Q349" s="347">
        <f t="shared" si="62"/>
        <v>0</v>
      </c>
    </row>
    <row r="350" spans="1:17" ht="18.75" x14ac:dyDescent="0.3">
      <c r="A350" s="183" t="s">
        <v>732</v>
      </c>
      <c r="B350" s="183" t="s">
        <v>733</v>
      </c>
      <c r="C350" s="343">
        <v>101</v>
      </c>
      <c r="D350" s="343">
        <v>1</v>
      </c>
      <c r="E350" s="343">
        <v>704</v>
      </c>
      <c r="F350" s="343">
        <v>70421</v>
      </c>
      <c r="G350" s="343">
        <v>3000</v>
      </c>
      <c r="H350" s="343">
        <v>404206</v>
      </c>
      <c r="I350" s="344">
        <v>0</v>
      </c>
      <c r="J350" s="344">
        <v>0</v>
      </c>
      <c r="K350" s="346">
        <v>5000000</v>
      </c>
      <c r="L350" s="348">
        <v>27000000</v>
      </c>
      <c r="M350" s="346">
        <v>27000000</v>
      </c>
      <c r="N350" s="331">
        <f>IFERROR(VLOOKUP(A350,'[2]Detail CAPEX  (2)'!_xlnm.Print_Area,11,0),0)</f>
        <v>0</v>
      </c>
      <c r="O350" s="346">
        <f t="shared" si="65"/>
        <v>0</v>
      </c>
      <c r="P350" s="346">
        <f t="shared" si="65"/>
        <v>0</v>
      </c>
      <c r="Q350" s="347">
        <f t="shared" si="62"/>
        <v>0</v>
      </c>
    </row>
    <row r="351" spans="1:17" ht="18.75" x14ac:dyDescent="0.3">
      <c r="A351" s="183" t="s">
        <v>734</v>
      </c>
      <c r="B351" s="183" t="s">
        <v>735</v>
      </c>
      <c r="C351" s="343">
        <v>101</v>
      </c>
      <c r="D351" s="343">
        <v>1</v>
      </c>
      <c r="E351" s="343">
        <v>704</v>
      </c>
      <c r="F351" s="343">
        <v>70421</v>
      </c>
      <c r="G351" s="343">
        <v>3000</v>
      </c>
      <c r="H351" s="343">
        <v>404206</v>
      </c>
      <c r="I351" s="344">
        <v>0</v>
      </c>
      <c r="J351" s="344">
        <v>0</v>
      </c>
      <c r="K351" s="346">
        <v>10000000</v>
      </c>
      <c r="L351" s="348">
        <v>10000000</v>
      </c>
      <c r="M351" s="183"/>
      <c r="N351" s="331">
        <v>10000000</v>
      </c>
      <c r="O351" s="346">
        <f t="shared" si="65"/>
        <v>10500000</v>
      </c>
      <c r="P351" s="346">
        <f t="shared" si="65"/>
        <v>11025000</v>
      </c>
      <c r="Q351" s="347">
        <f t="shared" si="62"/>
        <v>31525000</v>
      </c>
    </row>
    <row r="352" spans="1:17" ht="18.75" x14ac:dyDescent="0.3">
      <c r="A352" s="183" t="s">
        <v>736</v>
      </c>
      <c r="B352" s="183" t="s">
        <v>737</v>
      </c>
      <c r="C352" s="343">
        <v>101</v>
      </c>
      <c r="D352" s="343">
        <v>1</v>
      </c>
      <c r="E352" s="343">
        <v>704</v>
      </c>
      <c r="F352" s="343">
        <v>70421</v>
      </c>
      <c r="G352" s="343">
        <v>3000</v>
      </c>
      <c r="H352" s="343">
        <v>404206</v>
      </c>
      <c r="I352" s="344">
        <v>0</v>
      </c>
      <c r="J352" s="344">
        <v>0</v>
      </c>
      <c r="K352" s="346">
        <v>6000000</v>
      </c>
      <c r="L352" s="348">
        <v>6000000</v>
      </c>
      <c r="M352" s="183"/>
      <c r="N352" s="331">
        <v>15000000</v>
      </c>
      <c r="O352" s="346">
        <f t="shared" si="65"/>
        <v>15750000</v>
      </c>
      <c r="P352" s="346">
        <f t="shared" si="65"/>
        <v>16537500</v>
      </c>
      <c r="Q352" s="347">
        <f t="shared" si="62"/>
        <v>47287500</v>
      </c>
    </row>
    <row r="353" spans="1:17" ht="18.75" x14ac:dyDescent="0.3">
      <c r="A353" s="183" t="s">
        <v>725</v>
      </c>
      <c r="B353" s="183" t="s">
        <v>323</v>
      </c>
      <c r="C353" s="343">
        <v>101</v>
      </c>
      <c r="D353" s="343">
        <v>1</v>
      </c>
      <c r="E353" s="343">
        <v>704</v>
      </c>
      <c r="F353" s="343">
        <v>70421</v>
      </c>
      <c r="G353" s="343">
        <v>3000</v>
      </c>
      <c r="H353" s="343">
        <v>404206</v>
      </c>
      <c r="I353" s="344">
        <v>0</v>
      </c>
      <c r="J353" s="344">
        <v>0</v>
      </c>
      <c r="K353" s="346">
        <v>10000000</v>
      </c>
      <c r="L353" s="348">
        <v>10000000</v>
      </c>
      <c r="M353" s="183"/>
      <c r="N353" s="331">
        <v>10000000</v>
      </c>
      <c r="O353" s="346">
        <f>N353+5%*N353</f>
        <v>10500000</v>
      </c>
      <c r="P353" s="346">
        <f>O353+5%*O353</f>
        <v>11025000</v>
      </c>
      <c r="Q353" s="347">
        <f>SUM(N353:P353)</f>
        <v>31525000</v>
      </c>
    </row>
    <row r="354" spans="1:17" ht="18.75" x14ac:dyDescent="0.3">
      <c r="A354" s="183" t="s">
        <v>738</v>
      </c>
      <c r="B354" s="183" t="s">
        <v>739</v>
      </c>
      <c r="C354" s="343">
        <v>101</v>
      </c>
      <c r="D354" s="343">
        <v>1</v>
      </c>
      <c r="E354" s="343">
        <v>704</v>
      </c>
      <c r="F354" s="343">
        <v>70421</v>
      </c>
      <c r="G354" s="343">
        <v>3000</v>
      </c>
      <c r="H354" s="343">
        <v>404206</v>
      </c>
      <c r="I354" s="344">
        <v>0</v>
      </c>
      <c r="J354" s="344">
        <v>0</v>
      </c>
      <c r="K354" s="346">
        <v>150300000</v>
      </c>
      <c r="L354" s="348">
        <v>61500000</v>
      </c>
      <c r="M354" s="346">
        <v>61500000</v>
      </c>
      <c r="N354" s="331">
        <v>20000000</v>
      </c>
      <c r="O354" s="346">
        <f t="shared" si="65"/>
        <v>21000000</v>
      </c>
      <c r="P354" s="346">
        <f t="shared" si="65"/>
        <v>22050000</v>
      </c>
      <c r="Q354" s="347">
        <f t="shared" si="62"/>
        <v>63050000</v>
      </c>
    </row>
    <row r="355" spans="1:17" ht="18.75" x14ac:dyDescent="0.3">
      <c r="A355" s="183" t="s">
        <v>740</v>
      </c>
      <c r="B355" s="183" t="s">
        <v>741</v>
      </c>
      <c r="C355" s="343">
        <v>101</v>
      </c>
      <c r="D355" s="343">
        <v>1</v>
      </c>
      <c r="E355" s="343">
        <v>704</v>
      </c>
      <c r="F355" s="343">
        <v>70421</v>
      </c>
      <c r="G355" s="343">
        <v>3000</v>
      </c>
      <c r="H355" s="343">
        <v>404206</v>
      </c>
      <c r="I355" s="344">
        <v>0</v>
      </c>
      <c r="J355" s="344">
        <v>0</v>
      </c>
      <c r="K355" s="346">
        <v>2000000</v>
      </c>
      <c r="L355" s="348">
        <v>2000000</v>
      </c>
      <c r="M355" s="183"/>
      <c r="N355" s="331">
        <v>1000000</v>
      </c>
      <c r="O355" s="346">
        <f t="shared" si="65"/>
        <v>1050000</v>
      </c>
      <c r="P355" s="346">
        <f t="shared" si="65"/>
        <v>1102500</v>
      </c>
      <c r="Q355" s="347">
        <f t="shared" si="62"/>
        <v>3152500</v>
      </c>
    </row>
    <row r="356" spans="1:17" ht="18.75" x14ac:dyDescent="0.3">
      <c r="A356" s="183" t="s">
        <v>742</v>
      </c>
      <c r="B356" s="183" t="s">
        <v>743</v>
      </c>
      <c r="C356" s="343">
        <v>101</v>
      </c>
      <c r="D356" s="343">
        <v>1</v>
      </c>
      <c r="E356" s="343">
        <v>704</v>
      </c>
      <c r="F356" s="343">
        <v>70421</v>
      </c>
      <c r="G356" s="343">
        <v>3000</v>
      </c>
      <c r="H356" s="343">
        <v>404206</v>
      </c>
      <c r="I356" s="344">
        <v>0</v>
      </c>
      <c r="J356" s="344">
        <v>0</v>
      </c>
      <c r="K356" s="346">
        <v>1000000</v>
      </c>
      <c r="L356" s="348">
        <v>1000000</v>
      </c>
      <c r="M356" s="183"/>
      <c r="N356" s="331">
        <v>2000000</v>
      </c>
      <c r="O356" s="346">
        <f t="shared" si="65"/>
        <v>2100000</v>
      </c>
      <c r="P356" s="346">
        <f t="shared" si="65"/>
        <v>2205000</v>
      </c>
      <c r="Q356" s="347">
        <f t="shared" si="62"/>
        <v>6305000</v>
      </c>
    </row>
    <row r="357" spans="1:17" ht="18.75" x14ac:dyDescent="0.3">
      <c r="A357" s="183" t="s">
        <v>744</v>
      </c>
      <c r="B357" s="183" t="s">
        <v>2816</v>
      </c>
      <c r="C357" s="343">
        <v>101</v>
      </c>
      <c r="D357" s="343">
        <v>1</v>
      </c>
      <c r="E357" s="343">
        <v>704</v>
      </c>
      <c r="F357" s="343">
        <v>70421</v>
      </c>
      <c r="G357" s="343">
        <v>3000</v>
      </c>
      <c r="H357" s="343">
        <v>404206</v>
      </c>
      <c r="I357" s="344">
        <v>0</v>
      </c>
      <c r="J357" s="344">
        <v>0</v>
      </c>
      <c r="K357" s="346">
        <v>22000000</v>
      </c>
      <c r="L357" s="348">
        <v>10000000</v>
      </c>
      <c r="M357" s="183"/>
      <c r="N357" s="331">
        <v>10000000</v>
      </c>
      <c r="O357" s="346">
        <f t="shared" si="65"/>
        <v>10500000</v>
      </c>
      <c r="P357" s="346">
        <f t="shared" si="65"/>
        <v>11025000</v>
      </c>
      <c r="Q357" s="347">
        <f t="shared" si="62"/>
        <v>31525000</v>
      </c>
    </row>
    <row r="358" spans="1:17" ht="18.75" x14ac:dyDescent="0.3">
      <c r="A358" s="183" t="s">
        <v>2817</v>
      </c>
      <c r="B358" s="183" t="s">
        <v>727</v>
      </c>
      <c r="C358" s="343"/>
      <c r="D358" s="343"/>
      <c r="E358" s="343"/>
      <c r="F358" s="343"/>
      <c r="G358" s="343"/>
      <c r="H358" s="343"/>
      <c r="I358" s="344"/>
      <c r="J358" s="344"/>
      <c r="K358" s="346"/>
      <c r="L358" s="348"/>
      <c r="M358" s="183"/>
      <c r="N358" s="331">
        <v>1000000</v>
      </c>
      <c r="O358" s="346">
        <f t="shared" ref="O358" si="69">N358+5%*N358</f>
        <v>1050000</v>
      </c>
      <c r="P358" s="346">
        <f t="shared" ref="P358" si="70">O358+5%*O358</f>
        <v>1102500</v>
      </c>
      <c r="Q358" s="347">
        <f t="shared" ref="Q358" si="71">SUM(N358:P358)</f>
        <v>3152500</v>
      </c>
    </row>
    <row r="359" spans="1:17" ht="18.75" x14ac:dyDescent="0.3">
      <c r="A359" s="183" t="s">
        <v>746</v>
      </c>
      <c r="B359" s="183" t="s">
        <v>747</v>
      </c>
      <c r="C359" s="343">
        <v>101</v>
      </c>
      <c r="D359" s="343">
        <v>1</v>
      </c>
      <c r="E359" s="343">
        <v>704</v>
      </c>
      <c r="F359" s="343">
        <v>70421</v>
      </c>
      <c r="G359" s="343">
        <v>3000</v>
      </c>
      <c r="H359" s="343">
        <v>404206</v>
      </c>
      <c r="I359" s="344">
        <v>0</v>
      </c>
      <c r="J359" s="344">
        <v>0</v>
      </c>
      <c r="K359" s="346">
        <v>90000000</v>
      </c>
      <c r="L359" s="348">
        <v>50000000</v>
      </c>
      <c r="M359" s="346">
        <v>50000000</v>
      </c>
      <c r="N359" s="331">
        <v>10000000</v>
      </c>
      <c r="O359" s="346">
        <f t="shared" si="65"/>
        <v>10500000</v>
      </c>
      <c r="P359" s="346">
        <f t="shared" si="65"/>
        <v>11025000</v>
      </c>
      <c r="Q359" s="347">
        <f t="shared" si="62"/>
        <v>31525000</v>
      </c>
    </row>
    <row r="360" spans="1:17" ht="18.75" x14ac:dyDescent="0.3">
      <c r="A360" s="183" t="s">
        <v>2818</v>
      </c>
      <c r="B360" s="183" t="s">
        <v>2819</v>
      </c>
      <c r="C360" s="343"/>
      <c r="D360" s="343"/>
      <c r="E360" s="343"/>
      <c r="F360" s="343"/>
      <c r="G360" s="343"/>
      <c r="H360" s="343"/>
      <c r="I360" s="344"/>
      <c r="J360" s="344"/>
      <c r="K360" s="346"/>
      <c r="L360" s="348"/>
      <c r="M360" s="346"/>
      <c r="N360" s="331">
        <v>2000000</v>
      </c>
      <c r="O360" s="346">
        <f t="shared" si="65"/>
        <v>2100000</v>
      </c>
      <c r="P360" s="346">
        <f t="shared" si="65"/>
        <v>2205000</v>
      </c>
      <c r="Q360" s="347">
        <f t="shared" si="62"/>
        <v>6305000</v>
      </c>
    </row>
    <row r="361" spans="1:17" ht="18.75" x14ac:dyDescent="0.3">
      <c r="A361" s="183" t="s">
        <v>2820</v>
      </c>
      <c r="B361" s="183" t="s">
        <v>2814</v>
      </c>
      <c r="C361" s="343"/>
      <c r="D361" s="343"/>
      <c r="E361" s="343"/>
      <c r="F361" s="343"/>
      <c r="G361" s="343"/>
      <c r="H361" s="343"/>
      <c r="I361" s="344"/>
      <c r="J361" s="344"/>
      <c r="K361" s="346"/>
      <c r="L361" s="348"/>
      <c r="M361" s="346"/>
      <c r="N361" s="331">
        <f>529700000-250000000</f>
        <v>279700000</v>
      </c>
      <c r="O361" s="346">
        <f t="shared" ref="O361:P366" si="72">N361+5%*N361</f>
        <v>293685000</v>
      </c>
      <c r="P361" s="346">
        <f t="shared" si="72"/>
        <v>308369250</v>
      </c>
      <c r="Q361" s="347">
        <f t="shared" si="62"/>
        <v>881754250</v>
      </c>
    </row>
    <row r="362" spans="1:17" ht="18.75" x14ac:dyDescent="0.3">
      <c r="A362" s="333"/>
      <c r="B362" s="333" t="s">
        <v>222</v>
      </c>
      <c r="C362" s="337"/>
      <c r="D362" s="337"/>
      <c r="E362" s="337"/>
      <c r="F362" s="337"/>
      <c r="G362" s="337"/>
      <c r="H362" s="337"/>
      <c r="I362" s="183"/>
      <c r="J362" s="183"/>
      <c r="K362" s="183"/>
      <c r="L362" s="342"/>
      <c r="M362" s="183"/>
      <c r="N362" s="331">
        <f>IFERROR(VLOOKUP(A362,'[2]Detail CAPEX  (2)'!_xlnm.Print_Area,11,0),0)</f>
        <v>0</v>
      </c>
      <c r="O362" s="346">
        <f t="shared" si="72"/>
        <v>0</v>
      </c>
      <c r="P362" s="346">
        <f t="shared" si="72"/>
        <v>0</v>
      </c>
      <c r="Q362" s="347">
        <f t="shared" si="62"/>
        <v>0</v>
      </c>
    </row>
    <row r="363" spans="1:17" ht="18.75" x14ac:dyDescent="0.3">
      <c r="A363" s="183" t="s">
        <v>748</v>
      </c>
      <c r="B363" s="183" t="s">
        <v>722</v>
      </c>
      <c r="C363" s="343">
        <v>408</v>
      </c>
      <c r="D363" s="343">
        <v>9</v>
      </c>
      <c r="E363" s="343">
        <v>704</v>
      </c>
      <c r="F363" s="343">
        <v>70411</v>
      </c>
      <c r="G363" s="343">
        <v>3000</v>
      </c>
      <c r="H363" s="343">
        <v>404206</v>
      </c>
      <c r="I363" s="344">
        <v>0</v>
      </c>
      <c r="J363" s="344">
        <v>0</v>
      </c>
      <c r="K363" s="344">
        <v>0</v>
      </c>
      <c r="L363" s="345">
        <v>0</v>
      </c>
      <c r="M363" s="183"/>
      <c r="N363" s="331">
        <f>IFERROR(VLOOKUP(A363,'[2]Detail CAPEX  (2)'!_xlnm.Print_Area,11,0),0)</f>
        <v>0</v>
      </c>
      <c r="O363" s="346">
        <f t="shared" si="72"/>
        <v>0</v>
      </c>
      <c r="P363" s="346">
        <f t="shared" si="72"/>
        <v>0</v>
      </c>
      <c r="Q363" s="347">
        <f t="shared" si="62"/>
        <v>0</v>
      </c>
    </row>
    <row r="364" spans="1:17" ht="18.75" x14ac:dyDescent="0.3">
      <c r="A364" s="333"/>
      <c r="B364" s="333" t="s">
        <v>150</v>
      </c>
      <c r="C364" s="337"/>
      <c r="D364" s="337"/>
      <c r="E364" s="337"/>
      <c r="F364" s="337"/>
      <c r="G364" s="337"/>
      <c r="H364" s="337"/>
      <c r="I364" s="183"/>
      <c r="J364" s="183"/>
      <c r="K364" s="183"/>
      <c r="L364" s="342"/>
      <c r="M364" s="183"/>
      <c r="N364" s="331">
        <f>IFERROR(VLOOKUP(A364,'[2]Detail CAPEX  (2)'!_xlnm.Print_Area,11,0),0)</f>
        <v>0</v>
      </c>
      <c r="O364" s="346">
        <f t="shared" si="72"/>
        <v>0</v>
      </c>
      <c r="P364" s="346">
        <f t="shared" si="72"/>
        <v>0</v>
      </c>
      <c r="Q364" s="347">
        <f t="shared" si="62"/>
        <v>0</v>
      </c>
    </row>
    <row r="365" spans="1:17" ht="18.75" x14ac:dyDescent="0.3">
      <c r="A365" s="183" t="s">
        <v>749</v>
      </c>
      <c r="B365" s="183" t="s">
        <v>750</v>
      </c>
      <c r="C365" s="343">
        <v>1303</v>
      </c>
      <c r="D365" s="343">
        <v>1</v>
      </c>
      <c r="E365" s="343">
        <v>704</v>
      </c>
      <c r="F365" s="343">
        <v>70421</v>
      </c>
      <c r="G365" s="343">
        <v>3000</v>
      </c>
      <c r="H365" s="343">
        <v>404206</v>
      </c>
      <c r="I365" s="346">
        <v>2000000</v>
      </c>
      <c r="J365" s="344">
        <v>0</v>
      </c>
      <c r="K365" s="346">
        <v>7800000</v>
      </c>
      <c r="L365" s="348">
        <v>7800000</v>
      </c>
      <c r="M365" s="183"/>
      <c r="N365" s="331">
        <v>2000000</v>
      </c>
      <c r="O365" s="346">
        <f t="shared" si="72"/>
        <v>2100000</v>
      </c>
      <c r="P365" s="346">
        <f t="shared" si="72"/>
        <v>2205000</v>
      </c>
      <c r="Q365" s="347">
        <f t="shared" si="62"/>
        <v>6305000</v>
      </c>
    </row>
    <row r="366" spans="1:17" ht="18.75" x14ac:dyDescent="0.3">
      <c r="A366" s="183" t="s">
        <v>751</v>
      </c>
      <c r="B366" s="183" t="s">
        <v>332</v>
      </c>
      <c r="C366" s="343">
        <v>1303</v>
      </c>
      <c r="D366" s="343">
        <v>1</v>
      </c>
      <c r="E366" s="343">
        <v>704</v>
      </c>
      <c r="F366" s="343">
        <v>70421</v>
      </c>
      <c r="G366" s="343">
        <v>3000</v>
      </c>
      <c r="H366" s="343">
        <v>404206</v>
      </c>
      <c r="I366" s="344">
        <v>0</v>
      </c>
      <c r="J366" s="344">
        <v>0</v>
      </c>
      <c r="K366" s="346">
        <v>20700000</v>
      </c>
      <c r="L366" s="348">
        <v>10700000</v>
      </c>
      <c r="M366" s="183"/>
      <c r="N366" s="331">
        <v>130000000</v>
      </c>
      <c r="O366" s="346">
        <f t="shared" si="72"/>
        <v>136500000</v>
      </c>
      <c r="P366" s="346">
        <f t="shared" si="72"/>
        <v>143325000</v>
      </c>
      <c r="Q366" s="347">
        <f t="shared" si="62"/>
        <v>409825000</v>
      </c>
    </row>
    <row r="367" spans="1:17" s="378" customFormat="1" ht="18.75" x14ac:dyDescent="0.3">
      <c r="A367" s="376"/>
      <c r="B367" s="376" t="s">
        <v>752</v>
      </c>
      <c r="C367" s="376"/>
      <c r="D367" s="376"/>
      <c r="E367" s="376"/>
      <c r="F367" s="376"/>
      <c r="G367" s="376"/>
      <c r="H367" s="376"/>
      <c r="I367" s="377">
        <f>SUM(I347:I366)</f>
        <v>2000000</v>
      </c>
      <c r="J367" s="377">
        <f>SUM(J347:J366)</f>
        <v>0</v>
      </c>
      <c r="K367" s="377">
        <f>SUM(K347:K366)</f>
        <v>353800000</v>
      </c>
      <c r="L367" s="357">
        <f>SUM(L347:L366)</f>
        <v>215000000</v>
      </c>
      <c r="M367" s="377">
        <f>SUM(M347:M366)</f>
        <v>138500000</v>
      </c>
      <c r="N367" s="358">
        <f>SUM(N346:N366)</f>
        <v>502700000</v>
      </c>
      <c r="O367" s="377">
        <f>SUM(O347:O366)</f>
        <v>518385000</v>
      </c>
      <c r="P367" s="377">
        <f>SUM(P347:P366)</f>
        <v>544304250</v>
      </c>
      <c r="Q367" s="377">
        <f>SUM(Q347:Q366)</f>
        <v>1556389250</v>
      </c>
    </row>
    <row r="368" spans="1:17" ht="18.75" x14ac:dyDescent="0.3">
      <c r="A368" s="333"/>
      <c r="B368" s="333"/>
      <c r="C368" s="333"/>
      <c r="D368" s="333"/>
      <c r="E368" s="333"/>
      <c r="F368" s="333"/>
      <c r="G368" s="333"/>
      <c r="H368" s="333"/>
      <c r="I368" s="364"/>
      <c r="J368" s="363"/>
      <c r="K368" s="364"/>
      <c r="L368" s="357"/>
      <c r="M368" s="364"/>
      <c r="N368" s="331"/>
      <c r="O368" s="346"/>
      <c r="P368" s="346"/>
      <c r="Q368" s="347"/>
    </row>
    <row r="369" spans="1:17" ht="18.75" x14ac:dyDescent="0.3">
      <c r="A369" s="336">
        <v>15102002</v>
      </c>
      <c r="B369" s="333" t="s">
        <v>753</v>
      </c>
      <c r="C369" s="337"/>
      <c r="D369" s="337"/>
      <c r="E369" s="337"/>
      <c r="F369" s="337"/>
      <c r="G369" s="337"/>
      <c r="H369" s="337"/>
      <c r="I369" s="183"/>
      <c r="J369" s="183"/>
      <c r="K369" s="183"/>
      <c r="L369" s="342"/>
      <c r="M369" s="183"/>
      <c r="N369" s="331">
        <f>IFERROR(VLOOKUP(#REF!,'[2]Detail CAPEX  (2)'!_xlnm.Print_Area,11,0),0)</f>
        <v>0</v>
      </c>
      <c r="O369" s="346">
        <f t="shared" ref="O369:P384" si="73">N369+5%*N369</f>
        <v>0</v>
      </c>
      <c r="P369" s="346">
        <f t="shared" si="73"/>
        <v>0</v>
      </c>
      <c r="Q369" s="347">
        <f t="shared" si="62"/>
        <v>0</v>
      </c>
    </row>
    <row r="370" spans="1:17" ht="18.75" x14ac:dyDescent="0.3">
      <c r="A370" s="333"/>
      <c r="B370" s="333" t="s">
        <v>138</v>
      </c>
      <c r="C370" s="337"/>
      <c r="D370" s="337"/>
      <c r="E370" s="337"/>
      <c r="F370" s="337"/>
      <c r="G370" s="337"/>
      <c r="H370" s="337"/>
      <c r="I370" s="183"/>
      <c r="J370" s="183"/>
      <c r="K370" s="183"/>
      <c r="L370" s="342"/>
      <c r="M370" s="183"/>
      <c r="N370" s="331">
        <f>IFERROR(VLOOKUP(A370,'[2]Detail CAPEX  (2)'!_xlnm.Print_Area,11,0),0)</f>
        <v>0</v>
      </c>
      <c r="O370" s="346">
        <f t="shared" si="73"/>
        <v>0</v>
      </c>
      <c r="P370" s="346">
        <f t="shared" si="73"/>
        <v>0</v>
      </c>
      <c r="Q370" s="347">
        <f t="shared" si="62"/>
        <v>0</v>
      </c>
    </row>
    <row r="371" spans="1:17" ht="18.75" x14ac:dyDescent="0.3">
      <c r="A371" s="183" t="s">
        <v>754</v>
      </c>
      <c r="B371" s="183" t="s">
        <v>755</v>
      </c>
      <c r="C371" s="343">
        <v>101</v>
      </c>
      <c r="D371" s="343">
        <v>1</v>
      </c>
      <c r="E371" s="343">
        <v>704</v>
      </c>
      <c r="F371" s="343">
        <v>70421</v>
      </c>
      <c r="G371" s="343">
        <v>3000</v>
      </c>
      <c r="H371" s="343">
        <v>404206</v>
      </c>
      <c r="I371" s="344">
        <v>0</v>
      </c>
      <c r="J371" s="344">
        <v>0</v>
      </c>
      <c r="K371" s="346">
        <v>82000000</v>
      </c>
      <c r="L371" s="348">
        <v>82000000</v>
      </c>
      <c r="M371" s="183"/>
      <c r="N371" s="331">
        <f>IFERROR(VLOOKUP(A371,'[2]Detail CAPEX  (2)'!_xlnm.Print_Area,11,0),0)</f>
        <v>0</v>
      </c>
      <c r="O371" s="346">
        <f t="shared" si="73"/>
        <v>0</v>
      </c>
      <c r="P371" s="346">
        <f t="shared" si="73"/>
        <v>0</v>
      </c>
      <c r="Q371" s="347">
        <f t="shared" si="62"/>
        <v>0</v>
      </c>
    </row>
    <row r="372" spans="1:17" ht="18.75" x14ac:dyDescent="0.3">
      <c r="A372" s="183" t="s">
        <v>756</v>
      </c>
      <c r="B372" s="183" t="s">
        <v>757</v>
      </c>
      <c r="C372" s="343">
        <v>101</v>
      </c>
      <c r="D372" s="343">
        <v>1</v>
      </c>
      <c r="E372" s="343">
        <v>704</v>
      </c>
      <c r="F372" s="343">
        <v>70421</v>
      </c>
      <c r="G372" s="343">
        <v>3000</v>
      </c>
      <c r="H372" s="343">
        <v>404206</v>
      </c>
      <c r="I372" s="344">
        <v>0</v>
      </c>
      <c r="J372" s="344">
        <v>0</v>
      </c>
      <c r="K372" s="346">
        <v>56500000</v>
      </c>
      <c r="L372" s="348">
        <v>56500000</v>
      </c>
      <c r="M372" s="183"/>
      <c r="N372" s="331">
        <f>IFERROR(VLOOKUP(A372,'[2]Detail CAPEX  (2)'!_xlnm.Print_Area,11,0),0)</f>
        <v>0</v>
      </c>
      <c r="O372" s="346">
        <f t="shared" si="73"/>
        <v>0</v>
      </c>
      <c r="P372" s="346">
        <f t="shared" si="73"/>
        <v>0</v>
      </c>
      <c r="Q372" s="347">
        <f t="shared" si="62"/>
        <v>0</v>
      </c>
    </row>
    <row r="373" spans="1:17" ht="18.75" x14ac:dyDescent="0.3">
      <c r="A373" s="183" t="s">
        <v>758</v>
      </c>
      <c r="B373" s="183" t="s">
        <v>759</v>
      </c>
      <c r="C373" s="343">
        <v>101</v>
      </c>
      <c r="D373" s="343">
        <v>1</v>
      </c>
      <c r="E373" s="343">
        <v>704</v>
      </c>
      <c r="F373" s="343">
        <v>70421</v>
      </c>
      <c r="G373" s="343">
        <v>3000</v>
      </c>
      <c r="H373" s="343">
        <v>404206</v>
      </c>
      <c r="I373" s="344">
        <v>0</v>
      </c>
      <c r="J373" s="344">
        <v>0</v>
      </c>
      <c r="K373" s="346">
        <v>80000000</v>
      </c>
      <c r="L373" s="348">
        <v>80000000</v>
      </c>
      <c r="M373" s="183"/>
      <c r="N373" s="331">
        <f>IFERROR(VLOOKUP(A373,'[2]Detail CAPEX  (2)'!_xlnm.Print_Area,11,0),0)</f>
        <v>0</v>
      </c>
      <c r="O373" s="346">
        <f t="shared" si="73"/>
        <v>0</v>
      </c>
      <c r="P373" s="346">
        <f t="shared" si="73"/>
        <v>0</v>
      </c>
      <c r="Q373" s="347">
        <f t="shared" si="62"/>
        <v>0</v>
      </c>
    </row>
    <row r="374" spans="1:17" ht="18.75" x14ac:dyDescent="0.3">
      <c r="A374" s="183" t="s">
        <v>760</v>
      </c>
      <c r="B374" s="183" t="s">
        <v>761</v>
      </c>
      <c r="C374" s="343">
        <v>101</v>
      </c>
      <c r="D374" s="343">
        <v>1</v>
      </c>
      <c r="E374" s="343">
        <v>704</v>
      </c>
      <c r="F374" s="343">
        <v>70421</v>
      </c>
      <c r="G374" s="343">
        <v>3000</v>
      </c>
      <c r="H374" s="343">
        <v>404206</v>
      </c>
      <c r="I374" s="346">
        <v>14000000</v>
      </c>
      <c r="J374" s="344">
        <v>0</v>
      </c>
      <c r="K374" s="346">
        <v>24000000</v>
      </c>
      <c r="L374" s="348">
        <v>24000000</v>
      </c>
      <c r="M374" s="183"/>
      <c r="N374" s="331">
        <f>IFERROR(VLOOKUP(A374,'[2]Detail CAPEX  (2)'!_xlnm.Print_Area,11,0),0)</f>
        <v>0</v>
      </c>
      <c r="O374" s="346">
        <f t="shared" si="73"/>
        <v>0</v>
      </c>
      <c r="P374" s="346">
        <f t="shared" si="73"/>
        <v>0</v>
      </c>
      <c r="Q374" s="347">
        <f t="shared" si="62"/>
        <v>0</v>
      </c>
    </row>
    <row r="375" spans="1:17" ht="18.75" x14ac:dyDescent="0.3">
      <c r="A375" s="183" t="s">
        <v>762</v>
      </c>
      <c r="B375" s="183" t="s">
        <v>763</v>
      </c>
      <c r="C375" s="343">
        <v>101</v>
      </c>
      <c r="D375" s="343">
        <v>1</v>
      </c>
      <c r="E375" s="343">
        <v>704</v>
      </c>
      <c r="F375" s="343">
        <v>70421</v>
      </c>
      <c r="G375" s="343">
        <v>3000</v>
      </c>
      <c r="H375" s="343">
        <v>404206</v>
      </c>
      <c r="I375" s="344">
        <v>0</v>
      </c>
      <c r="J375" s="344">
        <v>0</v>
      </c>
      <c r="K375" s="346">
        <v>118056000</v>
      </c>
      <c r="L375" s="348">
        <v>118056000</v>
      </c>
      <c r="M375" s="183"/>
      <c r="N375" s="331">
        <f>IFERROR(VLOOKUP(A375,'[2]Detail CAPEX  (2)'!_xlnm.Print_Area,11,0),0)</f>
        <v>0</v>
      </c>
      <c r="O375" s="346">
        <f t="shared" si="73"/>
        <v>0</v>
      </c>
      <c r="P375" s="346">
        <f t="shared" si="73"/>
        <v>0</v>
      </c>
      <c r="Q375" s="347">
        <f t="shared" si="62"/>
        <v>0</v>
      </c>
    </row>
    <row r="376" spans="1:17" ht="18.75" x14ac:dyDescent="0.3">
      <c r="A376" s="183" t="s">
        <v>764</v>
      </c>
      <c r="B376" s="183" t="s">
        <v>765</v>
      </c>
      <c r="C376" s="343">
        <v>101</v>
      </c>
      <c r="D376" s="343">
        <v>1</v>
      </c>
      <c r="E376" s="343">
        <v>704</v>
      </c>
      <c r="F376" s="343">
        <v>70421</v>
      </c>
      <c r="G376" s="343">
        <v>3000</v>
      </c>
      <c r="H376" s="343">
        <v>404206</v>
      </c>
      <c r="I376" s="344">
        <v>0</v>
      </c>
      <c r="J376" s="344">
        <v>0</v>
      </c>
      <c r="K376" s="346">
        <v>20000000</v>
      </c>
      <c r="L376" s="348">
        <v>20000000</v>
      </c>
      <c r="M376" s="183"/>
      <c r="N376" s="331">
        <f>IFERROR(VLOOKUP(A376,'[2]Detail CAPEX  (2)'!_xlnm.Print_Area,11,0),0)</f>
        <v>0</v>
      </c>
      <c r="O376" s="346">
        <f t="shared" si="73"/>
        <v>0</v>
      </c>
      <c r="P376" s="346">
        <f t="shared" si="73"/>
        <v>0</v>
      </c>
      <c r="Q376" s="347">
        <f t="shared" si="62"/>
        <v>0</v>
      </c>
    </row>
    <row r="377" spans="1:17" ht="18.75" x14ac:dyDescent="0.3">
      <c r="A377" s="183" t="s">
        <v>766</v>
      </c>
      <c r="B377" s="183" t="s">
        <v>767</v>
      </c>
      <c r="C377" s="343">
        <v>104</v>
      </c>
      <c r="D377" s="343">
        <v>1</v>
      </c>
      <c r="E377" s="343">
        <v>704</v>
      </c>
      <c r="F377" s="343">
        <v>70421</v>
      </c>
      <c r="G377" s="343">
        <v>3000</v>
      </c>
      <c r="H377" s="343">
        <v>404206</v>
      </c>
      <c r="I377" s="346">
        <v>40000000</v>
      </c>
      <c r="J377" s="344">
        <v>0</v>
      </c>
      <c r="K377" s="346">
        <v>55357129</v>
      </c>
      <c r="L377" s="348">
        <v>55357129</v>
      </c>
      <c r="M377" s="183"/>
      <c r="N377" s="331">
        <v>55357129</v>
      </c>
      <c r="O377" s="346">
        <f t="shared" si="73"/>
        <v>58124985.450000003</v>
      </c>
      <c r="P377" s="346">
        <f t="shared" si="73"/>
        <v>61031234.722500004</v>
      </c>
      <c r="Q377" s="347">
        <f t="shared" si="62"/>
        <v>174513349.17250001</v>
      </c>
    </row>
    <row r="378" spans="1:17" ht="18.75" x14ac:dyDescent="0.3">
      <c r="A378" s="183" t="s">
        <v>2821</v>
      </c>
      <c r="B378" s="183" t="s">
        <v>2822</v>
      </c>
      <c r="C378" s="343"/>
      <c r="D378" s="343"/>
      <c r="E378" s="343"/>
      <c r="F378" s="343"/>
      <c r="G378" s="343"/>
      <c r="H378" s="343"/>
      <c r="I378" s="346"/>
      <c r="J378" s="344"/>
      <c r="K378" s="346"/>
      <c r="L378" s="348"/>
      <c r="M378" s="183"/>
      <c r="N378" s="331">
        <v>30000000</v>
      </c>
      <c r="O378" s="346">
        <f>N378+5%*N378</f>
        <v>31500000</v>
      </c>
      <c r="P378" s="346">
        <f>O378+5%*O378</f>
        <v>33075000</v>
      </c>
      <c r="Q378" s="347">
        <f>SUM(N378:P378)</f>
        <v>94575000</v>
      </c>
    </row>
    <row r="379" spans="1:17" ht="18.75" x14ac:dyDescent="0.3">
      <c r="A379" s="183" t="s">
        <v>2823</v>
      </c>
      <c r="B379" s="183" t="s">
        <v>2824</v>
      </c>
      <c r="C379" s="343"/>
      <c r="D379" s="343"/>
      <c r="E379" s="343"/>
      <c r="F379" s="343"/>
      <c r="G379" s="343"/>
      <c r="H379" s="343"/>
      <c r="I379" s="346"/>
      <c r="J379" s="344"/>
      <c r="K379" s="346"/>
      <c r="L379" s="348"/>
      <c r="M379" s="183"/>
      <c r="N379" s="331">
        <v>42000000</v>
      </c>
      <c r="O379" s="346">
        <f>N379+5%*N379</f>
        <v>44100000</v>
      </c>
      <c r="P379" s="346">
        <f>O379+5%*O379</f>
        <v>46305000</v>
      </c>
      <c r="Q379" s="347">
        <f>SUM(N379:P379)</f>
        <v>132405000</v>
      </c>
    </row>
    <row r="380" spans="1:17" s="383" customFormat="1" ht="18.75" x14ac:dyDescent="0.3">
      <c r="A380" s="376"/>
      <c r="B380" s="376" t="s">
        <v>768</v>
      </c>
      <c r="C380" s="376"/>
      <c r="D380" s="376"/>
      <c r="E380" s="376"/>
      <c r="F380" s="376"/>
      <c r="G380" s="376"/>
      <c r="H380" s="376"/>
      <c r="I380" s="377">
        <f>SUM(I371:I377)</f>
        <v>54000000</v>
      </c>
      <c r="J380" s="382">
        <v>0</v>
      </c>
      <c r="K380" s="377">
        <v>435913129</v>
      </c>
      <c r="L380" s="357">
        <v>435913129</v>
      </c>
      <c r="M380" s="376"/>
      <c r="N380" s="335">
        <f>SUM(N371:N379)</f>
        <v>127357129</v>
      </c>
      <c r="O380" s="335">
        <f t="shared" ref="O380:Q380" si="74">SUM(O371:O379)</f>
        <v>133724985.45</v>
      </c>
      <c r="P380" s="335">
        <f t="shared" si="74"/>
        <v>140411234.7225</v>
      </c>
      <c r="Q380" s="335">
        <f t="shared" si="74"/>
        <v>401493349.17250001</v>
      </c>
    </row>
    <row r="381" spans="1:17" ht="18.75" x14ac:dyDescent="0.3">
      <c r="A381" s="336">
        <v>20001001</v>
      </c>
      <c r="B381" s="333" t="s">
        <v>64</v>
      </c>
      <c r="C381" s="337"/>
      <c r="D381" s="337"/>
      <c r="E381" s="337"/>
      <c r="F381" s="337"/>
      <c r="G381" s="337"/>
      <c r="H381" s="337"/>
      <c r="I381" s="183"/>
      <c r="J381" s="183"/>
      <c r="K381" s="183"/>
      <c r="L381" s="342"/>
      <c r="M381" s="183"/>
      <c r="N381" s="331">
        <f>IFERROR(VLOOKUP(#REF!,'[2]Detail CAPEX  (2)'!_xlnm.Print_Area,11,0),0)</f>
        <v>0</v>
      </c>
      <c r="O381" s="346">
        <f t="shared" si="73"/>
        <v>0</v>
      </c>
      <c r="P381" s="346">
        <f t="shared" si="73"/>
        <v>0</v>
      </c>
      <c r="Q381" s="347">
        <f t="shared" si="62"/>
        <v>0</v>
      </c>
    </row>
    <row r="382" spans="1:17" ht="18.75" x14ac:dyDescent="0.3">
      <c r="A382" s="333"/>
      <c r="B382" s="333" t="s">
        <v>149</v>
      </c>
      <c r="C382" s="337"/>
      <c r="D382" s="337"/>
      <c r="E382" s="337"/>
      <c r="F382" s="337"/>
      <c r="G382" s="337"/>
      <c r="H382" s="337"/>
      <c r="I382" s="183"/>
      <c r="J382" s="183"/>
      <c r="K382" s="183"/>
      <c r="L382" s="342"/>
      <c r="M382" s="183"/>
      <c r="N382" s="331">
        <f>IFERROR(VLOOKUP(A382,'[2]Detail CAPEX  (2)'!_xlnm.Print_Area,11,0),0)</f>
        <v>0</v>
      </c>
      <c r="O382" s="346">
        <f t="shared" si="73"/>
        <v>0</v>
      </c>
      <c r="P382" s="346">
        <f t="shared" si="73"/>
        <v>0</v>
      </c>
      <c r="Q382" s="347">
        <f t="shared" si="62"/>
        <v>0</v>
      </c>
    </row>
    <row r="383" spans="1:17" ht="18.75" x14ac:dyDescent="0.3">
      <c r="A383" s="183" t="s">
        <v>769</v>
      </c>
      <c r="B383" s="183" t="s">
        <v>770</v>
      </c>
      <c r="C383" s="343">
        <v>1204</v>
      </c>
      <c r="D383" s="343">
        <v>8</v>
      </c>
      <c r="E383" s="343">
        <v>704</v>
      </c>
      <c r="F383" s="343">
        <v>70411</v>
      </c>
      <c r="G383" s="343">
        <v>3000</v>
      </c>
      <c r="H383" s="343">
        <v>404206</v>
      </c>
      <c r="I383" s="346">
        <v>50000000</v>
      </c>
      <c r="J383" s="344">
        <v>0</v>
      </c>
      <c r="K383" s="346">
        <v>150000000</v>
      </c>
      <c r="L383" s="348">
        <v>10000000</v>
      </c>
      <c r="M383" s="183"/>
      <c r="N383" s="331">
        <f>IFERROR(VLOOKUP(A383,'[2]Detail CAPEX  (2)'!_xlnm.Print_Area,11,0),0)</f>
        <v>0</v>
      </c>
      <c r="O383" s="346">
        <f t="shared" si="73"/>
        <v>0</v>
      </c>
      <c r="P383" s="346">
        <f t="shared" si="73"/>
        <v>0</v>
      </c>
      <c r="Q383" s="347">
        <f t="shared" si="62"/>
        <v>0</v>
      </c>
    </row>
    <row r="384" spans="1:17" ht="18.75" x14ac:dyDescent="0.3">
      <c r="A384" s="183" t="s">
        <v>771</v>
      </c>
      <c r="B384" s="183" t="s">
        <v>772</v>
      </c>
      <c r="C384" s="343">
        <v>1201</v>
      </c>
      <c r="D384" s="343">
        <v>11</v>
      </c>
      <c r="E384" s="343">
        <v>704</v>
      </c>
      <c r="F384" s="343">
        <v>70411</v>
      </c>
      <c r="G384" s="343">
        <v>3000</v>
      </c>
      <c r="H384" s="343">
        <v>404206</v>
      </c>
      <c r="I384" s="344">
        <v>0</v>
      </c>
      <c r="J384" s="344">
        <v>0</v>
      </c>
      <c r="K384" s="346">
        <v>5041680</v>
      </c>
      <c r="L384" s="348">
        <v>5000000</v>
      </c>
      <c r="M384" s="183"/>
      <c r="N384" s="331">
        <f>IFERROR(VLOOKUP(A384,'[2]Detail CAPEX  (2)'!_xlnm.Print_Area,11,0),0)</f>
        <v>0</v>
      </c>
      <c r="O384" s="346">
        <f t="shared" si="73"/>
        <v>0</v>
      </c>
      <c r="P384" s="346">
        <f t="shared" si="73"/>
        <v>0</v>
      </c>
      <c r="Q384" s="347">
        <f t="shared" si="62"/>
        <v>0</v>
      </c>
    </row>
    <row r="385" spans="1:17" ht="18.75" x14ac:dyDescent="0.3">
      <c r="A385" s="183" t="s">
        <v>773</v>
      </c>
      <c r="B385" s="183" t="s">
        <v>774</v>
      </c>
      <c r="C385" s="343">
        <v>1201</v>
      </c>
      <c r="D385" s="343">
        <v>11</v>
      </c>
      <c r="E385" s="343">
        <v>704</v>
      </c>
      <c r="F385" s="343">
        <v>70411</v>
      </c>
      <c r="G385" s="343">
        <v>3000</v>
      </c>
      <c r="H385" s="343">
        <v>404205</v>
      </c>
      <c r="I385" s="346">
        <v>1098000</v>
      </c>
      <c r="J385" s="344">
        <v>0</v>
      </c>
      <c r="K385" s="344">
        <v>0</v>
      </c>
      <c r="L385" s="345">
        <v>0</v>
      </c>
      <c r="M385" s="183"/>
      <c r="N385" s="331">
        <f>IFERROR(VLOOKUP(A385,'[2]Detail CAPEX  (2)'!_xlnm.Print_Area,11,0),0)</f>
        <v>0</v>
      </c>
      <c r="O385" s="346">
        <f t="shared" ref="O385:P394" si="75">N385+5%*N385</f>
        <v>0</v>
      </c>
      <c r="P385" s="346">
        <f t="shared" si="75"/>
        <v>0</v>
      </c>
      <c r="Q385" s="347">
        <f t="shared" si="62"/>
        <v>0</v>
      </c>
    </row>
    <row r="386" spans="1:17" ht="18.75" x14ac:dyDescent="0.3">
      <c r="A386" s="183" t="s">
        <v>775</v>
      </c>
      <c r="B386" s="183" t="s">
        <v>776</v>
      </c>
      <c r="C386" s="343">
        <v>1201</v>
      </c>
      <c r="D386" s="343">
        <v>8</v>
      </c>
      <c r="E386" s="343">
        <v>704</v>
      </c>
      <c r="F386" s="343">
        <v>70411</v>
      </c>
      <c r="G386" s="343">
        <v>3000</v>
      </c>
      <c r="H386" s="343">
        <v>404206</v>
      </c>
      <c r="I386" s="344">
        <v>0</v>
      </c>
      <c r="J386" s="344">
        <v>0</v>
      </c>
      <c r="K386" s="346">
        <v>1000000000</v>
      </c>
      <c r="L386" s="348">
        <v>1000000000</v>
      </c>
      <c r="M386" s="346">
        <v>1000000000</v>
      </c>
      <c r="N386" s="331">
        <v>20000000</v>
      </c>
      <c r="O386" s="346">
        <f t="shared" si="75"/>
        <v>21000000</v>
      </c>
      <c r="P386" s="346">
        <f t="shared" si="75"/>
        <v>22050000</v>
      </c>
      <c r="Q386" s="347">
        <f t="shared" si="62"/>
        <v>63050000</v>
      </c>
    </row>
    <row r="387" spans="1:17" ht="18.75" x14ac:dyDescent="0.3">
      <c r="A387" s="333"/>
      <c r="B387" s="333" t="s">
        <v>222</v>
      </c>
      <c r="C387" s="337"/>
      <c r="D387" s="337"/>
      <c r="E387" s="337"/>
      <c r="F387" s="337"/>
      <c r="G387" s="337"/>
      <c r="H387" s="337"/>
      <c r="I387" s="183"/>
      <c r="J387" s="183"/>
      <c r="K387" s="183"/>
      <c r="L387" s="342"/>
      <c r="M387" s="183"/>
      <c r="N387" s="331">
        <f>IFERROR(VLOOKUP(A387,'[2]Detail CAPEX  (2)'!_xlnm.Print_Area,11,0),0)</f>
        <v>0</v>
      </c>
      <c r="O387" s="346">
        <f t="shared" si="75"/>
        <v>0</v>
      </c>
      <c r="P387" s="346">
        <f t="shared" si="75"/>
        <v>0</v>
      </c>
      <c r="Q387" s="347">
        <f t="shared" si="62"/>
        <v>0</v>
      </c>
    </row>
    <row r="388" spans="1:17" ht="18.75" x14ac:dyDescent="0.3">
      <c r="A388" s="183" t="s">
        <v>777</v>
      </c>
      <c r="B388" s="183" t="s">
        <v>778</v>
      </c>
      <c r="C388" s="343">
        <v>404</v>
      </c>
      <c r="D388" s="343">
        <v>4</v>
      </c>
      <c r="E388" s="343">
        <v>704</v>
      </c>
      <c r="F388" s="343">
        <v>70411</v>
      </c>
      <c r="G388" s="343">
        <v>3000</v>
      </c>
      <c r="H388" s="343">
        <v>404206</v>
      </c>
      <c r="I388" s="344">
        <v>0</v>
      </c>
      <c r="J388" s="344">
        <v>0</v>
      </c>
      <c r="K388" s="344">
        <v>0</v>
      </c>
      <c r="L388" s="345">
        <v>0</v>
      </c>
      <c r="M388" s="183"/>
      <c r="N388" s="331">
        <f>IFERROR(VLOOKUP(A388,'[2]Detail CAPEX  (2)'!_xlnm.Print_Area,11,0),0)</f>
        <v>0</v>
      </c>
      <c r="O388" s="346">
        <f t="shared" si="75"/>
        <v>0</v>
      </c>
      <c r="P388" s="346">
        <f t="shared" si="75"/>
        <v>0</v>
      </c>
      <c r="Q388" s="347">
        <f t="shared" si="62"/>
        <v>0</v>
      </c>
    </row>
    <row r="389" spans="1:17" ht="18.75" x14ac:dyDescent="0.3">
      <c r="A389" s="333"/>
      <c r="B389" s="333" t="s">
        <v>150</v>
      </c>
      <c r="C389" s="337"/>
      <c r="D389" s="337"/>
      <c r="E389" s="337"/>
      <c r="F389" s="337"/>
      <c r="G389" s="337"/>
      <c r="H389" s="337"/>
      <c r="I389" s="183"/>
      <c r="J389" s="183"/>
      <c r="K389" s="183"/>
      <c r="L389" s="342"/>
      <c r="M389" s="183"/>
      <c r="N389" s="331">
        <f>IFERROR(VLOOKUP(A389,'[2]Detail CAPEX  (2)'!_xlnm.Print_Area,11,0),0)</f>
        <v>0</v>
      </c>
      <c r="O389" s="346">
        <f t="shared" si="75"/>
        <v>0</v>
      </c>
      <c r="P389" s="346">
        <f t="shared" si="75"/>
        <v>0</v>
      </c>
      <c r="Q389" s="347">
        <f t="shared" si="62"/>
        <v>0</v>
      </c>
    </row>
    <row r="390" spans="1:17" ht="18.75" x14ac:dyDescent="0.3">
      <c r="A390" s="183" t="s">
        <v>779</v>
      </c>
      <c r="B390" s="183" t="s">
        <v>780</v>
      </c>
      <c r="C390" s="343">
        <v>1302</v>
      </c>
      <c r="D390" s="343">
        <v>9</v>
      </c>
      <c r="E390" s="343">
        <v>704</v>
      </c>
      <c r="F390" s="343">
        <v>70411</v>
      </c>
      <c r="G390" s="343">
        <v>3000</v>
      </c>
      <c r="H390" s="343">
        <v>404206</v>
      </c>
      <c r="I390" s="344">
        <v>0</v>
      </c>
      <c r="J390" s="344">
        <v>0</v>
      </c>
      <c r="K390" s="346">
        <v>40000000</v>
      </c>
      <c r="L390" s="348">
        <v>40000000</v>
      </c>
      <c r="M390" s="183"/>
      <c r="N390" s="331">
        <f>IFERROR(VLOOKUP(A390,'[2]Detail CAPEX  (2)'!_xlnm.Print_Area,11,0),0)</f>
        <v>0</v>
      </c>
      <c r="O390" s="346">
        <f t="shared" si="75"/>
        <v>0</v>
      </c>
      <c r="P390" s="346">
        <f t="shared" si="75"/>
        <v>0</v>
      </c>
      <c r="Q390" s="347">
        <f t="shared" si="62"/>
        <v>0</v>
      </c>
    </row>
    <row r="391" spans="1:17" ht="18.75" x14ac:dyDescent="0.3">
      <c r="A391" s="183" t="s">
        <v>781</v>
      </c>
      <c r="B391" s="183" t="s">
        <v>782</v>
      </c>
      <c r="C391" s="343">
        <v>1302</v>
      </c>
      <c r="D391" s="343">
        <v>9</v>
      </c>
      <c r="E391" s="343">
        <v>704</v>
      </c>
      <c r="F391" s="343">
        <v>70411</v>
      </c>
      <c r="G391" s="343">
        <v>3000</v>
      </c>
      <c r="H391" s="343">
        <v>404206</v>
      </c>
      <c r="I391" s="344">
        <v>0</v>
      </c>
      <c r="J391" s="344">
        <v>0</v>
      </c>
      <c r="K391" s="346">
        <v>10000000</v>
      </c>
      <c r="L391" s="348">
        <v>10000000</v>
      </c>
      <c r="M391" s="183"/>
      <c r="N391" s="331">
        <f>IFERROR(VLOOKUP(A391,'[2]Detail CAPEX  (2)'!_xlnm.Print_Area,11,0),0)</f>
        <v>0</v>
      </c>
      <c r="O391" s="346">
        <f t="shared" si="75"/>
        <v>0</v>
      </c>
      <c r="P391" s="346">
        <f t="shared" si="75"/>
        <v>0</v>
      </c>
      <c r="Q391" s="347">
        <f t="shared" si="62"/>
        <v>0</v>
      </c>
    </row>
    <row r="392" spans="1:17" ht="18.75" x14ac:dyDescent="0.3">
      <c r="A392" s="183" t="s">
        <v>783</v>
      </c>
      <c r="B392" s="183" t="s">
        <v>784</v>
      </c>
      <c r="C392" s="343">
        <v>1303</v>
      </c>
      <c r="D392" s="343">
        <v>11</v>
      </c>
      <c r="E392" s="343">
        <v>704</v>
      </c>
      <c r="F392" s="343">
        <v>70411</v>
      </c>
      <c r="G392" s="343">
        <v>3000</v>
      </c>
      <c r="H392" s="343">
        <v>404206</v>
      </c>
      <c r="I392" s="344">
        <v>0</v>
      </c>
      <c r="J392" s="344">
        <v>0</v>
      </c>
      <c r="K392" s="346">
        <v>4000000</v>
      </c>
      <c r="L392" s="348">
        <v>2000000</v>
      </c>
      <c r="M392" s="183"/>
      <c r="N392" s="331">
        <f>IFERROR(VLOOKUP(A392,'[2]Detail CAPEX  (2)'!_xlnm.Print_Area,11,0),0)</f>
        <v>0</v>
      </c>
      <c r="O392" s="346">
        <f t="shared" si="75"/>
        <v>0</v>
      </c>
      <c r="P392" s="346">
        <f t="shared" si="75"/>
        <v>0</v>
      </c>
      <c r="Q392" s="347">
        <f t="shared" si="62"/>
        <v>0</v>
      </c>
    </row>
    <row r="393" spans="1:17" ht="18.75" x14ac:dyDescent="0.3">
      <c r="A393" s="183" t="s">
        <v>785</v>
      </c>
      <c r="B393" s="183" t="s">
        <v>786</v>
      </c>
      <c r="C393" s="343">
        <v>1301</v>
      </c>
      <c r="D393" s="343">
        <v>11</v>
      </c>
      <c r="E393" s="343">
        <v>704</v>
      </c>
      <c r="F393" s="343">
        <v>70411</v>
      </c>
      <c r="G393" s="343">
        <v>3000</v>
      </c>
      <c r="H393" s="343">
        <v>404206</v>
      </c>
      <c r="I393" s="346">
        <v>1000000</v>
      </c>
      <c r="J393" s="344">
        <v>0</v>
      </c>
      <c r="K393" s="344">
        <v>0</v>
      </c>
      <c r="L393" s="345">
        <v>0</v>
      </c>
      <c r="M393" s="183"/>
      <c r="N393" s="331">
        <f>IFERROR(VLOOKUP(A393,'[2]Detail CAPEX  (2)'!_xlnm.Print_Area,11,0),0)</f>
        <v>0</v>
      </c>
      <c r="O393" s="346">
        <f t="shared" si="75"/>
        <v>0</v>
      </c>
      <c r="P393" s="346">
        <f t="shared" si="75"/>
        <v>0</v>
      </c>
      <c r="Q393" s="347">
        <f t="shared" si="62"/>
        <v>0</v>
      </c>
    </row>
    <row r="394" spans="1:17" ht="18.75" x14ac:dyDescent="0.3">
      <c r="A394" s="183" t="s">
        <v>787</v>
      </c>
      <c r="B394" s="183" t="s">
        <v>788</v>
      </c>
      <c r="C394" s="343">
        <v>1304</v>
      </c>
      <c r="D394" s="343">
        <v>11</v>
      </c>
      <c r="E394" s="343">
        <v>704</v>
      </c>
      <c r="F394" s="343">
        <v>70411</v>
      </c>
      <c r="G394" s="343">
        <v>3000</v>
      </c>
      <c r="H394" s="343">
        <v>404205</v>
      </c>
      <c r="I394" s="346">
        <v>1747242</v>
      </c>
      <c r="J394" s="344">
        <v>0</v>
      </c>
      <c r="K394" s="344">
        <v>0</v>
      </c>
      <c r="L394" s="345">
        <v>0</v>
      </c>
      <c r="M394" s="183"/>
      <c r="N394" s="331">
        <f>IFERROR(VLOOKUP(A394,'[2]Detail CAPEX  (2)'!_xlnm.Print_Area,11,0),0)</f>
        <v>0</v>
      </c>
      <c r="O394" s="346">
        <f t="shared" si="75"/>
        <v>0</v>
      </c>
      <c r="P394" s="346">
        <f t="shared" si="75"/>
        <v>0</v>
      </c>
      <c r="Q394" s="347">
        <f t="shared" si="62"/>
        <v>0</v>
      </c>
    </row>
    <row r="395" spans="1:17" ht="18.75" x14ac:dyDescent="0.3">
      <c r="A395" s="183" t="s">
        <v>2825</v>
      </c>
      <c r="B395" s="183" t="s">
        <v>840</v>
      </c>
      <c r="C395" s="343"/>
      <c r="D395" s="343"/>
      <c r="E395" s="343"/>
      <c r="F395" s="343"/>
      <c r="G395" s="343"/>
      <c r="H395" s="343"/>
      <c r="I395" s="346"/>
      <c r="J395" s="344"/>
      <c r="K395" s="344"/>
      <c r="L395" s="345"/>
      <c r="M395" s="183"/>
      <c r="N395" s="331">
        <f>61000000-61000000</f>
        <v>0</v>
      </c>
      <c r="O395" s="346"/>
      <c r="P395" s="346"/>
      <c r="Q395" s="347"/>
    </row>
    <row r="396" spans="1:17" ht="18.75" x14ac:dyDescent="0.3">
      <c r="A396" s="183" t="s">
        <v>789</v>
      </c>
      <c r="B396" s="183" t="s">
        <v>790</v>
      </c>
      <c r="C396" s="343">
        <v>1301</v>
      </c>
      <c r="D396" s="343">
        <v>11</v>
      </c>
      <c r="E396" s="343">
        <v>704</v>
      </c>
      <c r="F396" s="343">
        <v>70411</v>
      </c>
      <c r="G396" s="343">
        <v>3000</v>
      </c>
      <c r="H396" s="343">
        <v>404205</v>
      </c>
      <c r="I396" s="344">
        <v>0</v>
      </c>
      <c r="J396" s="344">
        <v>0</v>
      </c>
      <c r="K396" s="346">
        <v>3000000</v>
      </c>
      <c r="L396" s="348">
        <v>3000000</v>
      </c>
      <c r="M396" s="183"/>
      <c r="N396" s="331">
        <f>IFERROR(VLOOKUP(A396,'[2]Detail CAPEX  (2)'!_xlnm.Print_Area,11,0),0)</f>
        <v>0</v>
      </c>
      <c r="O396" s="346">
        <f t="shared" ref="O396:P399" si="76">N396+5%*N396</f>
        <v>0</v>
      </c>
      <c r="P396" s="346">
        <f t="shared" si="76"/>
        <v>0</v>
      </c>
      <c r="Q396" s="347">
        <f t="shared" si="62"/>
        <v>0</v>
      </c>
    </row>
    <row r="397" spans="1:17" ht="18.75" x14ac:dyDescent="0.3">
      <c r="A397" s="183" t="s">
        <v>791</v>
      </c>
      <c r="B397" s="183" t="s">
        <v>792</v>
      </c>
      <c r="C397" s="343">
        <v>1301</v>
      </c>
      <c r="D397" s="343">
        <v>11</v>
      </c>
      <c r="E397" s="343">
        <v>704</v>
      </c>
      <c r="F397" s="343">
        <v>70411</v>
      </c>
      <c r="G397" s="343">
        <v>3000</v>
      </c>
      <c r="H397" s="343">
        <v>404205</v>
      </c>
      <c r="I397" s="346">
        <v>90300004</v>
      </c>
      <c r="J397" s="346">
        <v>67257644</v>
      </c>
      <c r="K397" s="346">
        <v>450000000</v>
      </c>
      <c r="L397" s="348">
        <v>520000000</v>
      </c>
      <c r="M397" s="183"/>
      <c r="N397" s="331">
        <f>IFERROR(VLOOKUP(A397,'[2]Detail CAPEX  (2)'!_xlnm.Print_Area,11,0),0)</f>
        <v>0</v>
      </c>
      <c r="O397" s="346">
        <f t="shared" si="76"/>
        <v>0</v>
      </c>
      <c r="P397" s="346">
        <f t="shared" si="76"/>
        <v>0</v>
      </c>
      <c r="Q397" s="347">
        <f t="shared" si="62"/>
        <v>0</v>
      </c>
    </row>
    <row r="398" spans="1:17" ht="18.75" x14ac:dyDescent="0.3">
      <c r="A398" s="183" t="s">
        <v>793</v>
      </c>
      <c r="B398" s="183" t="s">
        <v>794</v>
      </c>
      <c r="C398" s="343">
        <v>1303</v>
      </c>
      <c r="D398" s="343">
        <v>8</v>
      </c>
      <c r="E398" s="343">
        <v>704</v>
      </c>
      <c r="F398" s="343">
        <v>70474</v>
      </c>
      <c r="G398" s="343">
        <v>3000</v>
      </c>
      <c r="H398" s="343">
        <v>404206</v>
      </c>
      <c r="I398" s="344">
        <v>0</v>
      </c>
      <c r="J398" s="344">
        <v>0</v>
      </c>
      <c r="K398" s="344">
        <v>0</v>
      </c>
      <c r="L398" s="348">
        <v>20000000</v>
      </c>
      <c r="M398" s="183"/>
      <c r="N398" s="331">
        <f>IFERROR(VLOOKUP(A398,'[2]Detail CAPEX  (2)'!_xlnm.Print_Area,11,0),0)</f>
        <v>0</v>
      </c>
      <c r="O398" s="346">
        <f t="shared" si="76"/>
        <v>0</v>
      </c>
      <c r="P398" s="346">
        <f t="shared" si="76"/>
        <v>0</v>
      </c>
      <c r="Q398" s="347">
        <f t="shared" si="62"/>
        <v>0</v>
      </c>
    </row>
    <row r="399" spans="1:17" ht="18.75" x14ac:dyDescent="0.3">
      <c r="A399" s="183" t="s">
        <v>2826</v>
      </c>
      <c r="B399" s="183" t="s">
        <v>2827</v>
      </c>
      <c r="C399" s="343"/>
      <c r="D399" s="343"/>
      <c r="E399" s="343"/>
      <c r="F399" s="343"/>
      <c r="G399" s="343"/>
      <c r="H399" s="343"/>
      <c r="I399" s="344"/>
      <c r="J399" s="344"/>
      <c r="K399" s="344"/>
      <c r="L399" s="348"/>
      <c r="M399" s="183"/>
      <c r="N399" s="331">
        <v>20000000</v>
      </c>
      <c r="O399" s="346">
        <f t="shared" si="76"/>
        <v>21000000</v>
      </c>
      <c r="P399" s="346">
        <f t="shared" si="76"/>
        <v>22050000</v>
      </c>
      <c r="Q399" s="347">
        <f t="shared" ref="Q399" si="77">SUM(N399:P399)</f>
        <v>63050000</v>
      </c>
    </row>
    <row r="400" spans="1:17" ht="18.75" x14ac:dyDescent="0.3">
      <c r="A400" s="183" t="s">
        <v>2828</v>
      </c>
      <c r="B400" s="183" t="s">
        <v>2829</v>
      </c>
      <c r="C400" s="343"/>
      <c r="D400" s="343"/>
      <c r="E400" s="343"/>
      <c r="F400" s="343"/>
      <c r="G400" s="343"/>
      <c r="H400" s="343"/>
      <c r="I400" s="344"/>
      <c r="J400" s="344"/>
      <c r="K400" s="344"/>
      <c r="L400" s="348"/>
      <c r="M400" s="183"/>
      <c r="N400" s="331">
        <v>3000000</v>
      </c>
      <c r="O400" s="346">
        <f t="shared" ref="O400:O404" si="78">N400+5%*N400</f>
        <v>3150000</v>
      </c>
      <c r="P400" s="346">
        <f t="shared" ref="P400:P404" si="79">O400+5%*O400</f>
        <v>3307500</v>
      </c>
      <c r="Q400" s="347">
        <f t="shared" ref="Q400:Q404" si="80">SUM(N400:P400)</f>
        <v>9457500</v>
      </c>
    </row>
    <row r="401" spans="1:17" ht="18.75" x14ac:dyDescent="0.3">
      <c r="A401" s="183" t="s">
        <v>2830</v>
      </c>
      <c r="B401" s="183" t="s">
        <v>2831</v>
      </c>
      <c r="C401" s="343"/>
      <c r="D401" s="343"/>
      <c r="E401" s="343"/>
      <c r="F401" s="343"/>
      <c r="G401" s="343"/>
      <c r="H401" s="343"/>
      <c r="I401" s="344"/>
      <c r="J401" s="344"/>
      <c r="K401" s="344"/>
      <c r="L401" s="348"/>
      <c r="M401" s="183"/>
      <c r="N401" s="331">
        <v>2000000</v>
      </c>
      <c r="O401" s="346">
        <f t="shared" si="78"/>
        <v>2100000</v>
      </c>
      <c r="P401" s="346">
        <f t="shared" si="79"/>
        <v>2205000</v>
      </c>
      <c r="Q401" s="347">
        <f t="shared" si="80"/>
        <v>6305000</v>
      </c>
    </row>
    <row r="402" spans="1:17" ht="18.75" x14ac:dyDescent="0.3">
      <c r="A402" s="183" t="s">
        <v>2832</v>
      </c>
      <c r="B402" s="183" t="s">
        <v>2833</v>
      </c>
      <c r="C402" s="343"/>
      <c r="D402" s="343"/>
      <c r="E402" s="343"/>
      <c r="F402" s="343"/>
      <c r="G402" s="343"/>
      <c r="H402" s="343"/>
      <c r="I402" s="344"/>
      <c r="J402" s="344"/>
      <c r="K402" s="344"/>
      <c r="L402" s="348"/>
      <c r="M402" s="183"/>
      <c r="N402" s="331">
        <v>1000000</v>
      </c>
      <c r="O402" s="346">
        <f t="shared" si="78"/>
        <v>1050000</v>
      </c>
      <c r="P402" s="346">
        <f t="shared" si="79"/>
        <v>1102500</v>
      </c>
      <c r="Q402" s="347">
        <f t="shared" si="80"/>
        <v>3152500</v>
      </c>
    </row>
    <row r="403" spans="1:17" ht="18.75" x14ac:dyDescent="0.3">
      <c r="A403" s="183" t="s">
        <v>2834</v>
      </c>
      <c r="B403" s="183" t="s">
        <v>2835</v>
      </c>
      <c r="C403" s="343"/>
      <c r="D403" s="343"/>
      <c r="E403" s="343"/>
      <c r="F403" s="343"/>
      <c r="G403" s="343"/>
      <c r="H403" s="343"/>
      <c r="I403" s="344"/>
      <c r="J403" s="344"/>
      <c r="K403" s="344"/>
      <c r="L403" s="348"/>
      <c r="M403" s="183"/>
      <c r="N403" s="331">
        <v>1500000</v>
      </c>
      <c r="O403" s="346">
        <f t="shared" si="78"/>
        <v>1575000</v>
      </c>
      <c r="P403" s="346">
        <f t="shared" si="79"/>
        <v>1653750</v>
      </c>
      <c r="Q403" s="347">
        <f t="shared" si="80"/>
        <v>4728750</v>
      </c>
    </row>
    <row r="404" spans="1:17" ht="18.75" x14ac:dyDescent="0.3">
      <c r="A404" s="183" t="s">
        <v>2836</v>
      </c>
      <c r="B404" s="183" t="s">
        <v>2837</v>
      </c>
      <c r="C404" s="343"/>
      <c r="D404" s="343"/>
      <c r="E404" s="343"/>
      <c r="F404" s="343"/>
      <c r="G404" s="343"/>
      <c r="H404" s="343"/>
      <c r="I404" s="344"/>
      <c r="J404" s="344"/>
      <c r="K404" s="344"/>
      <c r="L404" s="348"/>
      <c r="M404" s="183"/>
      <c r="N404" s="331">
        <v>3000000</v>
      </c>
      <c r="O404" s="346">
        <f t="shared" si="78"/>
        <v>3150000</v>
      </c>
      <c r="P404" s="346">
        <f t="shared" si="79"/>
        <v>3307500</v>
      </c>
      <c r="Q404" s="347">
        <f t="shared" si="80"/>
        <v>9457500</v>
      </c>
    </row>
    <row r="405" spans="1:17" s="378" customFormat="1" ht="18.75" x14ac:dyDescent="0.3">
      <c r="A405" s="376"/>
      <c r="B405" s="376" t="s">
        <v>795</v>
      </c>
      <c r="C405" s="376"/>
      <c r="D405" s="376"/>
      <c r="E405" s="376"/>
      <c r="F405" s="376"/>
      <c r="G405" s="376"/>
      <c r="H405" s="376"/>
      <c r="I405" s="377">
        <f>SUM(I383:I398)</f>
        <v>144145246</v>
      </c>
      <c r="J405" s="377">
        <f>SUM(J383:J398)</f>
        <v>67257644</v>
      </c>
      <c r="K405" s="377">
        <f>SUM(K383:K398)</f>
        <v>1662041680</v>
      </c>
      <c r="L405" s="357">
        <f>SUM(L383:L398)</f>
        <v>1610000000</v>
      </c>
      <c r="M405" s="377">
        <f>SUM(M383:M398)</f>
        <v>1000000000</v>
      </c>
      <c r="N405" s="358">
        <f>SUM(N383:N404)</f>
        <v>50500000</v>
      </c>
      <c r="O405" s="358">
        <f t="shared" ref="O405:Q405" si="81">SUM(O383:O404)</f>
        <v>53025000</v>
      </c>
      <c r="P405" s="358">
        <f t="shared" si="81"/>
        <v>55676250</v>
      </c>
      <c r="Q405" s="358">
        <f t="shared" si="81"/>
        <v>159201250</v>
      </c>
    </row>
    <row r="406" spans="1:17" ht="18.75" x14ac:dyDescent="0.3">
      <c r="A406" s="336">
        <v>20007001</v>
      </c>
      <c r="B406" s="333" t="s">
        <v>796</v>
      </c>
      <c r="C406" s="337"/>
      <c r="D406" s="337"/>
      <c r="E406" s="337"/>
      <c r="F406" s="337"/>
      <c r="G406" s="337"/>
      <c r="H406" s="337"/>
      <c r="I406" s="183"/>
      <c r="J406" s="183"/>
      <c r="K406" s="183"/>
      <c r="L406" s="342"/>
      <c r="M406" s="183"/>
      <c r="N406" s="331">
        <f>IFERROR(VLOOKUP(#REF!,'[2]Detail CAPEX  (2)'!_xlnm.Print_Area,11,0),0)</f>
        <v>0</v>
      </c>
      <c r="O406" s="346">
        <f t="shared" ref="O406:P421" si="82">N406+5%*N406</f>
        <v>0</v>
      </c>
      <c r="P406" s="346">
        <f t="shared" si="82"/>
        <v>0</v>
      </c>
      <c r="Q406" s="347">
        <f t="shared" ref="Q406:Q468" si="83">SUM(N406:P406)</f>
        <v>0</v>
      </c>
    </row>
    <row r="407" spans="1:17" ht="18.75" x14ac:dyDescent="0.3">
      <c r="A407" s="333"/>
      <c r="B407" s="333" t="s">
        <v>326</v>
      </c>
      <c r="C407" s="337"/>
      <c r="D407" s="337"/>
      <c r="E407" s="337"/>
      <c r="F407" s="337"/>
      <c r="G407" s="337"/>
      <c r="H407" s="337"/>
      <c r="I407" s="183"/>
      <c r="J407" s="183"/>
      <c r="K407" s="183"/>
      <c r="L407" s="342"/>
      <c r="M407" s="183"/>
      <c r="N407" s="331">
        <f>IFERROR(VLOOKUP(A407,'[2]Detail CAPEX  (2)'!_xlnm.Print_Area,11,0),0)</f>
        <v>0</v>
      </c>
      <c r="O407" s="346">
        <f t="shared" si="82"/>
        <v>0</v>
      </c>
      <c r="P407" s="346">
        <f t="shared" si="82"/>
        <v>0</v>
      </c>
      <c r="Q407" s="347">
        <f t="shared" si="83"/>
        <v>0</v>
      </c>
    </row>
    <row r="408" spans="1:17" ht="18.75" x14ac:dyDescent="0.3">
      <c r="A408" s="183" t="s">
        <v>797</v>
      </c>
      <c r="B408" s="183" t="s">
        <v>798</v>
      </c>
      <c r="C408" s="343">
        <v>1102</v>
      </c>
      <c r="D408" s="343">
        <v>9</v>
      </c>
      <c r="E408" s="343">
        <v>704</v>
      </c>
      <c r="F408" s="343">
        <v>70411</v>
      </c>
      <c r="G408" s="343">
        <v>3000</v>
      </c>
      <c r="H408" s="343">
        <v>404206</v>
      </c>
      <c r="I408" s="344">
        <v>0</v>
      </c>
      <c r="J408" s="344">
        <v>0</v>
      </c>
      <c r="K408" s="344">
        <v>0</v>
      </c>
      <c r="L408" s="348">
        <v>99006000</v>
      </c>
      <c r="M408" s="183"/>
      <c r="N408" s="331">
        <v>33000000</v>
      </c>
      <c r="O408" s="346">
        <f t="shared" si="82"/>
        <v>34650000</v>
      </c>
      <c r="P408" s="346">
        <f t="shared" si="82"/>
        <v>36382500</v>
      </c>
      <c r="Q408" s="347">
        <f t="shared" si="83"/>
        <v>104032500</v>
      </c>
    </row>
    <row r="409" spans="1:17" ht="18.75" x14ac:dyDescent="0.3">
      <c r="A409" s="333"/>
      <c r="B409" s="333" t="s">
        <v>150</v>
      </c>
      <c r="C409" s="337"/>
      <c r="D409" s="337"/>
      <c r="E409" s="337"/>
      <c r="F409" s="337"/>
      <c r="G409" s="337"/>
      <c r="H409" s="337"/>
      <c r="I409" s="183"/>
      <c r="J409" s="183"/>
      <c r="K409" s="183"/>
      <c r="L409" s="342"/>
      <c r="M409" s="183"/>
      <c r="N409" s="331">
        <f>IFERROR(VLOOKUP(A409,'[2]Detail CAPEX  (2)'!_xlnm.Print_Area,11,0),0)</f>
        <v>0</v>
      </c>
      <c r="O409" s="346">
        <f t="shared" si="82"/>
        <v>0</v>
      </c>
      <c r="P409" s="346">
        <f t="shared" si="82"/>
        <v>0</v>
      </c>
      <c r="Q409" s="347">
        <f t="shared" si="83"/>
        <v>0</v>
      </c>
    </row>
    <row r="410" spans="1:17" ht="18.75" x14ac:dyDescent="0.3">
      <c r="A410" s="183" t="s">
        <v>799</v>
      </c>
      <c r="B410" s="183" t="s">
        <v>800</v>
      </c>
      <c r="C410" s="343">
        <v>1303</v>
      </c>
      <c r="D410" s="343">
        <v>9</v>
      </c>
      <c r="E410" s="343">
        <v>701</v>
      </c>
      <c r="F410" s="343">
        <v>70160</v>
      </c>
      <c r="G410" s="343">
        <v>3000</v>
      </c>
      <c r="H410" s="343">
        <v>404206</v>
      </c>
      <c r="I410" s="344">
        <v>0</v>
      </c>
      <c r="J410" s="344">
        <v>0</v>
      </c>
      <c r="K410" s="346">
        <v>66006000</v>
      </c>
      <c r="L410" s="348">
        <v>30000000</v>
      </c>
      <c r="M410" s="183"/>
      <c r="N410" s="331">
        <v>30000000</v>
      </c>
      <c r="O410" s="346">
        <f t="shared" si="82"/>
        <v>31500000</v>
      </c>
      <c r="P410" s="346">
        <f t="shared" si="82"/>
        <v>33075000</v>
      </c>
      <c r="Q410" s="347">
        <f t="shared" si="83"/>
        <v>94575000</v>
      </c>
    </row>
    <row r="411" spans="1:17" ht="18.75" x14ac:dyDescent="0.3">
      <c r="A411" s="183" t="s">
        <v>801</v>
      </c>
      <c r="B411" s="183" t="s">
        <v>802</v>
      </c>
      <c r="C411" s="343">
        <v>1303</v>
      </c>
      <c r="D411" s="343">
        <v>9</v>
      </c>
      <c r="E411" s="343">
        <v>701</v>
      </c>
      <c r="F411" s="343">
        <v>70133</v>
      </c>
      <c r="G411" s="343">
        <v>3000</v>
      </c>
      <c r="H411" s="343">
        <v>404206</v>
      </c>
      <c r="I411" s="346">
        <v>3707500</v>
      </c>
      <c r="J411" s="346">
        <v>15300000</v>
      </c>
      <c r="K411" s="346">
        <v>226455000</v>
      </c>
      <c r="L411" s="348">
        <v>200000000</v>
      </c>
      <c r="M411" s="183"/>
      <c r="N411" s="331">
        <v>120000000</v>
      </c>
      <c r="O411" s="346">
        <f t="shared" si="82"/>
        <v>126000000</v>
      </c>
      <c r="P411" s="346">
        <f t="shared" si="82"/>
        <v>132300000</v>
      </c>
      <c r="Q411" s="347">
        <f t="shared" si="83"/>
        <v>378300000</v>
      </c>
    </row>
    <row r="412" spans="1:17" ht="18.75" x14ac:dyDescent="0.3">
      <c r="A412" s="183" t="s">
        <v>803</v>
      </c>
      <c r="B412" s="183" t="s">
        <v>804</v>
      </c>
      <c r="C412" s="343">
        <v>1302</v>
      </c>
      <c r="D412" s="343">
        <v>9</v>
      </c>
      <c r="E412" s="343">
        <v>701</v>
      </c>
      <c r="F412" s="343">
        <v>70150</v>
      </c>
      <c r="G412" s="343">
        <v>3000</v>
      </c>
      <c r="H412" s="343">
        <v>404206</v>
      </c>
      <c r="I412" s="346">
        <v>24115000</v>
      </c>
      <c r="J412" s="344">
        <v>0</v>
      </c>
      <c r="K412" s="346">
        <v>33065000</v>
      </c>
      <c r="L412" s="348">
        <v>33065000</v>
      </c>
      <c r="M412" s="183"/>
      <c r="N412" s="331">
        <v>30000000</v>
      </c>
      <c r="O412" s="346">
        <f t="shared" si="82"/>
        <v>31500000</v>
      </c>
      <c r="P412" s="346">
        <f t="shared" si="82"/>
        <v>33075000</v>
      </c>
      <c r="Q412" s="347">
        <f t="shared" si="83"/>
        <v>94575000</v>
      </c>
    </row>
    <row r="413" spans="1:17" ht="18.75" x14ac:dyDescent="0.3">
      <c r="A413" s="183" t="s">
        <v>805</v>
      </c>
      <c r="B413" s="183" t="s">
        <v>806</v>
      </c>
      <c r="C413" s="343">
        <v>1303</v>
      </c>
      <c r="D413" s="343">
        <v>9</v>
      </c>
      <c r="E413" s="343">
        <v>704</v>
      </c>
      <c r="F413" s="343">
        <v>70443</v>
      </c>
      <c r="G413" s="343">
        <v>3000</v>
      </c>
      <c r="H413" s="343">
        <v>404206</v>
      </c>
      <c r="I413" s="344">
        <v>0</v>
      </c>
      <c r="J413" s="344">
        <v>0</v>
      </c>
      <c r="K413" s="346">
        <v>66006000</v>
      </c>
      <c r="L413" s="345">
        <v>0</v>
      </c>
      <c r="M413" s="183"/>
      <c r="N413" s="331">
        <f>IFERROR(VLOOKUP(A413,'[2]Detail CAPEX  (2)'!_xlnm.Print_Area,11,0),0)</f>
        <v>0</v>
      </c>
      <c r="O413" s="346">
        <f t="shared" si="82"/>
        <v>0</v>
      </c>
      <c r="P413" s="346">
        <f t="shared" si="82"/>
        <v>0</v>
      </c>
      <c r="Q413" s="347">
        <f t="shared" si="83"/>
        <v>0</v>
      </c>
    </row>
    <row r="414" spans="1:17" ht="18.75" x14ac:dyDescent="0.3">
      <c r="A414" s="183" t="s">
        <v>807</v>
      </c>
      <c r="B414" s="183" t="s">
        <v>808</v>
      </c>
      <c r="C414" s="343">
        <v>1303</v>
      </c>
      <c r="D414" s="343">
        <v>9</v>
      </c>
      <c r="E414" s="343">
        <v>704</v>
      </c>
      <c r="F414" s="343">
        <v>70411</v>
      </c>
      <c r="G414" s="343">
        <v>3000</v>
      </c>
      <c r="H414" s="343">
        <v>404206</v>
      </c>
      <c r="I414" s="346">
        <v>4594000</v>
      </c>
      <c r="J414" s="344">
        <v>0</v>
      </c>
      <c r="K414" s="346">
        <v>49535000</v>
      </c>
      <c r="L414" s="348">
        <v>49535000</v>
      </c>
      <c r="M414" s="183"/>
      <c r="N414" s="331">
        <v>20000000</v>
      </c>
      <c r="O414" s="346">
        <f t="shared" si="82"/>
        <v>21000000</v>
      </c>
      <c r="P414" s="346">
        <f t="shared" si="82"/>
        <v>22050000</v>
      </c>
      <c r="Q414" s="347">
        <f t="shared" si="83"/>
        <v>63050000</v>
      </c>
    </row>
    <row r="415" spans="1:17" ht="18.75" x14ac:dyDescent="0.3">
      <c r="A415" s="183" t="s">
        <v>809</v>
      </c>
      <c r="B415" s="183" t="s">
        <v>794</v>
      </c>
      <c r="C415" s="343">
        <v>1303</v>
      </c>
      <c r="D415" s="343">
        <v>9</v>
      </c>
      <c r="E415" s="343">
        <v>704</v>
      </c>
      <c r="F415" s="343">
        <v>70443</v>
      </c>
      <c r="G415" s="343">
        <v>3000</v>
      </c>
      <c r="H415" s="343">
        <v>404206</v>
      </c>
      <c r="I415" s="344">
        <v>0</v>
      </c>
      <c r="J415" s="344">
        <v>0</v>
      </c>
      <c r="K415" s="346">
        <v>33065000</v>
      </c>
      <c r="L415" s="345">
        <v>0</v>
      </c>
      <c r="M415" s="183"/>
      <c r="N415" s="331">
        <v>5000000</v>
      </c>
      <c r="O415" s="346">
        <f t="shared" si="82"/>
        <v>5250000</v>
      </c>
      <c r="P415" s="346">
        <f t="shared" si="82"/>
        <v>5512500</v>
      </c>
      <c r="Q415" s="347">
        <f t="shared" si="83"/>
        <v>15762500</v>
      </c>
    </row>
    <row r="416" spans="1:17" ht="18.75" x14ac:dyDescent="0.3">
      <c r="A416" s="183" t="s">
        <v>810</v>
      </c>
      <c r="B416" s="183" t="s">
        <v>811</v>
      </c>
      <c r="C416" s="343">
        <v>1303</v>
      </c>
      <c r="D416" s="343">
        <v>9</v>
      </c>
      <c r="E416" s="343">
        <v>704</v>
      </c>
      <c r="F416" s="343">
        <v>70474</v>
      </c>
      <c r="G416" s="343">
        <v>3000</v>
      </c>
      <c r="H416" s="343">
        <v>404206</v>
      </c>
      <c r="I416" s="346">
        <v>10000000</v>
      </c>
      <c r="J416" s="344">
        <v>0</v>
      </c>
      <c r="K416" s="346">
        <v>66006000</v>
      </c>
      <c r="L416" s="348">
        <v>30000000</v>
      </c>
      <c r="M416" s="183"/>
      <c r="N416" s="331">
        <v>30000000</v>
      </c>
      <c r="O416" s="346">
        <f t="shared" si="82"/>
        <v>31500000</v>
      </c>
      <c r="P416" s="346">
        <f t="shared" si="82"/>
        <v>33075000</v>
      </c>
      <c r="Q416" s="347">
        <f t="shared" si="83"/>
        <v>94575000</v>
      </c>
    </row>
    <row r="417" spans="1:17" s="378" customFormat="1" ht="18.75" x14ac:dyDescent="0.3">
      <c r="A417" s="376"/>
      <c r="B417" s="376" t="s">
        <v>812</v>
      </c>
      <c r="C417" s="376"/>
      <c r="D417" s="376"/>
      <c r="E417" s="376"/>
      <c r="F417" s="376"/>
      <c r="G417" s="376"/>
      <c r="H417" s="376"/>
      <c r="I417" s="377">
        <f>SUM(I408:I416)</f>
        <v>42416500</v>
      </c>
      <c r="J417" s="377">
        <f t="shared" ref="J417:Q417" si="84">SUM(J408:J416)</f>
        <v>15300000</v>
      </c>
      <c r="K417" s="377">
        <f t="shared" si="84"/>
        <v>540138000</v>
      </c>
      <c r="L417" s="357">
        <f t="shared" si="84"/>
        <v>441606000</v>
      </c>
      <c r="M417" s="377">
        <f t="shared" si="84"/>
        <v>0</v>
      </c>
      <c r="N417" s="358">
        <f>SUM(N408:N416)</f>
        <v>268000000</v>
      </c>
      <c r="O417" s="377">
        <f t="shared" si="84"/>
        <v>281400000</v>
      </c>
      <c r="P417" s="377">
        <f t="shared" si="84"/>
        <v>295470000</v>
      </c>
      <c r="Q417" s="377">
        <f t="shared" si="84"/>
        <v>844870000</v>
      </c>
    </row>
    <row r="418" spans="1:17" ht="18.75" x14ac:dyDescent="0.3">
      <c r="A418" s="337"/>
      <c r="B418" s="337"/>
      <c r="C418" s="337"/>
      <c r="D418" s="337"/>
      <c r="E418" s="337"/>
      <c r="F418" s="337"/>
      <c r="G418" s="337"/>
      <c r="H418" s="337"/>
      <c r="I418" s="183"/>
      <c r="J418" s="183"/>
      <c r="K418" s="183"/>
      <c r="L418" s="342"/>
      <c r="M418" s="183"/>
      <c r="N418" s="331">
        <f>IFERROR(VLOOKUP(A418,'[2]Detail CAPEX  (2)'!_xlnm.Print_Area,11,0),0)</f>
        <v>0</v>
      </c>
      <c r="O418" s="346">
        <f t="shared" si="82"/>
        <v>0</v>
      </c>
      <c r="P418" s="346">
        <f t="shared" si="82"/>
        <v>0</v>
      </c>
      <c r="Q418" s="347">
        <f t="shared" si="83"/>
        <v>0</v>
      </c>
    </row>
    <row r="419" spans="1:17" ht="18.75" x14ac:dyDescent="0.3">
      <c r="A419" s="336">
        <v>20008001</v>
      </c>
      <c r="B419" s="333" t="s">
        <v>65</v>
      </c>
      <c r="C419" s="337"/>
      <c r="D419" s="337"/>
      <c r="E419" s="337"/>
      <c r="F419" s="337"/>
      <c r="G419" s="337"/>
      <c r="H419" s="337"/>
      <c r="I419" s="183"/>
      <c r="J419" s="183"/>
      <c r="K419" s="183"/>
      <c r="L419" s="342"/>
      <c r="M419" s="183"/>
      <c r="N419" s="331">
        <f>IFERROR(VLOOKUP(#REF!,'[2]Detail CAPEX  (2)'!_xlnm.Print_Area,11,0),0)</f>
        <v>0</v>
      </c>
      <c r="O419" s="346">
        <f t="shared" si="82"/>
        <v>0</v>
      </c>
      <c r="P419" s="346">
        <f t="shared" si="82"/>
        <v>0</v>
      </c>
      <c r="Q419" s="347">
        <f t="shared" si="83"/>
        <v>0</v>
      </c>
    </row>
    <row r="420" spans="1:17" ht="18.75" x14ac:dyDescent="0.3">
      <c r="A420" s="333"/>
      <c r="B420" s="333" t="s">
        <v>222</v>
      </c>
      <c r="C420" s="337"/>
      <c r="D420" s="337"/>
      <c r="E420" s="337"/>
      <c r="F420" s="337"/>
      <c r="G420" s="337"/>
      <c r="H420" s="337"/>
      <c r="I420" s="183"/>
      <c r="J420" s="183"/>
      <c r="K420" s="183"/>
      <c r="L420" s="342"/>
      <c r="M420" s="183"/>
      <c r="N420" s="331">
        <f>IFERROR(VLOOKUP(A420,'[2]Detail CAPEX  (2)'!_xlnm.Print_Area,11,0),0)</f>
        <v>0</v>
      </c>
      <c r="O420" s="346">
        <f t="shared" si="82"/>
        <v>0</v>
      </c>
      <c r="P420" s="346">
        <f t="shared" si="82"/>
        <v>0</v>
      </c>
      <c r="Q420" s="347">
        <f t="shared" si="83"/>
        <v>0</v>
      </c>
    </row>
    <row r="421" spans="1:17" ht="18.75" x14ac:dyDescent="0.3">
      <c r="A421" s="183" t="s">
        <v>813</v>
      </c>
      <c r="B421" s="183" t="s">
        <v>814</v>
      </c>
      <c r="C421" s="343">
        <v>408</v>
      </c>
      <c r="D421" s="343">
        <v>9</v>
      </c>
      <c r="E421" s="343">
        <v>704</v>
      </c>
      <c r="F421" s="343">
        <v>70411</v>
      </c>
      <c r="G421" s="343">
        <v>2000</v>
      </c>
      <c r="H421" s="343">
        <v>404206</v>
      </c>
      <c r="I421" s="344">
        <v>0</v>
      </c>
      <c r="J421" s="344">
        <v>0</v>
      </c>
      <c r="K421" s="344">
        <v>0</v>
      </c>
      <c r="L421" s="345">
        <v>0</v>
      </c>
      <c r="M421" s="183"/>
      <c r="N421" s="331">
        <f>IFERROR(VLOOKUP(A421,'[2]Detail CAPEX  (2)'!_xlnm.Print_Area,11,0),0)</f>
        <v>0</v>
      </c>
      <c r="O421" s="346">
        <f t="shared" si="82"/>
        <v>0</v>
      </c>
      <c r="P421" s="346">
        <f t="shared" si="82"/>
        <v>0</v>
      </c>
      <c r="Q421" s="347">
        <f t="shared" si="83"/>
        <v>0</v>
      </c>
    </row>
    <row r="422" spans="1:17" ht="18.75" x14ac:dyDescent="0.3">
      <c r="A422" s="333"/>
      <c r="B422" s="333" t="s">
        <v>150</v>
      </c>
      <c r="C422" s="337"/>
      <c r="D422" s="337"/>
      <c r="E422" s="337"/>
      <c r="F422" s="337"/>
      <c r="G422" s="337"/>
      <c r="H422" s="337"/>
      <c r="I422" s="183"/>
      <c r="J422" s="183"/>
      <c r="K422" s="183"/>
      <c r="L422" s="342"/>
      <c r="M422" s="183"/>
      <c r="N422" s="331">
        <f>IFERROR(VLOOKUP(A422,'[2]Detail CAPEX  (2)'!_xlnm.Print_Area,11,0),0)</f>
        <v>0</v>
      </c>
      <c r="O422" s="346">
        <f t="shared" ref="O422:P435" si="85">N422+5%*N422</f>
        <v>0</v>
      </c>
      <c r="P422" s="346">
        <f t="shared" si="85"/>
        <v>0</v>
      </c>
      <c r="Q422" s="347">
        <f t="shared" si="83"/>
        <v>0</v>
      </c>
    </row>
    <row r="423" spans="1:17" ht="18.75" x14ac:dyDescent="0.3">
      <c r="A423" s="183" t="s">
        <v>815</v>
      </c>
      <c r="B423" s="183" t="s">
        <v>816</v>
      </c>
      <c r="C423" s="343">
        <v>1301</v>
      </c>
      <c r="D423" s="343">
        <v>9</v>
      </c>
      <c r="E423" s="343">
        <v>704</v>
      </c>
      <c r="F423" s="343">
        <v>70411</v>
      </c>
      <c r="G423" s="343">
        <v>3000</v>
      </c>
      <c r="H423" s="343">
        <v>404206</v>
      </c>
      <c r="I423" s="344">
        <v>0</v>
      </c>
      <c r="J423" s="344">
        <v>0</v>
      </c>
      <c r="K423" s="346">
        <v>20000000</v>
      </c>
      <c r="L423" s="348">
        <v>20000000</v>
      </c>
      <c r="M423" s="183"/>
      <c r="N423" s="331">
        <f>IFERROR(VLOOKUP(A423,'[2]Detail CAPEX  (2)'!_xlnm.Print_Area,11,0),0)</f>
        <v>0</v>
      </c>
      <c r="O423" s="346">
        <f t="shared" si="85"/>
        <v>0</v>
      </c>
      <c r="P423" s="346">
        <f t="shared" si="85"/>
        <v>0</v>
      </c>
      <c r="Q423" s="347">
        <f t="shared" si="83"/>
        <v>0</v>
      </c>
    </row>
    <row r="424" spans="1:17" ht="18.75" x14ac:dyDescent="0.3">
      <c r="A424" s="183" t="s">
        <v>817</v>
      </c>
      <c r="B424" s="183" t="s">
        <v>818</v>
      </c>
      <c r="C424" s="343">
        <v>1301</v>
      </c>
      <c r="D424" s="343">
        <v>9</v>
      </c>
      <c r="E424" s="343">
        <v>704</v>
      </c>
      <c r="F424" s="343">
        <v>70411</v>
      </c>
      <c r="G424" s="343">
        <v>3000</v>
      </c>
      <c r="H424" s="343">
        <v>404205</v>
      </c>
      <c r="I424" s="344">
        <v>0</v>
      </c>
      <c r="J424" s="344">
        <v>0</v>
      </c>
      <c r="K424" s="346">
        <v>20000000</v>
      </c>
      <c r="L424" s="348">
        <v>20000000</v>
      </c>
      <c r="M424" s="183"/>
      <c r="N424" s="331">
        <f>IFERROR(VLOOKUP(A424,'[2]Detail CAPEX  (2)'!_xlnm.Print_Area,11,0),0)</f>
        <v>0</v>
      </c>
      <c r="O424" s="346">
        <f t="shared" si="85"/>
        <v>0</v>
      </c>
      <c r="P424" s="346">
        <f t="shared" si="85"/>
        <v>0</v>
      </c>
      <c r="Q424" s="347">
        <f t="shared" si="83"/>
        <v>0</v>
      </c>
    </row>
    <row r="425" spans="1:17" ht="18.75" x14ac:dyDescent="0.3">
      <c r="A425" s="183" t="s">
        <v>819</v>
      </c>
      <c r="B425" s="183" t="s">
        <v>820</v>
      </c>
      <c r="C425" s="343">
        <v>1301</v>
      </c>
      <c r="D425" s="343">
        <v>9</v>
      </c>
      <c r="E425" s="343">
        <v>704</v>
      </c>
      <c r="F425" s="343">
        <v>70411</v>
      </c>
      <c r="G425" s="343">
        <v>3000</v>
      </c>
      <c r="H425" s="343">
        <v>404205</v>
      </c>
      <c r="I425" s="344">
        <v>0</v>
      </c>
      <c r="J425" s="344">
        <v>0</v>
      </c>
      <c r="K425" s="346">
        <v>150000000</v>
      </c>
      <c r="L425" s="348">
        <v>150000000</v>
      </c>
      <c r="M425" s="183"/>
      <c r="N425" s="331">
        <f>IFERROR(VLOOKUP(A425,'[2]Detail CAPEX  (2)'!_xlnm.Print_Area,11,0),0)</f>
        <v>0</v>
      </c>
      <c r="O425" s="346">
        <f t="shared" si="85"/>
        <v>0</v>
      </c>
      <c r="P425" s="346">
        <f t="shared" si="85"/>
        <v>0</v>
      </c>
      <c r="Q425" s="347">
        <f t="shared" si="83"/>
        <v>0</v>
      </c>
    </row>
    <row r="426" spans="1:17" ht="18.75" x14ac:dyDescent="0.3">
      <c r="A426" s="183" t="s">
        <v>821</v>
      </c>
      <c r="B426" s="183" t="s">
        <v>822</v>
      </c>
      <c r="C426" s="343">
        <v>1301</v>
      </c>
      <c r="D426" s="343">
        <v>9</v>
      </c>
      <c r="E426" s="343">
        <v>704</v>
      </c>
      <c r="F426" s="343">
        <v>70411</v>
      </c>
      <c r="G426" s="343">
        <v>3000</v>
      </c>
      <c r="H426" s="343">
        <v>404205</v>
      </c>
      <c r="I426" s="344">
        <v>0</v>
      </c>
      <c r="J426" s="344">
        <v>0</v>
      </c>
      <c r="K426" s="346">
        <v>20000000</v>
      </c>
      <c r="L426" s="348">
        <v>20000000</v>
      </c>
      <c r="M426" s="183"/>
      <c r="N426" s="331">
        <f>IFERROR(VLOOKUP(A426,'[2]Detail CAPEX  (2)'!_xlnm.Print_Area,11,0),0)</f>
        <v>0</v>
      </c>
      <c r="O426" s="346">
        <f t="shared" si="85"/>
        <v>0</v>
      </c>
      <c r="P426" s="346">
        <f t="shared" si="85"/>
        <v>0</v>
      </c>
      <c r="Q426" s="347">
        <f t="shared" si="83"/>
        <v>0</v>
      </c>
    </row>
    <row r="427" spans="1:17" ht="18.75" x14ac:dyDescent="0.3">
      <c r="A427" s="183" t="s">
        <v>823</v>
      </c>
      <c r="B427" s="183" t="s">
        <v>824</v>
      </c>
      <c r="C427" s="343">
        <v>1301</v>
      </c>
      <c r="D427" s="343">
        <v>9</v>
      </c>
      <c r="E427" s="343">
        <v>704</v>
      </c>
      <c r="F427" s="343">
        <v>70411</v>
      </c>
      <c r="G427" s="343">
        <v>3000</v>
      </c>
      <c r="H427" s="343">
        <v>404205</v>
      </c>
      <c r="I427" s="346">
        <v>30404440</v>
      </c>
      <c r="J427" s="346">
        <v>3718636</v>
      </c>
      <c r="K427" s="346">
        <v>50000000</v>
      </c>
      <c r="L427" s="348">
        <v>50000000</v>
      </c>
      <c r="M427" s="183"/>
      <c r="N427" s="331">
        <f>IFERROR(VLOOKUP(A427,'[2]Detail CAPEX  (2)'!_xlnm.Print_Area,11,0),0)</f>
        <v>0</v>
      </c>
      <c r="O427" s="346">
        <f t="shared" si="85"/>
        <v>0</v>
      </c>
      <c r="P427" s="346">
        <f t="shared" si="85"/>
        <v>0</v>
      </c>
      <c r="Q427" s="347">
        <f t="shared" si="83"/>
        <v>0</v>
      </c>
    </row>
    <row r="428" spans="1:17" ht="18.75" x14ac:dyDescent="0.3">
      <c r="A428" s="183" t="s">
        <v>825</v>
      </c>
      <c r="B428" s="183" t="s">
        <v>826</v>
      </c>
      <c r="C428" s="343">
        <v>1301</v>
      </c>
      <c r="D428" s="343">
        <v>9</v>
      </c>
      <c r="E428" s="343">
        <v>704</v>
      </c>
      <c r="F428" s="343">
        <v>70411</v>
      </c>
      <c r="G428" s="343">
        <v>3000</v>
      </c>
      <c r="H428" s="343">
        <v>404205</v>
      </c>
      <c r="I428" s="346">
        <v>6420500</v>
      </c>
      <c r="J428" s="344">
        <v>0</v>
      </c>
      <c r="K428" s="346">
        <v>5000000</v>
      </c>
      <c r="L428" s="348">
        <v>5000000</v>
      </c>
      <c r="M428" s="183"/>
      <c r="N428" s="331">
        <f>IFERROR(VLOOKUP(A428,'[2]Detail CAPEX  (2)'!_xlnm.Print_Area,11,0),0)</f>
        <v>0</v>
      </c>
      <c r="O428" s="346">
        <f t="shared" si="85"/>
        <v>0</v>
      </c>
      <c r="P428" s="346">
        <f t="shared" si="85"/>
        <v>0</v>
      </c>
      <c r="Q428" s="347">
        <f t="shared" si="83"/>
        <v>0</v>
      </c>
    </row>
    <row r="429" spans="1:17" ht="18.75" x14ac:dyDescent="0.3">
      <c r="A429" s="183" t="s">
        <v>827</v>
      </c>
      <c r="B429" s="183" t="s">
        <v>828</v>
      </c>
      <c r="C429" s="343">
        <v>1301</v>
      </c>
      <c r="D429" s="343">
        <v>9</v>
      </c>
      <c r="E429" s="343">
        <v>704</v>
      </c>
      <c r="F429" s="343">
        <v>70411</v>
      </c>
      <c r="G429" s="343">
        <v>3000</v>
      </c>
      <c r="H429" s="343">
        <v>404205</v>
      </c>
      <c r="I429" s="346">
        <v>22451750</v>
      </c>
      <c r="J429" s="344">
        <v>0</v>
      </c>
      <c r="K429" s="346">
        <v>40000000</v>
      </c>
      <c r="L429" s="348">
        <v>10000000</v>
      </c>
      <c r="M429" s="183"/>
      <c r="N429" s="331">
        <f>IFERROR(VLOOKUP(A429,'[2]Detail CAPEX  (2)'!_xlnm.Print_Area,11,0),0)</f>
        <v>0</v>
      </c>
      <c r="O429" s="346">
        <f t="shared" si="85"/>
        <v>0</v>
      </c>
      <c r="P429" s="346">
        <f t="shared" si="85"/>
        <v>0</v>
      </c>
      <c r="Q429" s="347">
        <f t="shared" si="83"/>
        <v>0</v>
      </c>
    </row>
    <row r="430" spans="1:17" ht="18.75" x14ac:dyDescent="0.3">
      <c r="A430" s="183" t="s">
        <v>829</v>
      </c>
      <c r="B430" s="183" t="s">
        <v>830</v>
      </c>
      <c r="C430" s="343">
        <v>1301</v>
      </c>
      <c r="D430" s="343">
        <v>9</v>
      </c>
      <c r="E430" s="343">
        <v>704</v>
      </c>
      <c r="F430" s="343">
        <v>70411</v>
      </c>
      <c r="G430" s="343">
        <v>3000</v>
      </c>
      <c r="H430" s="343">
        <v>404205</v>
      </c>
      <c r="I430" s="346">
        <v>7553544</v>
      </c>
      <c r="J430" s="344">
        <v>0</v>
      </c>
      <c r="K430" s="346">
        <v>15000000</v>
      </c>
      <c r="L430" s="348">
        <v>15000000</v>
      </c>
      <c r="M430" s="183"/>
      <c r="N430" s="331">
        <f>IFERROR(VLOOKUP(A430,'[2]Detail CAPEX  (2)'!_xlnm.Print_Area,11,0),0)</f>
        <v>0</v>
      </c>
      <c r="O430" s="346">
        <f t="shared" si="85"/>
        <v>0</v>
      </c>
      <c r="P430" s="346">
        <f t="shared" si="85"/>
        <v>0</v>
      </c>
      <c r="Q430" s="347">
        <f t="shared" si="83"/>
        <v>0</v>
      </c>
    </row>
    <row r="431" spans="1:17" ht="18.75" x14ac:dyDescent="0.3">
      <c r="A431" s="183" t="s">
        <v>831</v>
      </c>
      <c r="B431" s="183" t="s">
        <v>832</v>
      </c>
      <c r="C431" s="343">
        <v>1301</v>
      </c>
      <c r="D431" s="343">
        <v>9</v>
      </c>
      <c r="E431" s="343">
        <v>704</v>
      </c>
      <c r="F431" s="343">
        <v>70411</v>
      </c>
      <c r="G431" s="343">
        <v>3000</v>
      </c>
      <c r="H431" s="343">
        <v>404205</v>
      </c>
      <c r="I431" s="344">
        <v>0</v>
      </c>
      <c r="J431" s="344">
        <v>0</v>
      </c>
      <c r="K431" s="346">
        <v>10000000</v>
      </c>
      <c r="L431" s="348">
        <v>10000000</v>
      </c>
      <c r="M431" s="183"/>
      <c r="N431" s="331">
        <f>IFERROR(VLOOKUP(A431,'[2]Detail CAPEX  (2)'!_xlnm.Print_Area,11,0),0)</f>
        <v>0</v>
      </c>
      <c r="O431" s="346">
        <f t="shared" si="85"/>
        <v>0</v>
      </c>
      <c r="P431" s="346">
        <f t="shared" si="85"/>
        <v>0</v>
      </c>
      <c r="Q431" s="347">
        <f t="shared" si="83"/>
        <v>0</v>
      </c>
    </row>
    <row r="432" spans="1:17" ht="18.75" x14ac:dyDescent="0.3">
      <c r="A432" s="183" t="s">
        <v>833</v>
      </c>
      <c r="B432" s="183" t="s">
        <v>834</v>
      </c>
      <c r="C432" s="343">
        <v>1301</v>
      </c>
      <c r="D432" s="343">
        <v>9</v>
      </c>
      <c r="E432" s="343">
        <v>704</v>
      </c>
      <c r="F432" s="343">
        <v>70411</v>
      </c>
      <c r="G432" s="343">
        <v>3000</v>
      </c>
      <c r="H432" s="343">
        <v>404205</v>
      </c>
      <c r="I432" s="346">
        <v>15389836</v>
      </c>
      <c r="J432" s="344">
        <v>0</v>
      </c>
      <c r="K432" s="346">
        <v>20000000</v>
      </c>
      <c r="L432" s="348">
        <v>20000000</v>
      </c>
      <c r="M432" s="183"/>
      <c r="N432" s="331">
        <f>IFERROR(VLOOKUP(A432,'[2]Detail CAPEX  (2)'!_xlnm.Print_Area,11,0),0)</f>
        <v>0</v>
      </c>
      <c r="O432" s="346">
        <f t="shared" si="85"/>
        <v>0</v>
      </c>
      <c r="P432" s="346">
        <f t="shared" si="85"/>
        <v>0</v>
      </c>
      <c r="Q432" s="347">
        <f t="shared" si="83"/>
        <v>0</v>
      </c>
    </row>
    <row r="433" spans="1:17" ht="18.75" x14ac:dyDescent="0.3">
      <c r="A433" s="183" t="s">
        <v>835</v>
      </c>
      <c r="B433" s="183" t="s">
        <v>836</v>
      </c>
      <c r="C433" s="343">
        <v>1301</v>
      </c>
      <c r="D433" s="343">
        <v>9</v>
      </c>
      <c r="E433" s="343">
        <v>704</v>
      </c>
      <c r="F433" s="343">
        <v>70411</v>
      </c>
      <c r="G433" s="343">
        <v>3000</v>
      </c>
      <c r="H433" s="343">
        <v>404206</v>
      </c>
      <c r="I433" s="346">
        <v>25000000</v>
      </c>
      <c r="J433" s="344">
        <v>0</v>
      </c>
      <c r="K433" s="346">
        <v>50000000</v>
      </c>
      <c r="L433" s="348">
        <v>50000000</v>
      </c>
      <c r="M433" s="183"/>
      <c r="N433" s="331">
        <f>IFERROR(VLOOKUP(A433,'[2]Detail CAPEX  (2)'!_xlnm.Print_Area,11,0),0)</f>
        <v>0</v>
      </c>
      <c r="O433" s="346">
        <f t="shared" si="85"/>
        <v>0</v>
      </c>
      <c r="P433" s="346">
        <f t="shared" si="85"/>
        <v>0</v>
      </c>
      <c r="Q433" s="347">
        <f t="shared" si="83"/>
        <v>0</v>
      </c>
    </row>
    <row r="434" spans="1:17" ht="18.75" x14ac:dyDescent="0.3">
      <c r="A434" s="183" t="s">
        <v>837</v>
      </c>
      <c r="B434" s="183" t="s">
        <v>838</v>
      </c>
      <c r="C434" s="343">
        <v>1301</v>
      </c>
      <c r="D434" s="343">
        <v>9</v>
      </c>
      <c r="E434" s="343">
        <v>704</v>
      </c>
      <c r="F434" s="343">
        <v>70411</v>
      </c>
      <c r="G434" s="343">
        <v>3000</v>
      </c>
      <c r="H434" s="343">
        <v>404206</v>
      </c>
      <c r="I434" s="346">
        <v>33071941</v>
      </c>
      <c r="J434" s="344">
        <v>0</v>
      </c>
      <c r="K434" s="346">
        <v>19000000</v>
      </c>
      <c r="L434" s="348">
        <v>19000000</v>
      </c>
      <c r="M434" s="183"/>
      <c r="N434" s="331">
        <v>40000000</v>
      </c>
      <c r="O434" s="346">
        <f t="shared" si="85"/>
        <v>42000000</v>
      </c>
      <c r="P434" s="346">
        <f t="shared" si="85"/>
        <v>44100000</v>
      </c>
      <c r="Q434" s="347">
        <f t="shared" si="83"/>
        <v>126100000</v>
      </c>
    </row>
    <row r="435" spans="1:17" ht="18.75" x14ac:dyDescent="0.3">
      <c r="A435" s="183" t="s">
        <v>839</v>
      </c>
      <c r="B435" s="183" t="s">
        <v>2838</v>
      </c>
      <c r="C435" s="343">
        <v>1301</v>
      </c>
      <c r="D435" s="343">
        <v>9</v>
      </c>
      <c r="E435" s="343">
        <v>704</v>
      </c>
      <c r="F435" s="343">
        <v>70411</v>
      </c>
      <c r="G435" s="343">
        <v>3000</v>
      </c>
      <c r="H435" s="343">
        <v>404206</v>
      </c>
      <c r="I435" s="344">
        <v>0</v>
      </c>
      <c r="J435" s="344">
        <v>0</v>
      </c>
      <c r="K435" s="346">
        <v>42000000</v>
      </c>
      <c r="L435" s="348">
        <v>42000000</v>
      </c>
      <c r="M435" s="183"/>
      <c r="N435" s="331">
        <v>112000000</v>
      </c>
      <c r="O435" s="346">
        <f t="shared" si="85"/>
        <v>117600000</v>
      </c>
      <c r="P435" s="346">
        <f t="shared" si="85"/>
        <v>123480000</v>
      </c>
      <c r="Q435" s="347">
        <f t="shared" si="83"/>
        <v>353080000</v>
      </c>
    </row>
    <row r="436" spans="1:17" ht="18.75" x14ac:dyDescent="0.3">
      <c r="A436" s="183" t="s">
        <v>2839</v>
      </c>
      <c r="B436" s="183" t="s">
        <v>2840</v>
      </c>
      <c r="C436" s="343"/>
      <c r="D436" s="343"/>
      <c r="E436" s="343"/>
      <c r="F436" s="343"/>
      <c r="G436" s="343"/>
      <c r="H436" s="343"/>
      <c r="I436" s="344"/>
      <c r="J436" s="344"/>
      <c r="K436" s="346"/>
      <c r="L436" s="348"/>
      <c r="M436" s="183"/>
      <c r="N436" s="331">
        <v>30000000</v>
      </c>
      <c r="O436" s="346">
        <f t="shared" ref="O436" si="86">N436+5%*N436</f>
        <v>31500000</v>
      </c>
      <c r="P436" s="346">
        <f t="shared" ref="P436" si="87">O436+5%*O436</f>
        <v>33075000</v>
      </c>
      <c r="Q436" s="347">
        <f t="shared" ref="Q436" si="88">SUM(N436:P436)</f>
        <v>94575000</v>
      </c>
    </row>
    <row r="437" spans="1:17" s="378" customFormat="1" ht="18.75" x14ac:dyDescent="0.3">
      <c r="A437" s="376"/>
      <c r="B437" s="376" t="s">
        <v>841</v>
      </c>
      <c r="C437" s="376"/>
      <c r="D437" s="376"/>
      <c r="E437" s="376"/>
      <c r="F437" s="376"/>
      <c r="G437" s="376"/>
      <c r="H437" s="376"/>
      <c r="I437" s="377">
        <f>SUM(I421:I435)</f>
        <v>140292011</v>
      </c>
      <c r="J437" s="377">
        <f t="shared" ref="J437:Q437" si="89">SUM(J421:J435)</f>
        <v>3718636</v>
      </c>
      <c r="K437" s="377">
        <f t="shared" si="89"/>
        <v>461000000</v>
      </c>
      <c r="L437" s="357">
        <f t="shared" si="89"/>
        <v>431000000</v>
      </c>
      <c r="M437" s="377">
        <f t="shared" si="89"/>
        <v>0</v>
      </c>
      <c r="N437" s="358">
        <f>SUM(N421:N436)</f>
        <v>182000000</v>
      </c>
      <c r="O437" s="377">
        <f t="shared" si="89"/>
        <v>159600000</v>
      </c>
      <c r="P437" s="377">
        <f t="shared" si="89"/>
        <v>167580000</v>
      </c>
      <c r="Q437" s="377">
        <f t="shared" si="89"/>
        <v>479180000</v>
      </c>
    </row>
    <row r="438" spans="1:17" ht="18.75" x14ac:dyDescent="0.3">
      <c r="A438" s="337"/>
      <c r="B438" s="337"/>
      <c r="C438" s="337"/>
      <c r="D438" s="337"/>
      <c r="E438" s="337"/>
      <c r="F438" s="337"/>
      <c r="G438" s="337"/>
      <c r="H438" s="337"/>
      <c r="I438" s="183"/>
      <c r="J438" s="183"/>
      <c r="K438" s="183"/>
      <c r="L438" s="342"/>
      <c r="M438" s="183"/>
      <c r="N438" s="331">
        <f>IFERROR(VLOOKUP(A438,'[2]Detail CAPEX  (2)'!_xlnm.Print_Area,11,0),0)</f>
        <v>0</v>
      </c>
      <c r="O438" s="346">
        <f t="shared" ref="O438:P454" si="90">N438+5%*N438</f>
        <v>0</v>
      </c>
      <c r="P438" s="346">
        <f t="shared" si="90"/>
        <v>0</v>
      </c>
      <c r="Q438" s="347">
        <f t="shared" si="83"/>
        <v>0</v>
      </c>
    </row>
    <row r="439" spans="1:17" ht="18.75" x14ac:dyDescent="0.3">
      <c r="A439" s="336">
        <v>22001001</v>
      </c>
      <c r="B439" s="333" t="s">
        <v>52</v>
      </c>
      <c r="C439" s="337"/>
      <c r="D439" s="337"/>
      <c r="E439" s="337"/>
      <c r="F439" s="337"/>
      <c r="G439" s="337"/>
      <c r="H439" s="337"/>
      <c r="I439" s="183"/>
      <c r="J439" s="183"/>
      <c r="K439" s="183"/>
      <c r="L439" s="342"/>
      <c r="M439" s="183"/>
      <c r="N439" s="331">
        <f>IFERROR(VLOOKUP(#REF!,'[2]Detail CAPEX  (2)'!_xlnm.Print_Area,11,0),0)</f>
        <v>0</v>
      </c>
      <c r="O439" s="346">
        <f t="shared" si="90"/>
        <v>0</v>
      </c>
      <c r="P439" s="346">
        <f t="shared" si="90"/>
        <v>0</v>
      </c>
      <c r="Q439" s="347">
        <f t="shared" si="83"/>
        <v>0</v>
      </c>
    </row>
    <row r="440" spans="1:17" ht="18.75" x14ac:dyDescent="0.3">
      <c r="A440" s="333"/>
      <c r="B440" s="333" t="s">
        <v>149</v>
      </c>
      <c r="C440" s="337"/>
      <c r="D440" s="337"/>
      <c r="E440" s="337"/>
      <c r="F440" s="337"/>
      <c r="G440" s="337"/>
      <c r="H440" s="337"/>
      <c r="I440" s="183"/>
      <c r="J440" s="183"/>
      <c r="K440" s="183"/>
      <c r="L440" s="342"/>
      <c r="M440" s="183"/>
      <c r="N440" s="331">
        <f>IFERROR(VLOOKUP(A440,'[2]Detail CAPEX  (2)'!_xlnm.Print_Area,11,0),0)</f>
        <v>0</v>
      </c>
      <c r="O440" s="346">
        <f t="shared" si="90"/>
        <v>0</v>
      </c>
      <c r="P440" s="346">
        <f t="shared" si="90"/>
        <v>0</v>
      </c>
      <c r="Q440" s="347">
        <f t="shared" si="83"/>
        <v>0</v>
      </c>
    </row>
    <row r="441" spans="1:17" ht="18.75" x14ac:dyDescent="0.3">
      <c r="A441" s="183" t="s">
        <v>842</v>
      </c>
      <c r="B441" s="183" t="s">
        <v>843</v>
      </c>
      <c r="C441" s="343">
        <v>1203</v>
      </c>
      <c r="D441" s="343">
        <v>9</v>
      </c>
      <c r="E441" s="343">
        <v>704</v>
      </c>
      <c r="F441" s="343">
        <v>70411</v>
      </c>
      <c r="G441" s="343">
        <v>3000</v>
      </c>
      <c r="H441" s="343">
        <v>404205</v>
      </c>
      <c r="I441" s="344">
        <v>0</v>
      </c>
      <c r="J441" s="344">
        <v>0</v>
      </c>
      <c r="K441" s="346">
        <v>10000000</v>
      </c>
      <c r="L441" s="348">
        <v>10000000</v>
      </c>
      <c r="M441" s="183"/>
      <c r="N441" s="331">
        <f>IFERROR(VLOOKUP(A441,'[2]Detail CAPEX  (2)'!_xlnm.Print_Area,11,0),0)</f>
        <v>0</v>
      </c>
      <c r="O441" s="346">
        <f t="shared" si="90"/>
        <v>0</v>
      </c>
      <c r="P441" s="346">
        <f t="shared" si="90"/>
        <v>0</v>
      </c>
      <c r="Q441" s="347">
        <f t="shared" si="83"/>
        <v>0</v>
      </c>
    </row>
    <row r="442" spans="1:17" ht="18.75" x14ac:dyDescent="0.3">
      <c r="A442" s="183" t="s">
        <v>844</v>
      </c>
      <c r="B442" s="183" t="s">
        <v>845</v>
      </c>
      <c r="C442" s="343">
        <v>1203</v>
      </c>
      <c r="D442" s="343">
        <v>9</v>
      </c>
      <c r="E442" s="343">
        <v>704</v>
      </c>
      <c r="F442" s="343">
        <v>70411</v>
      </c>
      <c r="G442" s="343">
        <v>3000</v>
      </c>
      <c r="H442" s="343">
        <v>404205</v>
      </c>
      <c r="I442" s="344">
        <v>0</v>
      </c>
      <c r="J442" s="344">
        <v>0</v>
      </c>
      <c r="K442" s="346">
        <v>3000000</v>
      </c>
      <c r="L442" s="348">
        <v>3000000</v>
      </c>
      <c r="M442" s="183"/>
      <c r="N442" s="331">
        <f>IFERROR(VLOOKUP(A442,'[2]Detail CAPEX  (2)'!_xlnm.Print_Area,11,0),0)</f>
        <v>0</v>
      </c>
      <c r="O442" s="346">
        <f t="shared" si="90"/>
        <v>0</v>
      </c>
      <c r="P442" s="346">
        <f t="shared" si="90"/>
        <v>0</v>
      </c>
      <c r="Q442" s="347">
        <f t="shared" si="83"/>
        <v>0</v>
      </c>
    </row>
    <row r="443" spans="1:17" ht="18.75" x14ac:dyDescent="0.3">
      <c r="A443" s="183" t="s">
        <v>846</v>
      </c>
      <c r="B443" s="183" t="s">
        <v>847</v>
      </c>
      <c r="C443" s="343">
        <v>1202</v>
      </c>
      <c r="D443" s="343">
        <v>9</v>
      </c>
      <c r="E443" s="343">
        <v>704</v>
      </c>
      <c r="F443" s="343">
        <v>70442</v>
      </c>
      <c r="G443" s="343">
        <v>3000</v>
      </c>
      <c r="H443" s="343">
        <v>404205</v>
      </c>
      <c r="I443" s="344">
        <v>0</v>
      </c>
      <c r="J443" s="344">
        <v>0</v>
      </c>
      <c r="K443" s="346">
        <v>20000000</v>
      </c>
      <c r="L443" s="348">
        <v>20000000</v>
      </c>
      <c r="M443" s="183"/>
      <c r="N443" s="331">
        <f>IFERROR(VLOOKUP(A443,'[2]Detail CAPEX  (2)'!_xlnm.Print_Area,11,0),0)</f>
        <v>0</v>
      </c>
      <c r="O443" s="346">
        <f t="shared" si="90"/>
        <v>0</v>
      </c>
      <c r="P443" s="346">
        <f t="shared" si="90"/>
        <v>0</v>
      </c>
      <c r="Q443" s="347">
        <f t="shared" si="83"/>
        <v>0</v>
      </c>
    </row>
    <row r="444" spans="1:17" ht="18.75" x14ac:dyDescent="0.3">
      <c r="A444" s="183" t="s">
        <v>848</v>
      </c>
      <c r="B444" s="183" t="s">
        <v>849</v>
      </c>
      <c r="C444" s="343">
        <v>1201</v>
      </c>
      <c r="D444" s="343">
        <v>9</v>
      </c>
      <c r="E444" s="343">
        <v>704</v>
      </c>
      <c r="F444" s="343">
        <v>70411</v>
      </c>
      <c r="G444" s="343">
        <v>3000</v>
      </c>
      <c r="H444" s="343">
        <v>404205</v>
      </c>
      <c r="I444" s="344">
        <v>0</v>
      </c>
      <c r="J444" s="344">
        <v>0</v>
      </c>
      <c r="K444" s="346">
        <v>10000000</v>
      </c>
      <c r="L444" s="348">
        <v>10000000</v>
      </c>
      <c r="M444" s="183"/>
      <c r="N444" s="331">
        <f>IFERROR(VLOOKUP(A444,'[2]Detail CAPEX  (2)'!_xlnm.Print_Area,11,0),0)</f>
        <v>0</v>
      </c>
      <c r="O444" s="346">
        <f t="shared" si="90"/>
        <v>0</v>
      </c>
      <c r="P444" s="346">
        <f t="shared" si="90"/>
        <v>0</v>
      </c>
      <c r="Q444" s="347">
        <f t="shared" si="83"/>
        <v>0</v>
      </c>
    </row>
    <row r="445" spans="1:17" ht="18.75" x14ac:dyDescent="0.3">
      <c r="A445" s="183" t="s">
        <v>850</v>
      </c>
      <c r="B445" s="183" t="s">
        <v>851</v>
      </c>
      <c r="C445" s="343">
        <v>1204</v>
      </c>
      <c r="D445" s="343">
        <v>9</v>
      </c>
      <c r="E445" s="343">
        <v>704</v>
      </c>
      <c r="F445" s="343">
        <v>70411</v>
      </c>
      <c r="G445" s="343">
        <v>3000</v>
      </c>
      <c r="H445" s="343">
        <v>404205</v>
      </c>
      <c r="I445" s="346">
        <v>17023640</v>
      </c>
      <c r="J445" s="344">
        <v>0</v>
      </c>
      <c r="K445" s="346">
        <v>50000000</v>
      </c>
      <c r="L445" s="348">
        <v>20000000</v>
      </c>
      <c r="M445" s="183"/>
      <c r="N445" s="331">
        <f>IFERROR(VLOOKUP(A445,'[2]Detail CAPEX  (2)'!_xlnm.Print_Area,11,0),0)</f>
        <v>0</v>
      </c>
      <c r="O445" s="346">
        <f t="shared" si="90"/>
        <v>0</v>
      </c>
      <c r="P445" s="346">
        <f t="shared" si="90"/>
        <v>0</v>
      </c>
      <c r="Q445" s="347">
        <f t="shared" si="83"/>
        <v>0</v>
      </c>
    </row>
    <row r="446" spans="1:17" ht="18.75" x14ac:dyDescent="0.3">
      <c r="A446" s="183" t="s">
        <v>852</v>
      </c>
      <c r="B446" s="183" t="s">
        <v>853</v>
      </c>
      <c r="C446" s="343">
        <v>1201</v>
      </c>
      <c r="D446" s="343">
        <v>9</v>
      </c>
      <c r="E446" s="343">
        <v>704</v>
      </c>
      <c r="F446" s="343">
        <v>70411</v>
      </c>
      <c r="G446" s="343">
        <v>3000</v>
      </c>
      <c r="H446" s="343">
        <v>404205</v>
      </c>
      <c r="I446" s="346">
        <v>1500000</v>
      </c>
      <c r="J446" s="344">
        <v>0</v>
      </c>
      <c r="K446" s="346">
        <v>20000000</v>
      </c>
      <c r="L446" s="348">
        <v>20000000</v>
      </c>
      <c r="M446" s="183"/>
      <c r="N446" s="331">
        <f>IFERROR(VLOOKUP(A446,'[2]Detail CAPEX  (2)'!_xlnm.Print_Area,11,0),0)</f>
        <v>0</v>
      </c>
      <c r="O446" s="346">
        <f t="shared" si="90"/>
        <v>0</v>
      </c>
      <c r="P446" s="346">
        <f t="shared" si="90"/>
        <v>0</v>
      </c>
      <c r="Q446" s="347">
        <f t="shared" si="83"/>
        <v>0</v>
      </c>
    </row>
    <row r="447" spans="1:17" ht="18.75" x14ac:dyDescent="0.3">
      <c r="A447" s="183" t="s">
        <v>854</v>
      </c>
      <c r="B447" s="183" t="s">
        <v>855</v>
      </c>
      <c r="C447" s="343">
        <v>1202</v>
      </c>
      <c r="D447" s="343">
        <v>9</v>
      </c>
      <c r="E447" s="343">
        <v>704</v>
      </c>
      <c r="F447" s="343">
        <v>70411</v>
      </c>
      <c r="G447" s="343">
        <v>3000</v>
      </c>
      <c r="H447" s="343">
        <v>404117</v>
      </c>
      <c r="I447" s="344">
        <v>0</v>
      </c>
      <c r="J447" s="344">
        <v>0</v>
      </c>
      <c r="K447" s="346">
        <v>6000000</v>
      </c>
      <c r="L447" s="348">
        <v>6000000</v>
      </c>
      <c r="M447" s="183"/>
      <c r="N447" s="331">
        <f>IFERROR(VLOOKUP(A447,'[2]Detail CAPEX  (2)'!_xlnm.Print_Area,11,0),0)</f>
        <v>0</v>
      </c>
      <c r="O447" s="346">
        <f t="shared" si="90"/>
        <v>0</v>
      </c>
      <c r="P447" s="346">
        <f t="shared" si="90"/>
        <v>0</v>
      </c>
      <c r="Q447" s="347">
        <f t="shared" si="83"/>
        <v>0</v>
      </c>
    </row>
    <row r="448" spans="1:17" ht="18.75" x14ac:dyDescent="0.3">
      <c r="A448" s="183" t="s">
        <v>856</v>
      </c>
      <c r="B448" s="183" t="s">
        <v>857</v>
      </c>
      <c r="C448" s="343">
        <v>1201</v>
      </c>
      <c r="D448" s="343">
        <v>9</v>
      </c>
      <c r="E448" s="343">
        <v>704</v>
      </c>
      <c r="F448" s="343">
        <v>70411</v>
      </c>
      <c r="G448" s="343">
        <v>3000</v>
      </c>
      <c r="H448" s="343">
        <v>404205</v>
      </c>
      <c r="I448" s="344">
        <v>0</v>
      </c>
      <c r="J448" s="344">
        <v>0</v>
      </c>
      <c r="K448" s="346">
        <v>5000000</v>
      </c>
      <c r="L448" s="348">
        <v>5000000</v>
      </c>
      <c r="M448" s="183"/>
      <c r="N448" s="331">
        <f>IFERROR(VLOOKUP(A448,'[2]Detail CAPEX  (2)'!_xlnm.Print_Area,11,0),0)</f>
        <v>0</v>
      </c>
      <c r="O448" s="346">
        <f t="shared" si="90"/>
        <v>0</v>
      </c>
      <c r="P448" s="346">
        <f t="shared" si="90"/>
        <v>0</v>
      </c>
      <c r="Q448" s="347">
        <f t="shared" si="83"/>
        <v>0</v>
      </c>
    </row>
    <row r="449" spans="1:17" ht="18.75" x14ac:dyDescent="0.3">
      <c r="A449" s="183" t="s">
        <v>858</v>
      </c>
      <c r="B449" s="183" t="s">
        <v>859</v>
      </c>
      <c r="C449" s="343">
        <v>1203</v>
      </c>
      <c r="D449" s="343">
        <v>9</v>
      </c>
      <c r="E449" s="343">
        <v>704</v>
      </c>
      <c r="F449" s="343">
        <v>70411</v>
      </c>
      <c r="G449" s="343">
        <v>3000</v>
      </c>
      <c r="H449" s="343">
        <v>404205</v>
      </c>
      <c r="I449" s="344">
        <v>0</v>
      </c>
      <c r="J449" s="344">
        <v>0</v>
      </c>
      <c r="K449" s="346">
        <v>3000000</v>
      </c>
      <c r="L449" s="348">
        <v>3000000</v>
      </c>
      <c r="M449" s="183"/>
      <c r="N449" s="331">
        <f>IFERROR(VLOOKUP(A449,'[2]Detail CAPEX  (2)'!_xlnm.Print_Area,11,0),0)</f>
        <v>0</v>
      </c>
      <c r="O449" s="346">
        <f t="shared" si="90"/>
        <v>0</v>
      </c>
      <c r="P449" s="346">
        <f t="shared" si="90"/>
        <v>0</v>
      </c>
      <c r="Q449" s="347">
        <f t="shared" si="83"/>
        <v>0</v>
      </c>
    </row>
    <row r="450" spans="1:17" ht="18.75" x14ac:dyDescent="0.3">
      <c r="A450" s="183" t="s">
        <v>860</v>
      </c>
      <c r="B450" s="183" t="s">
        <v>861</v>
      </c>
      <c r="C450" s="343">
        <v>1202</v>
      </c>
      <c r="D450" s="343">
        <v>9</v>
      </c>
      <c r="E450" s="343">
        <v>704</v>
      </c>
      <c r="F450" s="343">
        <v>70411</v>
      </c>
      <c r="G450" s="343">
        <v>3000</v>
      </c>
      <c r="H450" s="343">
        <v>404205</v>
      </c>
      <c r="I450" s="346">
        <v>870000</v>
      </c>
      <c r="J450" s="344">
        <v>0</v>
      </c>
      <c r="K450" s="346">
        <v>3000000</v>
      </c>
      <c r="L450" s="348">
        <v>3000000</v>
      </c>
      <c r="M450" s="183"/>
      <c r="N450" s="331">
        <f>IFERROR(VLOOKUP(A450,'[2]Detail CAPEX  (2)'!_xlnm.Print_Area,11,0),0)</f>
        <v>0</v>
      </c>
      <c r="O450" s="346">
        <f t="shared" si="90"/>
        <v>0</v>
      </c>
      <c r="P450" s="346">
        <f t="shared" si="90"/>
        <v>0</v>
      </c>
      <c r="Q450" s="347">
        <f t="shared" si="83"/>
        <v>0</v>
      </c>
    </row>
    <row r="451" spans="1:17" ht="18.75" x14ac:dyDescent="0.3">
      <c r="A451" s="183" t="s">
        <v>862</v>
      </c>
      <c r="B451" s="183" t="s">
        <v>863</v>
      </c>
      <c r="C451" s="343">
        <v>1204</v>
      </c>
      <c r="D451" s="343">
        <v>9</v>
      </c>
      <c r="E451" s="343">
        <v>704</v>
      </c>
      <c r="F451" s="343">
        <v>70411</v>
      </c>
      <c r="G451" s="343">
        <v>3000</v>
      </c>
      <c r="H451" s="343">
        <v>404205</v>
      </c>
      <c r="I451" s="344">
        <v>0</v>
      </c>
      <c r="J451" s="344">
        <v>0</v>
      </c>
      <c r="K451" s="346">
        <v>6000000</v>
      </c>
      <c r="L451" s="348">
        <v>6000000</v>
      </c>
      <c r="M451" s="183"/>
      <c r="N451" s="331">
        <f>IFERROR(VLOOKUP(A451,'[2]Detail CAPEX  (2)'!_xlnm.Print_Area,11,0),0)</f>
        <v>0</v>
      </c>
      <c r="O451" s="346">
        <f t="shared" si="90"/>
        <v>0</v>
      </c>
      <c r="P451" s="346">
        <f t="shared" si="90"/>
        <v>0</v>
      </c>
      <c r="Q451" s="347">
        <f t="shared" si="83"/>
        <v>0</v>
      </c>
    </row>
    <row r="452" spans="1:17" ht="18.75" x14ac:dyDescent="0.3">
      <c r="A452" s="183" t="s">
        <v>864</v>
      </c>
      <c r="B452" s="183" t="s">
        <v>865</v>
      </c>
      <c r="C452" s="343">
        <v>1201</v>
      </c>
      <c r="D452" s="343">
        <v>9</v>
      </c>
      <c r="E452" s="343">
        <v>704</v>
      </c>
      <c r="F452" s="343">
        <v>70411</v>
      </c>
      <c r="G452" s="343">
        <v>3000</v>
      </c>
      <c r="H452" s="343">
        <v>404205</v>
      </c>
      <c r="I452" s="346">
        <v>1252000</v>
      </c>
      <c r="J452" s="344">
        <v>0</v>
      </c>
      <c r="K452" s="346">
        <v>10000000</v>
      </c>
      <c r="L452" s="348">
        <v>10000000</v>
      </c>
      <c r="M452" s="183"/>
      <c r="N452" s="331">
        <f>IFERROR(VLOOKUP(A452,'[2]Detail CAPEX  (2)'!_xlnm.Print_Area,11,0),0)</f>
        <v>0</v>
      </c>
      <c r="O452" s="346">
        <f t="shared" si="90"/>
        <v>0</v>
      </c>
      <c r="P452" s="346">
        <f t="shared" si="90"/>
        <v>0</v>
      </c>
      <c r="Q452" s="347">
        <f t="shared" si="83"/>
        <v>0</v>
      </c>
    </row>
    <row r="453" spans="1:17" ht="18.75" x14ac:dyDescent="0.3">
      <c r="A453" s="183" t="s">
        <v>866</v>
      </c>
      <c r="B453" s="183" t="s">
        <v>867</v>
      </c>
      <c r="C453" s="343">
        <v>1201</v>
      </c>
      <c r="D453" s="343">
        <v>9</v>
      </c>
      <c r="E453" s="343">
        <v>704</v>
      </c>
      <c r="F453" s="343">
        <v>70411</v>
      </c>
      <c r="G453" s="343">
        <v>3000</v>
      </c>
      <c r="H453" s="343">
        <v>404205</v>
      </c>
      <c r="I453" s="346">
        <v>2089493</v>
      </c>
      <c r="J453" s="344">
        <v>0</v>
      </c>
      <c r="K453" s="344">
        <v>0</v>
      </c>
      <c r="L453" s="345">
        <v>0</v>
      </c>
      <c r="M453" s="183"/>
      <c r="N453" s="331">
        <f>IFERROR(VLOOKUP(A453,'[2]Detail CAPEX  (2)'!_xlnm.Print_Area,11,0),0)</f>
        <v>0</v>
      </c>
      <c r="O453" s="346">
        <f t="shared" si="90"/>
        <v>0</v>
      </c>
      <c r="P453" s="346">
        <f t="shared" si="90"/>
        <v>0</v>
      </c>
      <c r="Q453" s="347">
        <f t="shared" si="83"/>
        <v>0</v>
      </c>
    </row>
    <row r="454" spans="1:17" ht="18.75" x14ac:dyDescent="0.3">
      <c r="A454" s="183" t="s">
        <v>868</v>
      </c>
      <c r="B454" s="183" t="s">
        <v>869</v>
      </c>
      <c r="C454" s="343">
        <v>1203</v>
      </c>
      <c r="D454" s="343">
        <v>9</v>
      </c>
      <c r="E454" s="343">
        <v>704</v>
      </c>
      <c r="F454" s="343">
        <v>70411</v>
      </c>
      <c r="G454" s="343">
        <v>3000</v>
      </c>
      <c r="H454" s="343">
        <v>404205</v>
      </c>
      <c r="I454" s="346">
        <v>7504717</v>
      </c>
      <c r="J454" s="344">
        <v>0</v>
      </c>
      <c r="K454" s="346">
        <v>150803701</v>
      </c>
      <c r="L454" s="348">
        <v>80000000</v>
      </c>
      <c r="M454" s="183"/>
      <c r="N454" s="331">
        <f>IFERROR(VLOOKUP(A454,'[2]Detail CAPEX  (2)'!_xlnm.Print_Area,11,0),0)</f>
        <v>0</v>
      </c>
      <c r="O454" s="346">
        <f t="shared" si="90"/>
        <v>0</v>
      </c>
      <c r="P454" s="346">
        <f t="shared" si="90"/>
        <v>0</v>
      </c>
      <c r="Q454" s="347">
        <f t="shared" si="83"/>
        <v>0</v>
      </c>
    </row>
    <row r="455" spans="1:17" ht="18.75" x14ac:dyDescent="0.3">
      <c r="A455" s="183" t="s">
        <v>870</v>
      </c>
      <c r="B455" s="183" t="s">
        <v>871</v>
      </c>
      <c r="C455" s="343">
        <v>1201</v>
      </c>
      <c r="D455" s="343">
        <v>9</v>
      </c>
      <c r="E455" s="343">
        <v>704</v>
      </c>
      <c r="F455" s="343">
        <v>70411</v>
      </c>
      <c r="G455" s="343">
        <v>3000</v>
      </c>
      <c r="H455" s="343">
        <v>404205</v>
      </c>
      <c r="I455" s="344">
        <v>0</v>
      </c>
      <c r="J455" s="344">
        <v>0</v>
      </c>
      <c r="K455" s="346">
        <v>10000000</v>
      </c>
      <c r="L455" s="348">
        <v>5000000</v>
      </c>
      <c r="M455" s="183"/>
      <c r="N455" s="331">
        <f>IFERROR(VLOOKUP(A455,'[2]Detail CAPEX  (2)'!_xlnm.Print_Area,11,0),0)</f>
        <v>0</v>
      </c>
      <c r="O455" s="346">
        <f t="shared" ref="O455:P471" si="91">N455+5%*N455</f>
        <v>0</v>
      </c>
      <c r="P455" s="346">
        <f t="shared" si="91"/>
        <v>0</v>
      </c>
      <c r="Q455" s="347">
        <f t="shared" si="83"/>
        <v>0</v>
      </c>
    </row>
    <row r="456" spans="1:17" ht="18.75" x14ac:dyDescent="0.3">
      <c r="A456" s="183" t="s">
        <v>872</v>
      </c>
      <c r="B456" s="183" t="s">
        <v>873</v>
      </c>
      <c r="C456" s="343">
        <v>1202</v>
      </c>
      <c r="D456" s="343">
        <v>9</v>
      </c>
      <c r="E456" s="343">
        <v>704</v>
      </c>
      <c r="F456" s="343">
        <v>70411</v>
      </c>
      <c r="G456" s="343">
        <v>3000</v>
      </c>
      <c r="H456" s="343">
        <v>404213</v>
      </c>
      <c r="I456" s="344">
        <v>0</v>
      </c>
      <c r="J456" s="344">
        <v>0</v>
      </c>
      <c r="K456" s="346">
        <v>3000000</v>
      </c>
      <c r="L456" s="348">
        <v>3000000</v>
      </c>
      <c r="M456" s="183"/>
      <c r="N456" s="331">
        <f>IFERROR(VLOOKUP(A456,'[2]Detail CAPEX  (2)'!_xlnm.Print_Area,11,0),0)</f>
        <v>0</v>
      </c>
      <c r="O456" s="346">
        <f t="shared" si="91"/>
        <v>0</v>
      </c>
      <c r="P456" s="346">
        <f t="shared" si="91"/>
        <v>0</v>
      </c>
      <c r="Q456" s="347">
        <f t="shared" si="83"/>
        <v>0</v>
      </c>
    </row>
    <row r="457" spans="1:17" ht="18.75" x14ac:dyDescent="0.3">
      <c r="A457" s="183" t="s">
        <v>874</v>
      </c>
      <c r="B457" s="183" t="s">
        <v>875</v>
      </c>
      <c r="C457" s="343">
        <v>1202</v>
      </c>
      <c r="D457" s="343">
        <v>2</v>
      </c>
      <c r="E457" s="343">
        <v>704</v>
      </c>
      <c r="F457" s="343">
        <v>70411</v>
      </c>
      <c r="G457" s="343">
        <v>3000</v>
      </c>
      <c r="H457" s="343">
        <v>404205</v>
      </c>
      <c r="I457" s="344">
        <v>0</v>
      </c>
      <c r="J457" s="344">
        <v>0</v>
      </c>
      <c r="K457" s="346">
        <v>50000000</v>
      </c>
      <c r="L457" s="348">
        <v>10000000</v>
      </c>
      <c r="M457" s="183"/>
      <c r="N457" s="331">
        <f>IFERROR(VLOOKUP(A457,'[2]Detail CAPEX  (2)'!_xlnm.Print_Area,11,0),0)</f>
        <v>0</v>
      </c>
      <c r="O457" s="346">
        <f t="shared" si="91"/>
        <v>0</v>
      </c>
      <c r="P457" s="346">
        <f t="shared" si="91"/>
        <v>0</v>
      </c>
      <c r="Q457" s="347">
        <f t="shared" si="83"/>
        <v>0</v>
      </c>
    </row>
    <row r="458" spans="1:17" ht="18.75" x14ac:dyDescent="0.3">
      <c r="A458" s="183" t="s">
        <v>876</v>
      </c>
      <c r="B458" s="183" t="s">
        <v>877</v>
      </c>
      <c r="C458" s="343">
        <v>1201</v>
      </c>
      <c r="D458" s="343">
        <v>9</v>
      </c>
      <c r="E458" s="343">
        <v>704</v>
      </c>
      <c r="F458" s="343">
        <v>70411</v>
      </c>
      <c r="G458" s="343">
        <v>3000</v>
      </c>
      <c r="H458" s="343">
        <v>404205</v>
      </c>
      <c r="I458" s="344">
        <v>0</v>
      </c>
      <c r="J458" s="344">
        <v>0</v>
      </c>
      <c r="K458" s="346">
        <v>7000000</v>
      </c>
      <c r="L458" s="348">
        <v>7000000</v>
      </c>
      <c r="M458" s="183"/>
      <c r="N458" s="331">
        <f>IFERROR(VLOOKUP(A458,'[2]Detail CAPEX  (2)'!_xlnm.Print_Area,11,0),0)</f>
        <v>0</v>
      </c>
      <c r="O458" s="346">
        <f t="shared" si="91"/>
        <v>0</v>
      </c>
      <c r="P458" s="346">
        <f t="shared" si="91"/>
        <v>0</v>
      </c>
      <c r="Q458" s="347">
        <f t="shared" si="83"/>
        <v>0</v>
      </c>
    </row>
    <row r="459" spans="1:17" ht="18.75" x14ac:dyDescent="0.3">
      <c r="A459" s="183" t="s">
        <v>878</v>
      </c>
      <c r="B459" s="183" t="s">
        <v>879</v>
      </c>
      <c r="C459" s="343">
        <v>1204</v>
      </c>
      <c r="D459" s="343">
        <v>1</v>
      </c>
      <c r="E459" s="343">
        <v>704</v>
      </c>
      <c r="F459" s="343">
        <v>70411</v>
      </c>
      <c r="G459" s="343">
        <v>3000</v>
      </c>
      <c r="H459" s="343">
        <v>404205</v>
      </c>
      <c r="I459" s="344">
        <v>0</v>
      </c>
      <c r="J459" s="344">
        <v>0</v>
      </c>
      <c r="K459" s="346">
        <v>40000000</v>
      </c>
      <c r="L459" s="348">
        <v>20000000</v>
      </c>
      <c r="M459" s="183"/>
      <c r="N459" s="331">
        <f>IFERROR(VLOOKUP(A459,'[2]Detail CAPEX  (2)'!_xlnm.Print_Area,11,0),0)</f>
        <v>0</v>
      </c>
      <c r="O459" s="346">
        <f t="shared" si="91"/>
        <v>0</v>
      </c>
      <c r="P459" s="346">
        <f t="shared" si="91"/>
        <v>0</v>
      </c>
      <c r="Q459" s="347">
        <f t="shared" si="83"/>
        <v>0</v>
      </c>
    </row>
    <row r="460" spans="1:17" ht="18.75" x14ac:dyDescent="0.3">
      <c r="A460" s="183" t="s">
        <v>880</v>
      </c>
      <c r="B460" s="183" t="s">
        <v>881</v>
      </c>
      <c r="C460" s="343">
        <v>1201</v>
      </c>
      <c r="D460" s="343">
        <v>9</v>
      </c>
      <c r="E460" s="343">
        <v>704</v>
      </c>
      <c r="F460" s="343">
        <v>70411</v>
      </c>
      <c r="G460" s="343">
        <v>3000</v>
      </c>
      <c r="H460" s="343">
        <v>404205</v>
      </c>
      <c r="I460" s="344">
        <v>0</v>
      </c>
      <c r="J460" s="344">
        <v>0</v>
      </c>
      <c r="K460" s="346">
        <v>20000000</v>
      </c>
      <c r="L460" s="348">
        <v>10000000</v>
      </c>
      <c r="M460" s="183"/>
      <c r="N460" s="331">
        <f>IFERROR(VLOOKUP(A460,'[2]Detail CAPEX  (2)'!_xlnm.Print_Area,11,0),0)</f>
        <v>0</v>
      </c>
      <c r="O460" s="346">
        <f t="shared" si="91"/>
        <v>0</v>
      </c>
      <c r="P460" s="346">
        <f t="shared" si="91"/>
        <v>0</v>
      </c>
      <c r="Q460" s="347">
        <f t="shared" si="83"/>
        <v>0</v>
      </c>
    </row>
    <row r="461" spans="1:17" ht="18.75" x14ac:dyDescent="0.3">
      <c r="A461" s="183" t="s">
        <v>882</v>
      </c>
      <c r="B461" s="183" t="s">
        <v>883</v>
      </c>
      <c r="C461" s="343">
        <v>1203</v>
      </c>
      <c r="D461" s="343">
        <v>9</v>
      </c>
      <c r="E461" s="343">
        <v>704</v>
      </c>
      <c r="F461" s="343">
        <v>70411</v>
      </c>
      <c r="G461" s="343">
        <v>3000</v>
      </c>
      <c r="H461" s="343">
        <v>404206</v>
      </c>
      <c r="I461" s="344">
        <v>0</v>
      </c>
      <c r="J461" s="346">
        <v>326643278</v>
      </c>
      <c r="K461" s="346">
        <v>100000000</v>
      </c>
      <c r="L461" s="348">
        <v>100000000</v>
      </c>
      <c r="M461" s="183"/>
      <c r="N461" s="331">
        <v>300000000</v>
      </c>
      <c r="O461" s="346">
        <f t="shared" si="91"/>
        <v>315000000</v>
      </c>
      <c r="P461" s="346">
        <f t="shared" si="91"/>
        <v>330750000</v>
      </c>
      <c r="Q461" s="347">
        <f t="shared" si="83"/>
        <v>945750000</v>
      </c>
    </row>
    <row r="462" spans="1:17" ht="18.75" x14ac:dyDescent="0.3">
      <c r="A462" s="183" t="s">
        <v>884</v>
      </c>
      <c r="B462" s="183" t="s">
        <v>743</v>
      </c>
      <c r="C462" s="343">
        <v>1203</v>
      </c>
      <c r="D462" s="343">
        <v>8</v>
      </c>
      <c r="E462" s="343">
        <v>704</v>
      </c>
      <c r="F462" s="343">
        <v>70411</v>
      </c>
      <c r="G462" s="343">
        <v>3000</v>
      </c>
      <c r="H462" s="343">
        <v>404206</v>
      </c>
      <c r="I462" s="344">
        <v>0</v>
      </c>
      <c r="J462" s="344">
        <v>0</v>
      </c>
      <c r="K462" s="346">
        <v>3000000</v>
      </c>
      <c r="L462" s="348">
        <v>3000000</v>
      </c>
      <c r="M462" s="183"/>
      <c r="N462" s="331">
        <v>3000000</v>
      </c>
      <c r="O462" s="346">
        <f t="shared" si="91"/>
        <v>3150000</v>
      </c>
      <c r="P462" s="346">
        <f t="shared" si="91"/>
        <v>3307500</v>
      </c>
      <c r="Q462" s="347">
        <f t="shared" si="83"/>
        <v>9457500</v>
      </c>
    </row>
    <row r="463" spans="1:17" ht="18.75" x14ac:dyDescent="0.3">
      <c r="A463" s="183" t="s">
        <v>2841</v>
      </c>
      <c r="B463" s="183" t="s">
        <v>2842</v>
      </c>
      <c r="C463" s="343"/>
      <c r="D463" s="343"/>
      <c r="E463" s="343"/>
      <c r="F463" s="343"/>
      <c r="G463" s="343"/>
      <c r="H463" s="343"/>
      <c r="I463" s="344"/>
      <c r="J463" s="344"/>
      <c r="K463" s="346"/>
      <c r="L463" s="348"/>
      <c r="M463" s="183"/>
      <c r="N463" s="331">
        <v>3000000</v>
      </c>
      <c r="O463" s="346">
        <f t="shared" ref="O463" si="92">N463+5%*N463</f>
        <v>3150000</v>
      </c>
      <c r="P463" s="346">
        <f t="shared" ref="P463" si="93">O463+5%*O463</f>
        <v>3307500</v>
      </c>
      <c r="Q463" s="347">
        <f t="shared" ref="Q463" si="94">SUM(N463:P463)</f>
        <v>9457500</v>
      </c>
    </row>
    <row r="464" spans="1:17" ht="18.75" x14ac:dyDescent="0.3">
      <c r="A464" s="333"/>
      <c r="B464" s="333" t="s">
        <v>222</v>
      </c>
      <c r="C464" s="337"/>
      <c r="D464" s="337"/>
      <c r="E464" s="337"/>
      <c r="F464" s="337"/>
      <c r="G464" s="337"/>
      <c r="H464" s="337"/>
      <c r="I464" s="183"/>
      <c r="J464" s="183"/>
      <c r="K464" s="183"/>
      <c r="L464" s="342"/>
      <c r="M464" s="183"/>
      <c r="N464" s="331">
        <f>IFERROR(VLOOKUP(A464,'[2]Detail CAPEX  (2)'!_xlnm.Print_Area,11,0),0)</f>
        <v>0</v>
      </c>
      <c r="O464" s="346">
        <f t="shared" si="91"/>
        <v>0</v>
      </c>
      <c r="P464" s="346">
        <f t="shared" si="91"/>
        <v>0</v>
      </c>
      <c r="Q464" s="347">
        <f t="shared" si="83"/>
        <v>0</v>
      </c>
    </row>
    <row r="465" spans="1:17" ht="18.75" x14ac:dyDescent="0.3">
      <c r="A465" s="183" t="s">
        <v>885</v>
      </c>
      <c r="B465" s="183" t="s">
        <v>886</v>
      </c>
      <c r="C465" s="343">
        <v>408</v>
      </c>
      <c r="D465" s="343">
        <v>9</v>
      </c>
      <c r="E465" s="343">
        <v>704</v>
      </c>
      <c r="F465" s="343">
        <v>70411</v>
      </c>
      <c r="G465" s="343">
        <v>3000</v>
      </c>
      <c r="H465" s="343">
        <v>404206</v>
      </c>
      <c r="I465" s="344">
        <v>0</v>
      </c>
      <c r="J465" s="344">
        <v>0</v>
      </c>
      <c r="K465" s="344">
        <v>0</v>
      </c>
      <c r="L465" s="345">
        <v>0</v>
      </c>
      <c r="M465" s="183"/>
      <c r="N465" s="331">
        <v>50000000</v>
      </c>
      <c r="O465" s="346">
        <f t="shared" si="91"/>
        <v>52500000</v>
      </c>
      <c r="P465" s="346">
        <f t="shared" si="91"/>
        <v>55125000</v>
      </c>
      <c r="Q465" s="347">
        <f t="shared" si="83"/>
        <v>157625000</v>
      </c>
    </row>
    <row r="466" spans="1:17" s="378" customFormat="1" ht="18.75" x14ac:dyDescent="0.3">
      <c r="A466" s="376"/>
      <c r="B466" s="376" t="s">
        <v>887</v>
      </c>
      <c r="C466" s="376"/>
      <c r="D466" s="376"/>
      <c r="E466" s="376"/>
      <c r="F466" s="376"/>
      <c r="G466" s="376"/>
      <c r="H466" s="376"/>
      <c r="I466" s="377">
        <f>SUM(I441:I465)</f>
        <v>30239850</v>
      </c>
      <c r="J466" s="377">
        <f t="shared" ref="J466:Q466" si="95">SUM(J441:J465)</f>
        <v>326643278</v>
      </c>
      <c r="K466" s="377">
        <f t="shared" si="95"/>
        <v>529803701</v>
      </c>
      <c r="L466" s="357">
        <f t="shared" si="95"/>
        <v>354000000</v>
      </c>
      <c r="M466" s="377">
        <f t="shared" si="95"/>
        <v>0</v>
      </c>
      <c r="N466" s="358">
        <f>SUM(N441:N465)</f>
        <v>356000000</v>
      </c>
      <c r="O466" s="377">
        <f t="shared" si="95"/>
        <v>373800000</v>
      </c>
      <c r="P466" s="377">
        <f t="shared" si="95"/>
        <v>392490000</v>
      </c>
      <c r="Q466" s="377">
        <f t="shared" si="95"/>
        <v>1122290000</v>
      </c>
    </row>
    <row r="467" spans="1:17" ht="18.75" x14ac:dyDescent="0.3">
      <c r="A467" s="337"/>
      <c r="B467" s="337"/>
      <c r="C467" s="337"/>
      <c r="D467" s="337"/>
      <c r="E467" s="337"/>
      <c r="F467" s="337"/>
      <c r="G467" s="337"/>
      <c r="H467" s="337"/>
      <c r="I467" s="183"/>
      <c r="J467" s="183"/>
      <c r="K467" s="183"/>
      <c r="L467" s="342"/>
      <c r="M467" s="183"/>
      <c r="N467" s="331">
        <f>IFERROR(VLOOKUP(A467,'[2]Detail CAPEX  (2)'!_xlnm.Print_Area,11,0),0)</f>
        <v>0</v>
      </c>
      <c r="O467" s="346">
        <f t="shared" si="91"/>
        <v>0</v>
      </c>
      <c r="P467" s="346">
        <f t="shared" si="91"/>
        <v>0</v>
      </c>
      <c r="Q467" s="347">
        <f t="shared" si="83"/>
        <v>0</v>
      </c>
    </row>
    <row r="468" spans="1:17" ht="18.75" x14ac:dyDescent="0.3">
      <c r="A468" s="336">
        <v>22001002</v>
      </c>
      <c r="B468" s="333" t="s">
        <v>888</v>
      </c>
      <c r="C468" s="337"/>
      <c r="D468" s="337"/>
      <c r="E468" s="337"/>
      <c r="F468" s="337"/>
      <c r="G468" s="337"/>
      <c r="H468" s="337"/>
      <c r="I468" s="183"/>
      <c r="J468" s="183"/>
      <c r="K468" s="183"/>
      <c r="L468" s="342"/>
      <c r="M468" s="183"/>
      <c r="N468" s="331">
        <f>IFERROR(VLOOKUP(#REF!,'[2]Detail CAPEX  (2)'!_xlnm.Print_Area,11,0),0)</f>
        <v>0</v>
      </c>
      <c r="O468" s="346">
        <f t="shared" si="91"/>
        <v>0</v>
      </c>
      <c r="P468" s="346">
        <f t="shared" si="91"/>
        <v>0</v>
      </c>
      <c r="Q468" s="347">
        <f t="shared" si="83"/>
        <v>0</v>
      </c>
    </row>
    <row r="469" spans="1:17" ht="18.75" x14ac:dyDescent="0.3">
      <c r="A469" s="336"/>
      <c r="B469" s="333"/>
      <c r="C469" s="337"/>
      <c r="D469" s="337"/>
      <c r="E469" s="337"/>
      <c r="F469" s="337"/>
      <c r="G469" s="337"/>
      <c r="H469" s="337"/>
      <c r="I469" s="183"/>
      <c r="J469" s="183"/>
      <c r="K469" s="183"/>
      <c r="L469" s="342"/>
      <c r="M469" s="183"/>
      <c r="N469" s="331"/>
      <c r="O469" s="346"/>
      <c r="P469" s="346"/>
      <c r="Q469" s="347"/>
    </row>
    <row r="470" spans="1:17" ht="18.75" x14ac:dyDescent="0.3">
      <c r="A470" s="333"/>
      <c r="B470" s="333" t="s">
        <v>149</v>
      </c>
      <c r="C470" s="337"/>
      <c r="D470" s="337"/>
      <c r="E470" s="337"/>
      <c r="F470" s="337"/>
      <c r="G470" s="337"/>
      <c r="H470" s="337"/>
      <c r="I470" s="183"/>
      <c r="J470" s="183"/>
      <c r="K470" s="183"/>
      <c r="L470" s="342"/>
      <c r="M470" s="183"/>
      <c r="N470" s="331">
        <f>IFERROR(VLOOKUP(A470,'[2]Detail CAPEX  (2)'!_xlnm.Print_Area,11,0),0)</f>
        <v>0</v>
      </c>
      <c r="O470" s="346">
        <f>N470+5%*N470</f>
        <v>0</v>
      </c>
      <c r="P470" s="346">
        <f>O470+5%*O470</f>
        <v>0</v>
      </c>
      <c r="Q470" s="347">
        <f>SUM(N470:P470)</f>
        <v>0</v>
      </c>
    </row>
    <row r="471" spans="1:17" ht="18.75" x14ac:dyDescent="0.3">
      <c r="A471" s="183" t="s">
        <v>889</v>
      </c>
      <c r="B471" s="183" t="s">
        <v>890</v>
      </c>
      <c r="C471" s="343">
        <v>1202</v>
      </c>
      <c r="D471" s="343">
        <v>1</v>
      </c>
      <c r="E471" s="343">
        <v>705</v>
      </c>
      <c r="F471" s="343">
        <v>70560</v>
      </c>
      <c r="G471" s="343">
        <v>3000</v>
      </c>
      <c r="H471" s="343">
        <v>404206</v>
      </c>
      <c r="I471" s="344">
        <v>0</v>
      </c>
      <c r="J471" s="344">
        <v>0</v>
      </c>
      <c r="K471" s="346">
        <v>10000000</v>
      </c>
      <c r="L471" s="348">
        <v>5000000</v>
      </c>
      <c r="M471" s="183"/>
      <c r="N471" s="331">
        <v>5000000</v>
      </c>
      <c r="O471" s="346">
        <f t="shared" si="91"/>
        <v>5250000</v>
      </c>
      <c r="P471" s="346">
        <f t="shared" si="91"/>
        <v>5512500</v>
      </c>
      <c r="Q471" s="347">
        <f t="shared" ref="Q471:Q498" si="96">SUM(N471:P471)</f>
        <v>15762500</v>
      </c>
    </row>
    <row r="472" spans="1:17" ht="18.75" x14ac:dyDescent="0.3">
      <c r="A472" s="183" t="s">
        <v>891</v>
      </c>
      <c r="B472" s="183" t="s">
        <v>307</v>
      </c>
      <c r="C472" s="343">
        <v>1201</v>
      </c>
      <c r="D472" s="343">
        <v>1</v>
      </c>
      <c r="E472" s="343">
        <v>705</v>
      </c>
      <c r="F472" s="343">
        <v>70560</v>
      </c>
      <c r="G472" s="343">
        <v>3000</v>
      </c>
      <c r="H472" s="343">
        <v>404206</v>
      </c>
      <c r="I472" s="344">
        <v>0</v>
      </c>
      <c r="J472" s="344">
        <v>0</v>
      </c>
      <c r="K472" s="346">
        <v>100000000</v>
      </c>
      <c r="L472" s="348">
        <v>25000000</v>
      </c>
      <c r="M472" s="183"/>
      <c r="N472" s="331">
        <v>10000000</v>
      </c>
      <c r="O472" s="346">
        <f t="shared" ref="O472:P487" si="97">N472+5%*N472</f>
        <v>10500000</v>
      </c>
      <c r="P472" s="346">
        <f t="shared" si="97"/>
        <v>11025000</v>
      </c>
      <c r="Q472" s="347">
        <f t="shared" si="96"/>
        <v>31525000</v>
      </c>
    </row>
    <row r="473" spans="1:17" ht="18.75" x14ac:dyDescent="0.3">
      <c r="A473" s="183" t="s">
        <v>892</v>
      </c>
      <c r="B473" s="183" t="s">
        <v>893</v>
      </c>
      <c r="C473" s="343">
        <v>1202</v>
      </c>
      <c r="D473" s="343">
        <v>1</v>
      </c>
      <c r="E473" s="343">
        <v>705</v>
      </c>
      <c r="F473" s="343">
        <v>70560</v>
      </c>
      <c r="G473" s="343">
        <v>3000</v>
      </c>
      <c r="H473" s="343">
        <v>404206</v>
      </c>
      <c r="I473" s="344">
        <v>0</v>
      </c>
      <c r="J473" s="344">
        <v>0</v>
      </c>
      <c r="K473" s="346">
        <v>5000000</v>
      </c>
      <c r="L473" s="348">
        <v>5000000</v>
      </c>
      <c r="M473" s="183"/>
      <c r="N473" s="331">
        <v>5000000</v>
      </c>
      <c r="O473" s="346">
        <f t="shared" si="97"/>
        <v>5250000</v>
      </c>
      <c r="P473" s="346">
        <f t="shared" si="97"/>
        <v>5512500</v>
      </c>
      <c r="Q473" s="347">
        <f t="shared" si="96"/>
        <v>15762500</v>
      </c>
    </row>
    <row r="474" spans="1:17" ht="18.75" x14ac:dyDescent="0.3">
      <c r="A474" s="183" t="s">
        <v>894</v>
      </c>
      <c r="B474" s="183" t="s">
        <v>895</v>
      </c>
      <c r="C474" s="343">
        <v>1204</v>
      </c>
      <c r="D474" s="343">
        <v>1</v>
      </c>
      <c r="E474" s="343">
        <v>705</v>
      </c>
      <c r="F474" s="343">
        <v>70560</v>
      </c>
      <c r="G474" s="343">
        <v>3000</v>
      </c>
      <c r="H474" s="343">
        <v>404206</v>
      </c>
      <c r="I474" s="344">
        <v>0</v>
      </c>
      <c r="J474" s="344">
        <v>0</v>
      </c>
      <c r="K474" s="346">
        <v>10000000</v>
      </c>
      <c r="L474" s="348">
        <v>10000000</v>
      </c>
      <c r="M474" s="183"/>
      <c r="N474" s="331">
        <v>10000000</v>
      </c>
      <c r="O474" s="346">
        <f t="shared" si="97"/>
        <v>10500000</v>
      </c>
      <c r="P474" s="346">
        <f t="shared" si="97"/>
        <v>11025000</v>
      </c>
      <c r="Q474" s="347">
        <f t="shared" si="96"/>
        <v>31525000</v>
      </c>
    </row>
    <row r="475" spans="1:17" ht="18.75" x14ac:dyDescent="0.3">
      <c r="A475" s="183" t="s">
        <v>2843</v>
      </c>
      <c r="B475" s="183" t="s">
        <v>2844</v>
      </c>
      <c r="C475" s="343"/>
      <c r="D475" s="343"/>
      <c r="E475" s="343"/>
      <c r="F475" s="343"/>
      <c r="G475" s="343"/>
      <c r="H475" s="343"/>
      <c r="I475" s="344"/>
      <c r="J475" s="344"/>
      <c r="K475" s="346"/>
      <c r="L475" s="348"/>
      <c r="M475" s="183"/>
      <c r="N475" s="331">
        <v>20000000</v>
      </c>
      <c r="O475" s="346">
        <f t="shared" si="97"/>
        <v>21000000</v>
      </c>
      <c r="P475" s="346">
        <f t="shared" si="97"/>
        <v>22050000</v>
      </c>
      <c r="Q475" s="347">
        <f t="shared" si="96"/>
        <v>63050000</v>
      </c>
    </row>
    <row r="476" spans="1:17" ht="18.75" x14ac:dyDescent="0.3">
      <c r="A476" s="183" t="s">
        <v>896</v>
      </c>
      <c r="B476" s="183" t="s">
        <v>897</v>
      </c>
      <c r="C476" s="343">
        <v>1204</v>
      </c>
      <c r="D476" s="343">
        <v>1</v>
      </c>
      <c r="E476" s="343">
        <v>705</v>
      </c>
      <c r="F476" s="343">
        <v>70560</v>
      </c>
      <c r="G476" s="343">
        <v>3000</v>
      </c>
      <c r="H476" s="343">
        <v>404206</v>
      </c>
      <c r="I476" s="344">
        <v>0</v>
      </c>
      <c r="J476" s="344">
        <v>0</v>
      </c>
      <c r="K476" s="346">
        <v>45000000</v>
      </c>
      <c r="L476" s="348">
        <v>40000000</v>
      </c>
      <c r="M476" s="183"/>
      <c r="N476" s="331">
        <f>IFERROR(VLOOKUP(A476,'[2]Detail CAPEX  (2)'!_xlnm.Print_Area,11,0),0)</f>
        <v>0</v>
      </c>
      <c r="O476" s="346">
        <f t="shared" si="97"/>
        <v>0</v>
      </c>
      <c r="P476" s="346">
        <f t="shared" si="97"/>
        <v>0</v>
      </c>
      <c r="Q476" s="347">
        <f t="shared" si="96"/>
        <v>0</v>
      </c>
    </row>
    <row r="477" spans="1:17" ht="18.75" x14ac:dyDescent="0.3">
      <c r="A477" s="183" t="s">
        <v>898</v>
      </c>
      <c r="B477" s="183" t="s">
        <v>899</v>
      </c>
      <c r="C477" s="343">
        <v>1202</v>
      </c>
      <c r="D477" s="343">
        <v>1</v>
      </c>
      <c r="E477" s="343">
        <v>705</v>
      </c>
      <c r="F477" s="343">
        <v>70560</v>
      </c>
      <c r="G477" s="343">
        <v>3000</v>
      </c>
      <c r="H477" s="343">
        <v>404206</v>
      </c>
      <c r="I477" s="344">
        <v>0</v>
      </c>
      <c r="J477" s="344">
        <v>0</v>
      </c>
      <c r="K477" s="346">
        <v>100000000</v>
      </c>
      <c r="L477" s="345">
        <v>0</v>
      </c>
      <c r="M477" s="183"/>
      <c r="N477" s="331">
        <v>30000000</v>
      </c>
      <c r="O477" s="346">
        <f t="shared" si="97"/>
        <v>31500000</v>
      </c>
      <c r="P477" s="346">
        <f t="shared" si="97"/>
        <v>33075000</v>
      </c>
      <c r="Q477" s="347">
        <f t="shared" si="96"/>
        <v>94575000</v>
      </c>
    </row>
    <row r="478" spans="1:17" ht="18.75" x14ac:dyDescent="0.3">
      <c r="A478" s="183" t="s">
        <v>900</v>
      </c>
      <c r="B478" s="183" t="s">
        <v>901</v>
      </c>
      <c r="C478" s="343">
        <v>1202</v>
      </c>
      <c r="D478" s="343">
        <v>1</v>
      </c>
      <c r="E478" s="343">
        <v>705</v>
      </c>
      <c r="F478" s="343">
        <v>70560</v>
      </c>
      <c r="G478" s="343">
        <v>3000</v>
      </c>
      <c r="H478" s="343">
        <v>404206</v>
      </c>
      <c r="I478" s="344">
        <v>0</v>
      </c>
      <c r="J478" s="344">
        <v>0</v>
      </c>
      <c r="K478" s="346">
        <v>5000000</v>
      </c>
      <c r="L478" s="348">
        <v>5000000</v>
      </c>
      <c r="M478" s="183"/>
      <c r="N478" s="331">
        <v>5000000</v>
      </c>
      <c r="O478" s="346">
        <f t="shared" si="97"/>
        <v>5250000</v>
      </c>
      <c r="P478" s="346">
        <f t="shared" si="97"/>
        <v>5512500</v>
      </c>
      <c r="Q478" s="347">
        <f t="shared" si="96"/>
        <v>15762500</v>
      </c>
    </row>
    <row r="479" spans="1:17" ht="18.75" x14ac:dyDescent="0.3">
      <c r="A479" s="183" t="s">
        <v>902</v>
      </c>
      <c r="B479" s="183" t="s">
        <v>903</v>
      </c>
      <c r="C479" s="343">
        <v>1203</v>
      </c>
      <c r="D479" s="343">
        <v>1</v>
      </c>
      <c r="E479" s="343">
        <v>705</v>
      </c>
      <c r="F479" s="343">
        <v>70560</v>
      </c>
      <c r="G479" s="343">
        <v>3000</v>
      </c>
      <c r="H479" s="343">
        <v>404206</v>
      </c>
      <c r="I479" s="344">
        <v>0</v>
      </c>
      <c r="J479" s="344">
        <v>0</v>
      </c>
      <c r="K479" s="346">
        <v>15000000</v>
      </c>
      <c r="L479" s="348">
        <v>15000000</v>
      </c>
      <c r="M479" s="183"/>
      <c r="N479" s="331">
        <v>15000000</v>
      </c>
      <c r="O479" s="346">
        <f t="shared" si="97"/>
        <v>15750000</v>
      </c>
      <c r="P479" s="346">
        <f t="shared" si="97"/>
        <v>16537500</v>
      </c>
      <c r="Q479" s="347">
        <f t="shared" si="96"/>
        <v>47287500</v>
      </c>
    </row>
    <row r="480" spans="1:17" ht="18.75" x14ac:dyDescent="0.3">
      <c r="A480" s="183" t="s">
        <v>904</v>
      </c>
      <c r="B480" s="183" t="s">
        <v>905</v>
      </c>
      <c r="C480" s="343">
        <v>1201</v>
      </c>
      <c r="D480" s="343">
        <v>1</v>
      </c>
      <c r="E480" s="343">
        <v>705</v>
      </c>
      <c r="F480" s="343">
        <v>70560</v>
      </c>
      <c r="G480" s="343">
        <v>3000</v>
      </c>
      <c r="H480" s="343">
        <v>404206</v>
      </c>
      <c r="I480" s="344">
        <v>0</v>
      </c>
      <c r="J480" s="344">
        <v>0</v>
      </c>
      <c r="K480" s="346">
        <v>10000000</v>
      </c>
      <c r="L480" s="348">
        <v>10000000</v>
      </c>
      <c r="M480" s="183"/>
      <c r="N480" s="331">
        <v>5000000</v>
      </c>
      <c r="O480" s="346">
        <f t="shared" si="97"/>
        <v>5250000</v>
      </c>
      <c r="P480" s="346">
        <f t="shared" si="97"/>
        <v>5512500</v>
      </c>
      <c r="Q480" s="347">
        <f t="shared" si="96"/>
        <v>15762500</v>
      </c>
    </row>
    <row r="481" spans="1:17" ht="18.75" x14ac:dyDescent="0.3">
      <c r="A481" s="183" t="s">
        <v>906</v>
      </c>
      <c r="B481" s="183" t="s">
        <v>907</v>
      </c>
      <c r="C481" s="343">
        <v>1203</v>
      </c>
      <c r="D481" s="343">
        <v>1</v>
      </c>
      <c r="E481" s="343">
        <v>705</v>
      </c>
      <c r="F481" s="343">
        <v>70560</v>
      </c>
      <c r="G481" s="343">
        <v>3000</v>
      </c>
      <c r="H481" s="343">
        <v>404206</v>
      </c>
      <c r="I481" s="344">
        <v>0</v>
      </c>
      <c r="J481" s="344">
        <v>0</v>
      </c>
      <c r="K481" s="346">
        <v>5000000</v>
      </c>
      <c r="L481" s="348">
        <v>5000000</v>
      </c>
      <c r="M481" s="183"/>
      <c r="N481" s="331">
        <v>5000000</v>
      </c>
      <c r="O481" s="346">
        <f t="shared" si="97"/>
        <v>5250000</v>
      </c>
      <c r="P481" s="346">
        <f t="shared" si="97"/>
        <v>5512500</v>
      </c>
      <c r="Q481" s="347">
        <f t="shared" si="96"/>
        <v>15762500</v>
      </c>
    </row>
    <row r="482" spans="1:17" ht="18.75" x14ac:dyDescent="0.3">
      <c r="A482" s="183" t="s">
        <v>908</v>
      </c>
      <c r="B482" s="183" t="s">
        <v>909</v>
      </c>
      <c r="C482" s="343">
        <v>1204</v>
      </c>
      <c r="D482" s="343">
        <v>1</v>
      </c>
      <c r="E482" s="343">
        <v>705</v>
      </c>
      <c r="F482" s="343">
        <v>70560</v>
      </c>
      <c r="G482" s="343">
        <v>3000</v>
      </c>
      <c r="H482" s="343">
        <v>404206</v>
      </c>
      <c r="I482" s="344">
        <v>0</v>
      </c>
      <c r="J482" s="344">
        <v>0</v>
      </c>
      <c r="K482" s="346">
        <v>10000000</v>
      </c>
      <c r="L482" s="348">
        <v>10000000</v>
      </c>
      <c r="M482" s="183"/>
      <c r="N482" s="331">
        <v>2000000</v>
      </c>
      <c r="O482" s="346">
        <f t="shared" si="97"/>
        <v>2100000</v>
      </c>
      <c r="P482" s="346">
        <f t="shared" si="97"/>
        <v>2205000</v>
      </c>
      <c r="Q482" s="347">
        <f t="shared" si="96"/>
        <v>6305000</v>
      </c>
    </row>
    <row r="483" spans="1:17" ht="18.75" x14ac:dyDescent="0.3">
      <c r="A483" s="183" t="s">
        <v>910</v>
      </c>
      <c r="B483" s="183" t="s">
        <v>911</v>
      </c>
      <c r="C483" s="343">
        <v>1202</v>
      </c>
      <c r="D483" s="343">
        <v>1</v>
      </c>
      <c r="E483" s="343">
        <v>705</v>
      </c>
      <c r="F483" s="343">
        <v>70560</v>
      </c>
      <c r="G483" s="343">
        <v>3000</v>
      </c>
      <c r="H483" s="343">
        <v>404206</v>
      </c>
      <c r="I483" s="344">
        <v>0</v>
      </c>
      <c r="J483" s="344">
        <v>0</v>
      </c>
      <c r="K483" s="346">
        <v>300000000</v>
      </c>
      <c r="L483" s="348">
        <v>200000000</v>
      </c>
      <c r="M483" s="183"/>
      <c r="N483" s="331">
        <v>20000000</v>
      </c>
      <c r="O483" s="346">
        <f t="shared" si="97"/>
        <v>21000000</v>
      </c>
      <c r="P483" s="346">
        <f t="shared" si="97"/>
        <v>22050000</v>
      </c>
      <c r="Q483" s="347">
        <f t="shared" si="96"/>
        <v>63050000</v>
      </c>
    </row>
    <row r="484" spans="1:17" ht="18.75" x14ac:dyDescent="0.3">
      <c r="A484" s="183" t="s">
        <v>912</v>
      </c>
      <c r="B484" s="183" t="s">
        <v>913</v>
      </c>
      <c r="C484" s="343">
        <v>1203</v>
      </c>
      <c r="D484" s="343">
        <v>1</v>
      </c>
      <c r="E484" s="343">
        <v>705</v>
      </c>
      <c r="F484" s="343">
        <v>70560</v>
      </c>
      <c r="G484" s="343">
        <v>3000</v>
      </c>
      <c r="H484" s="343">
        <v>404206</v>
      </c>
      <c r="I484" s="344">
        <v>0</v>
      </c>
      <c r="J484" s="344">
        <v>0</v>
      </c>
      <c r="K484" s="346">
        <v>50000000</v>
      </c>
      <c r="L484" s="348">
        <v>35000000</v>
      </c>
      <c r="M484" s="183"/>
      <c r="N484" s="331">
        <v>10000000</v>
      </c>
      <c r="O484" s="346">
        <f t="shared" si="97"/>
        <v>10500000</v>
      </c>
      <c r="P484" s="346">
        <f t="shared" si="97"/>
        <v>11025000</v>
      </c>
      <c r="Q484" s="347">
        <f t="shared" si="96"/>
        <v>31525000</v>
      </c>
    </row>
    <row r="485" spans="1:17" ht="18.75" x14ac:dyDescent="0.3">
      <c r="A485" s="183" t="s">
        <v>914</v>
      </c>
      <c r="B485" s="183" t="s">
        <v>857</v>
      </c>
      <c r="C485" s="343">
        <v>1201</v>
      </c>
      <c r="D485" s="343">
        <v>1</v>
      </c>
      <c r="E485" s="343">
        <v>705</v>
      </c>
      <c r="F485" s="343">
        <v>70560</v>
      </c>
      <c r="G485" s="343">
        <v>3000</v>
      </c>
      <c r="H485" s="343">
        <v>404206</v>
      </c>
      <c r="I485" s="344">
        <v>0</v>
      </c>
      <c r="J485" s="344">
        <v>0</v>
      </c>
      <c r="K485" s="346">
        <v>5000000</v>
      </c>
      <c r="L485" s="348">
        <v>5000000</v>
      </c>
      <c r="M485" s="183"/>
      <c r="N485" s="331">
        <v>5000000</v>
      </c>
      <c r="O485" s="346">
        <f t="shared" si="97"/>
        <v>5250000</v>
      </c>
      <c r="P485" s="346">
        <f t="shared" si="97"/>
        <v>5512500</v>
      </c>
      <c r="Q485" s="347">
        <f t="shared" si="96"/>
        <v>15762500</v>
      </c>
    </row>
    <row r="486" spans="1:17" ht="18.75" x14ac:dyDescent="0.3">
      <c r="A486" s="183" t="s">
        <v>915</v>
      </c>
      <c r="B486" s="183" t="s">
        <v>916</v>
      </c>
      <c r="C486" s="343">
        <v>1203</v>
      </c>
      <c r="D486" s="343">
        <v>1</v>
      </c>
      <c r="E486" s="343">
        <v>705</v>
      </c>
      <c r="F486" s="343">
        <v>70560</v>
      </c>
      <c r="G486" s="343">
        <v>3000</v>
      </c>
      <c r="H486" s="343">
        <v>404206</v>
      </c>
      <c r="I486" s="344">
        <v>0</v>
      </c>
      <c r="J486" s="344">
        <v>0</v>
      </c>
      <c r="K486" s="346">
        <v>150000000</v>
      </c>
      <c r="L486" s="348">
        <v>25000000</v>
      </c>
      <c r="M486" s="183"/>
      <c r="N486" s="331">
        <v>50000000</v>
      </c>
      <c r="O486" s="346">
        <f t="shared" si="97"/>
        <v>52500000</v>
      </c>
      <c r="P486" s="346">
        <f t="shared" si="97"/>
        <v>55125000</v>
      </c>
      <c r="Q486" s="347">
        <f t="shared" si="96"/>
        <v>157625000</v>
      </c>
    </row>
    <row r="487" spans="1:17" ht="18.75" x14ac:dyDescent="0.3">
      <c r="A487" s="183" t="s">
        <v>2845</v>
      </c>
      <c r="B487" s="183" t="s">
        <v>2846</v>
      </c>
      <c r="C487" s="343"/>
      <c r="D487" s="343"/>
      <c r="E487" s="343"/>
      <c r="F487" s="343"/>
      <c r="G487" s="343"/>
      <c r="H487" s="343"/>
      <c r="I487" s="344"/>
      <c r="J487" s="344"/>
      <c r="K487" s="346"/>
      <c r="L487" s="348"/>
      <c r="M487" s="183"/>
      <c r="N487" s="331">
        <v>10000000</v>
      </c>
      <c r="O487" s="346">
        <f t="shared" si="97"/>
        <v>10500000</v>
      </c>
      <c r="P487" s="346">
        <f t="shared" si="97"/>
        <v>11025000</v>
      </c>
      <c r="Q487" s="347">
        <f t="shared" si="96"/>
        <v>31525000</v>
      </c>
    </row>
    <row r="488" spans="1:17" ht="18.75" x14ac:dyDescent="0.3">
      <c r="A488" s="183" t="s">
        <v>2847</v>
      </c>
      <c r="B488" s="183" t="s">
        <v>323</v>
      </c>
      <c r="C488" s="343"/>
      <c r="D488" s="343"/>
      <c r="E488" s="343"/>
      <c r="F488" s="343"/>
      <c r="G488" s="343"/>
      <c r="H488" s="343"/>
      <c r="I488" s="344"/>
      <c r="J488" s="344"/>
      <c r="K488" s="346"/>
      <c r="L488" s="348"/>
      <c r="M488" s="183"/>
      <c r="N488" s="331">
        <v>2000000</v>
      </c>
      <c r="O488" s="346">
        <f t="shared" ref="O488:P503" si="98">N488+5%*N488</f>
        <v>2100000</v>
      </c>
      <c r="P488" s="346">
        <f t="shared" si="98"/>
        <v>2205000</v>
      </c>
      <c r="Q488" s="347">
        <f t="shared" si="96"/>
        <v>6305000</v>
      </c>
    </row>
    <row r="489" spans="1:17" ht="18.75" x14ac:dyDescent="0.3">
      <c r="A489" s="183" t="s">
        <v>2848</v>
      </c>
      <c r="B489" s="183" t="s">
        <v>2849</v>
      </c>
      <c r="C489" s="343"/>
      <c r="D489" s="343"/>
      <c r="E489" s="343"/>
      <c r="F489" s="343"/>
      <c r="G489" s="343"/>
      <c r="H489" s="343"/>
      <c r="I489" s="344"/>
      <c r="J489" s="344"/>
      <c r="K489" s="346"/>
      <c r="L489" s="348"/>
      <c r="M489" s="183"/>
      <c r="N489" s="331">
        <v>10000000</v>
      </c>
      <c r="O489" s="346">
        <f t="shared" si="98"/>
        <v>10500000</v>
      </c>
      <c r="P489" s="346">
        <f t="shared" si="98"/>
        <v>11025000</v>
      </c>
      <c r="Q489" s="347">
        <f t="shared" si="96"/>
        <v>31525000</v>
      </c>
    </row>
    <row r="490" spans="1:17" s="378" customFormat="1" ht="18.75" x14ac:dyDescent="0.3">
      <c r="A490" s="376"/>
      <c r="B490" s="376" t="s">
        <v>917</v>
      </c>
      <c r="C490" s="376"/>
      <c r="D490" s="376"/>
      <c r="E490" s="376"/>
      <c r="F490" s="376"/>
      <c r="G490" s="376"/>
      <c r="H490" s="376"/>
      <c r="I490" s="382">
        <f>SUM(I471:I486)</f>
        <v>0</v>
      </c>
      <c r="J490" s="382">
        <f>SUM(J471:J486)</f>
        <v>0</v>
      </c>
      <c r="K490" s="382">
        <f>SUM(K471:K486)</f>
        <v>820000000</v>
      </c>
      <c r="L490" s="384">
        <f>SUM(L471:L486)</f>
        <v>395000000</v>
      </c>
      <c r="M490" s="382">
        <f>SUM(M471:M486)</f>
        <v>0</v>
      </c>
      <c r="N490" s="358">
        <f>SUM(N471:N489)</f>
        <v>219000000</v>
      </c>
      <c r="O490" s="358">
        <f t="shared" ref="O490:Q490" si="99">SUM(O471:O489)</f>
        <v>229950000</v>
      </c>
      <c r="P490" s="358">
        <f t="shared" si="99"/>
        <v>241447500</v>
      </c>
      <c r="Q490" s="358">
        <f t="shared" si="99"/>
        <v>690397500</v>
      </c>
    </row>
    <row r="491" spans="1:17" ht="18.75" x14ac:dyDescent="0.3">
      <c r="A491" s="337"/>
      <c r="B491" s="337"/>
      <c r="C491" s="337"/>
      <c r="D491" s="337"/>
      <c r="E491" s="337"/>
      <c r="F491" s="337"/>
      <c r="G491" s="337"/>
      <c r="H491" s="337"/>
      <c r="I491" s="183"/>
      <c r="J491" s="183"/>
      <c r="K491" s="183"/>
      <c r="L491" s="342"/>
      <c r="M491" s="183"/>
      <c r="N491" s="331">
        <f>IFERROR(VLOOKUP(A491,'[2]Detail CAPEX  (2)'!_xlnm.Print_Area,11,0),0)</f>
        <v>0</v>
      </c>
      <c r="O491" s="346">
        <f t="shared" si="98"/>
        <v>0</v>
      </c>
      <c r="P491" s="346">
        <f t="shared" si="98"/>
        <v>0</v>
      </c>
      <c r="Q491" s="347">
        <f t="shared" si="96"/>
        <v>0</v>
      </c>
    </row>
    <row r="492" spans="1:17" ht="18.75" x14ac:dyDescent="0.3">
      <c r="A492" s="336">
        <v>29001001</v>
      </c>
      <c r="B492" s="333" t="s">
        <v>71</v>
      </c>
      <c r="C492" s="337"/>
      <c r="D492" s="337"/>
      <c r="E492" s="337"/>
      <c r="F492" s="337"/>
      <c r="G492" s="337"/>
      <c r="H492" s="337"/>
      <c r="I492" s="183"/>
      <c r="J492" s="183"/>
      <c r="K492" s="183"/>
      <c r="L492" s="342"/>
      <c r="M492" s="183"/>
      <c r="N492" s="331">
        <f>IFERROR(VLOOKUP(#REF!,'[2]Detail CAPEX  (2)'!_xlnm.Print_Area,11,0),0)</f>
        <v>0</v>
      </c>
      <c r="O492" s="346">
        <f t="shared" si="98"/>
        <v>0</v>
      </c>
      <c r="P492" s="346">
        <f t="shared" si="98"/>
        <v>0</v>
      </c>
      <c r="Q492" s="347">
        <f t="shared" si="96"/>
        <v>0</v>
      </c>
    </row>
    <row r="493" spans="1:17" ht="18.75" x14ac:dyDescent="0.3">
      <c r="A493" s="333"/>
      <c r="B493" s="333" t="s">
        <v>142</v>
      </c>
      <c r="C493" s="337"/>
      <c r="D493" s="337"/>
      <c r="E493" s="337"/>
      <c r="F493" s="337"/>
      <c r="G493" s="337"/>
      <c r="H493" s="337"/>
      <c r="I493" s="183"/>
      <c r="J493" s="183"/>
      <c r="K493" s="183"/>
      <c r="L493" s="342"/>
      <c r="M493" s="183"/>
      <c r="N493" s="331">
        <f>IFERROR(VLOOKUP(A493,'[2]Detail CAPEX  (2)'!_xlnm.Print_Area,11,0),0)</f>
        <v>0</v>
      </c>
      <c r="O493" s="346">
        <f t="shared" si="98"/>
        <v>0</v>
      </c>
      <c r="P493" s="346">
        <f t="shared" si="98"/>
        <v>0</v>
      </c>
      <c r="Q493" s="347">
        <f t="shared" si="96"/>
        <v>0</v>
      </c>
    </row>
    <row r="494" spans="1:17" ht="18.75" x14ac:dyDescent="0.3">
      <c r="A494" s="183" t="s">
        <v>918</v>
      </c>
      <c r="B494" s="183" t="s">
        <v>323</v>
      </c>
      <c r="C494" s="343">
        <v>502</v>
      </c>
      <c r="D494" s="343">
        <v>9</v>
      </c>
      <c r="E494" s="343">
        <v>704</v>
      </c>
      <c r="F494" s="343">
        <v>70474</v>
      </c>
      <c r="G494" s="343">
        <v>3000</v>
      </c>
      <c r="H494" s="343">
        <v>404206</v>
      </c>
      <c r="I494" s="346">
        <v>2267000</v>
      </c>
      <c r="J494" s="346">
        <v>1612000</v>
      </c>
      <c r="K494" s="346">
        <v>3140000</v>
      </c>
      <c r="L494" s="348">
        <v>3140000</v>
      </c>
      <c r="M494" s="183"/>
      <c r="N494" s="331">
        <v>15000000</v>
      </c>
      <c r="O494" s="346">
        <f t="shared" si="98"/>
        <v>15750000</v>
      </c>
      <c r="P494" s="346">
        <f t="shared" si="98"/>
        <v>16537500</v>
      </c>
      <c r="Q494" s="347">
        <f t="shared" si="96"/>
        <v>47287500</v>
      </c>
    </row>
    <row r="495" spans="1:17" ht="18.75" x14ac:dyDescent="0.3">
      <c r="A495" s="183" t="s">
        <v>2850</v>
      </c>
      <c r="B495" s="183" t="s">
        <v>743</v>
      </c>
      <c r="C495" s="343"/>
      <c r="D495" s="343"/>
      <c r="E495" s="343"/>
      <c r="F495" s="343"/>
      <c r="G495" s="343"/>
      <c r="H495" s="343"/>
      <c r="I495" s="346"/>
      <c r="J495" s="346"/>
      <c r="K495" s="346"/>
      <c r="L495" s="348"/>
      <c r="M495" s="183"/>
      <c r="N495" s="331">
        <v>2000000</v>
      </c>
      <c r="O495" s="346">
        <f t="shared" ref="O495" si="100">N495+5%*N495</f>
        <v>2100000</v>
      </c>
      <c r="P495" s="346">
        <f t="shared" ref="P495" si="101">O495+5%*O495</f>
        <v>2205000</v>
      </c>
      <c r="Q495" s="347">
        <f t="shared" ref="Q495" si="102">SUM(N495:P495)</f>
        <v>6305000</v>
      </c>
    </row>
    <row r="496" spans="1:17" ht="18.75" x14ac:dyDescent="0.3">
      <c r="A496" s="333"/>
      <c r="B496" s="333" t="s">
        <v>222</v>
      </c>
      <c r="C496" s="337"/>
      <c r="D496" s="337"/>
      <c r="E496" s="337"/>
      <c r="F496" s="337"/>
      <c r="G496" s="337"/>
      <c r="H496" s="337"/>
      <c r="I496" s="183"/>
      <c r="J496" s="183"/>
      <c r="K496" s="183"/>
      <c r="L496" s="342"/>
      <c r="M496" s="183"/>
      <c r="N496" s="331">
        <f>IFERROR(VLOOKUP(A496,'[2]Detail CAPEX  (2)'!_xlnm.Print_Area,11,0),0)</f>
        <v>0</v>
      </c>
      <c r="O496" s="346">
        <f t="shared" si="98"/>
        <v>0</v>
      </c>
      <c r="P496" s="346">
        <f t="shared" si="98"/>
        <v>0</v>
      </c>
      <c r="Q496" s="347">
        <f t="shared" si="96"/>
        <v>0</v>
      </c>
    </row>
    <row r="497" spans="1:17" ht="18.75" x14ac:dyDescent="0.3">
      <c r="A497" s="183" t="s">
        <v>919</v>
      </c>
      <c r="B497" s="183" t="s">
        <v>920</v>
      </c>
      <c r="C497" s="343">
        <v>408</v>
      </c>
      <c r="D497" s="343">
        <v>9</v>
      </c>
      <c r="E497" s="343">
        <v>704</v>
      </c>
      <c r="F497" s="343">
        <v>70411</v>
      </c>
      <c r="G497" s="343">
        <v>3000</v>
      </c>
      <c r="H497" s="343">
        <v>404206</v>
      </c>
      <c r="I497" s="344">
        <v>0</v>
      </c>
      <c r="J497" s="346">
        <v>9000000</v>
      </c>
      <c r="K497" s="344">
        <v>0</v>
      </c>
      <c r="L497" s="345">
        <v>0</v>
      </c>
      <c r="M497" s="183"/>
      <c r="N497" s="331">
        <v>15000000</v>
      </c>
      <c r="O497" s="346">
        <f t="shared" si="98"/>
        <v>15750000</v>
      </c>
      <c r="P497" s="346">
        <f t="shared" si="98"/>
        <v>16537500</v>
      </c>
      <c r="Q497" s="347">
        <f t="shared" si="96"/>
        <v>47287500</v>
      </c>
    </row>
    <row r="498" spans="1:17" ht="18.75" x14ac:dyDescent="0.3">
      <c r="A498" s="333"/>
      <c r="B498" s="333" t="s">
        <v>153</v>
      </c>
      <c r="C498" s="337"/>
      <c r="D498" s="337"/>
      <c r="E498" s="337"/>
      <c r="F498" s="337"/>
      <c r="G498" s="337"/>
      <c r="H498" s="337"/>
      <c r="I498" s="183"/>
      <c r="J498" s="183"/>
      <c r="K498" s="183"/>
      <c r="L498" s="342"/>
      <c r="M498" s="183"/>
      <c r="N498" s="331">
        <f>IFERROR(VLOOKUP(A498,'[2]Detail CAPEX  (2)'!_xlnm.Print_Area,11,0),0)</f>
        <v>0</v>
      </c>
      <c r="O498" s="346">
        <f t="shared" si="98"/>
        <v>0</v>
      </c>
      <c r="P498" s="346">
        <f t="shared" si="98"/>
        <v>0</v>
      </c>
      <c r="Q498" s="347">
        <f t="shared" si="96"/>
        <v>0</v>
      </c>
    </row>
    <row r="499" spans="1:17" ht="18.75" x14ac:dyDescent="0.3">
      <c r="A499" s="183" t="s">
        <v>921</v>
      </c>
      <c r="B499" s="183" t="s">
        <v>922</v>
      </c>
      <c r="C499" s="343">
        <v>1702</v>
      </c>
      <c r="D499" s="343">
        <v>9</v>
      </c>
      <c r="E499" s="343">
        <v>704</v>
      </c>
      <c r="F499" s="343">
        <v>70451</v>
      </c>
      <c r="G499" s="343">
        <v>3000</v>
      </c>
      <c r="H499" s="343">
        <v>404206</v>
      </c>
      <c r="I499" s="346">
        <v>6000000</v>
      </c>
      <c r="J499" s="346">
        <v>2000000</v>
      </c>
      <c r="K499" s="346">
        <v>8000000</v>
      </c>
      <c r="L499" s="348">
        <v>8000000</v>
      </c>
      <c r="M499" s="183"/>
      <c r="N499" s="331">
        <f>IFERROR(VLOOKUP(A499,'[2]Detail CAPEX  (2)'!_xlnm.Print_Area,11,0),0)</f>
        <v>0</v>
      </c>
      <c r="O499" s="346">
        <f t="shared" si="98"/>
        <v>0</v>
      </c>
      <c r="P499" s="346">
        <f t="shared" si="98"/>
        <v>0</v>
      </c>
      <c r="Q499" s="347">
        <f>SUM(N499:P499)</f>
        <v>0</v>
      </c>
    </row>
    <row r="500" spans="1:17" ht="18.75" x14ac:dyDescent="0.3">
      <c r="A500" s="183" t="s">
        <v>923</v>
      </c>
      <c r="B500" s="183" t="s">
        <v>924</v>
      </c>
      <c r="C500" s="343">
        <v>1702</v>
      </c>
      <c r="D500" s="343">
        <v>9</v>
      </c>
      <c r="E500" s="343">
        <v>704</v>
      </c>
      <c r="F500" s="343">
        <v>70451</v>
      </c>
      <c r="G500" s="343">
        <v>3000</v>
      </c>
      <c r="H500" s="343">
        <v>404206</v>
      </c>
      <c r="I500" s="344">
        <v>0</v>
      </c>
      <c r="J500" s="344">
        <v>0</v>
      </c>
      <c r="K500" s="346">
        <v>50000000</v>
      </c>
      <c r="L500" s="345">
        <v>0</v>
      </c>
      <c r="M500" s="183"/>
      <c r="N500" s="331">
        <f>123500000-123500000</f>
        <v>0</v>
      </c>
      <c r="O500" s="346">
        <f t="shared" si="98"/>
        <v>0</v>
      </c>
      <c r="P500" s="346">
        <f t="shared" si="98"/>
        <v>0</v>
      </c>
      <c r="Q500" s="347">
        <f>SUM(N500:P500)</f>
        <v>0</v>
      </c>
    </row>
    <row r="501" spans="1:17" ht="18.75" x14ac:dyDescent="0.3">
      <c r="A501" s="183" t="s">
        <v>925</v>
      </c>
      <c r="B501" s="183" t="s">
        <v>926</v>
      </c>
      <c r="C501" s="343">
        <v>1702</v>
      </c>
      <c r="D501" s="343">
        <v>9</v>
      </c>
      <c r="E501" s="343">
        <v>704</v>
      </c>
      <c r="F501" s="343">
        <v>70451</v>
      </c>
      <c r="G501" s="343">
        <v>3000</v>
      </c>
      <c r="H501" s="343">
        <v>404206</v>
      </c>
      <c r="I501" s="346">
        <v>16533750</v>
      </c>
      <c r="J501" s="344">
        <v>0</v>
      </c>
      <c r="K501" s="346">
        <v>39000000</v>
      </c>
      <c r="L501" s="348">
        <v>39000000</v>
      </c>
      <c r="M501" s="183"/>
      <c r="N501" s="331">
        <f>IFERROR(VLOOKUP(A501,'[2]Detail CAPEX  (2)'!_xlnm.Print_Area,11,0),0)</f>
        <v>0</v>
      </c>
      <c r="O501" s="346">
        <f t="shared" si="98"/>
        <v>0</v>
      </c>
      <c r="P501" s="346">
        <f t="shared" si="98"/>
        <v>0</v>
      </c>
      <c r="Q501" s="347">
        <f>SUM(N501:P501)</f>
        <v>0</v>
      </c>
    </row>
    <row r="502" spans="1:17" ht="18.75" x14ac:dyDescent="0.3">
      <c r="A502" s="183" t="s">
        <v>927</v>
      </c>
      <c r="B502" s="183" t="s">
        <v>928</v>
      </c>
      <c r="C502" s="343">
        <v>1702</v>
      </c>
      <c r="D502" s="343">
        <v>9</v>
      </c>
      <c r="E502" s="343">
        <v>704</v>
      </c>
      <c r="F502" s="343">
        <v>70411</v>
      </c>
      <c r="G502" s="343">
        <v>3000</v>
      </c>
      <c r="H502" s="343">
        <v>404206</v>
      </c>
      <c r="I502" s="346">
        <v>100000</v>
      </c>
      <c r="J502" s="344">
        <v>0</v>
      </c>
      <c r="K502" s="344">
        <v>0</v>
      </c>
      <c r="L502" s="345">
        <v>0</v>
      </c>
      <c r="M502" s="183"/>
      <c r="N502" s="331">
        <f>IFERROR(VLOOKUP(A502,'[2]Detail CAPEX  (2)'!_xlnm.Print_Area,11,0),0)</f>
        <v>0</v>
      </c>
      <c r="O502" s="346">
        <f t="shared" si="98"/>
        <v>0</v>
      </c>
      <c r="P502" s="346">
        <f t="shared" si="98"/>
        <v>0</v>
      </c>
      <c r="Q502" s="347">
        <f>SUM(N502:P502)</f>
        <v>0</v>
      </c>
    </row>
    <row r="503" spans="1:17" ht="18.75" x14ac:dyDescent="0.3">
      <c r="A503" s="183" t="s">
        <v>929</v>
      </c>
      <c r="B503" s="183" t="s">
        <v>930</v>
      </c>
      <c r="C503" s="343">
        <v>1702</v>
      </c>
      <c r="D503" s="343">
        <v>9</v>
      </c>
      <c r="E503" s="343">
        <v>704</v>
      </c>
      <c r="F503" s="343">
        <v>70451</v>
      </c>
      <c r="G503" s="343">
        <v>3000</v>
      </c>
      <c r="H503" s="343">
        <v>404206</v>
      </c>
      <c r="I503" s="346">
        <v>10000000</v>
      </c>
      <c r="J503" s="344">
        <v>0</v>
      </c>
      <c r="K503" s="346">
        <v>5000000</v>
      </c>
      <c r="L503" s="348">
        <v>5000000</v>
      </c>
      <c r="M503" s="183"/>
      <c r="N503" s="331">
        <f>IFERROR(VLOOKUP(A503,'[2]Detail CAPEX  (2)'!_xlnm.Print_Area,11,0),0)</f>
        <v>0</v>
      </c>
      <c r="O503" s="346">
        <f t="shared" si="98"/>
        <v>0</v>
      </c>
      <c r="P503" s="346">
        <f t="shared" si="98"/>
        <v>0</v>
      </c>
      <c r="Q503" s="347">
        <f>SUM(N503:P503)</f>
        <v>0</v>
      </c>
    </row>
    <row r="504" spans="1:17" ht="18.75" x14ac:dyDescent="0.3">
      <c r="A504" s="183" t="s">
        <v>2851</v>
      </c>
      <c r="B504" s="183" t="s">
        <v>2852</v>
      </c>
      <c r="C504" s="343"/>
      <c r="D504" s="343"/>
      <c r="E504" s="343"/>
      <c r="F504" s="343"/>
      <c r="G504" s="343"/>
      <c r="H504" s="343"/>
      <c r="I504" s="346"/>
      <c r="J504" s="344"/>
      <c r="K504" s="346"/>
      <c r="L504" s="348"/>
      <c r="M504" s="183"/>
      <c r="N504" s="331">
        <v>50000000</v>
      </c>
      <c r="O504" s="346">
        <f t="shared" ref="O504" si="103">N504+5%*N504</f>
        <v>52500000</v>
      </c>
      <c r="P504" s="346">
        <f t="shared" ref="P504" si="104">O504+5%*O504</f>
        <v>55125000</v>
      </c>
      <c r="Q504" s="347">
        <f t="shared" ref="Q504" si="105">SUM(N504:P504)</f>
        <v>157625000</v>
      </c>
    </row>
    <row r="505" spans="1:17" ht="18.75" x14ac:dyDescent="0.3">
      <c r="A505" s="183" t="s">
        <v>2853</v>
      </c>
      <c r="B505" s="183" t="s">
        <v>2854</v>
      </c>
      <c r="C505" s="343"/>
      <c r="D505" s="343"/>
      <c r="E505" s="343"/>
      <c r="F505" s="343"/>
      <c r="G505" s="343"/>
      <c r="H505" s="343"/>
      <c r="I505" s="346"/>
      <c r="J505" s="344"/>
      <c r="K505" s="346"/>
      <c r="L505" s="348"/>
      <c r="M505" s="183"/>
      <c r="N505" s="331">
        <v>49000000</v>
      </c>
      <c r="O505" s="346">
        <f t="shared" ref="O505" si="106">N505+5%*N505</f>
        <v>51450000</v>
      </c>
      <c r="P505" s="346">
        <f t="shared" ref="P505" si="107">O505+5%*O505</f>
        <v>54022500</v>
      </c>
      <c r="Q505" s="347">
        <f t="shared" ref="Q505" si="108">SUM(N505:P505)</f>
        <v>154472500</v>
      </c>
    </row>
    <row r="506" spans="1:17" ht="18.75" x14ac:dyDescent="0.3">
      <c r="A506" s="183" t="s">
        <v>931</v>
      </c>
      <c r="B506" s="183" t="s">
        <v>932</v>
      </c>
      <c r="C506" s="343">
        <v>1702</v>
      </c>
      <c r="D506" s="343">
        <v>9</v>
      </c>
      <c r="E506" s="343">
        <v>704</v>
      </c>
      <c r="F506" s="343">
        <v>70451</v>
      </c>
      <c r="G506" s="343">
        <v>3000</v>
      </c>
      <c r="H506" s="343">
        <v>404206</v>
      </c>
      <c r="I506" s="346">
        <v>9540400</v>
      </c>
      <c r="J506" s="344">
        <v>0</v>
      </c>
      <c r="K506" s="344">
        <v>0</v>
      </c>
      <c r="L506" s="345">
        <v>0</v>
      </c>
      <c r="M506" s="183"/>
      <c r="N506" s="331">
        <f>IFERROR(VLOOKUP(A506,'[2]Detail CAPEX  (2)'!_xlnm.Print_Area,11,0),0)</f>
        <v>0</v>
      </c>
      <c r="O506" s="346">
        <f t="shared" ref="O506:P516" si="109">N506+5%*N506</f>
        <v>0</v>
      </c>
      <c r="P506" s="346">
        <f t="shared" si="109"/>
        <v>0</v>
      </c>
      <c r="Q506" s="347">
        <f t="shared" ref="Q506:Q516" si="110">SUM(N506:P506)</f>
        <v>0</v>
      </c>
    </row>
    <row r="507" spans="1:17" ht="18.75" x14ac:dyDescent="0.3">
      <c r="A507" s="183" t="s">
        <v>933</v>
      </c>
      <c r="B507" s="183" t="s">
        <v>934</v>
      </c>
      <c r="C507" s="343">
        <v>1702</v>
      </c>
      <c r="D507" s="343">
        <v>9</v>
      </c>
      <c r="E507" s="343">
        <v>704</v>
      </c>
      <c r="F507" s="343">
        <v>70451</v>
      </c>
      <c r="G507" s="343">
        <v>3000</v>
      </c>
      <c r="H507" s="343">
        <v>404206</v>
      </c>
      <c r="I507" s="346">
        <v>33995500</v>
      </c>
      <c r="J507" s="344">
        <v>0</v>
      </c>
      <c r="K507" s="346">
        <v>50000000</v>
      </c>
      <c r="L507" s="348">
        <v>10000000</v>
      </c>
      <c r="M507" s="183"/>
      <c r="N507" s="331">
        <f>IFERROR(VLOOKUP(A507,'[2]Detail CAPEX  (2)'!_xlnm.Print_Area,11,0),0)</f>
        <v>0</v>
      </c>
      <c r="O507" s="346">
        <f t="shared" si="109"/>
        <v>0</v>
      </c>
      <c r="P507" s="346">
        <f t="shared" si="109"/>
        <v>0</v>
      </c>
      <c r="Q507" s="347">
        <f t="shared" si="110"/>
        <v>0</v>
      </c>
    </row>
    <row r="508" spans="1:17" ht="18.75" x14ac:dyDescent="0.3">
      <c r="A508" s="183" t="s">
        <v>935</v>
      </c>
      <c r="B508" s="183" t="s">
        <v>936</v>
      </c>
      <c r="C508" s="343">
        <v>1702</v>
      </c>
      <c r="D508" s="343">
        <v>1</v>
      </c>
      <c r="E508" s="343">
        <v>704</v>
      </c>
      <c r="F508" s="343">
        <v>70451</v>
      </c>
      <c r="G508" s="343">
        <v>3000</v>
      </c>
      <c r="H508" s="343">
        <v>404205</v>
      </c>
      <c r="I508" s="346">
        <v>524670</v>
      </c>
      <c r="J508" s="344">
        <v>0</v>
      </c>
      <c r="K508" s="346">
        <v>10000000</v>
      </c>
      <c r="L508" s="348">
        <v>5000000</v>
      </c>
      <c r="M508" s="183"/>
      <c r="N508" s="331">
        <f>IFERROR(VLOOKUP(A508,'[2]Detail CAPEX  (2)'!_xlnm.Print_Area,11,0),0)</f>
        <v>0</v>
      </c>
      <c r="O508" s="346">
        <f t="shared" si="109"/>
        <v>0</v>
      </c>
      <c r="P508" s="346">
        <f t="shared" si="109"/>
        <v>0</v>
      </c>
      <c r="Q508" s="347">
        <f t="shared" si="110"/>
        <v>0</v>
      </c>
    </row>
    <row r="509" spans="1:17" ht="18.75" x14ac:dyDescent="0.3">
      <c r="A509" s="183" t="s">
        <v>937</v>
      </c>
      <c r="B509" s="183" t="s">
        <v>938</v>
      </c>
      <c r="C509" s="343">
        <v>1701</v>
      </c>
      <c r="D509" s="343">
        <v>11</v>
      </c>
      <c r="E509" s="343">
        <v>704</v>
      </c>
      <c r="F509" s="343">
        <v>70451</v>
      </c>
      <c r="G509" s="343">
        <v>3000</v>
      </c>
      <c r="H509" s="343">
        <v>404206</v>
      </c>
      <c r="I509" s="344">
        <v>0</v>
      </c>
      <c r="J509" s="344">
        <v>0</v>
      </c>
      <c r="K509" s="346">
        <v>950000</v>
      </c>
      <c r="L509" s="348">
        <v>950000</v>
      </c>
      <c r="M509" s="183"/>
      <c r="N509" s="331">
        <f>IFERROR(VLOOKUP(A509,'[2]Detail CAPEX  (2)'!_xlnm.Print_Area,11,0),0)</f>
        <v>0</v>
      </c>
      <c r="O509" s="346">
        <f t="shared" si="109"/>
        <v>0</v>
      </c>
      <c r="P509" s="346">
        <f t="shared" si="109"/>
        <v>0</v>
      </c>
      <c r="Q509" s="347">
        <f t="shared" si="110"/>
        <v>0</v>
      </c>
    </row>
    <row r="510" spans="1:17" ht="18.75" x14ac:dyDescent="0.3">
      <c r="A510" s="183" t="s">
        <v>939</v>
      </c>
      <c r="B510" s="183" t="s">
        <v>940</v>
      </c>
      <c r="C510" s="343">
        <v>1701</v>
      </c>
      <c r="D510" s="343">
        <v>11</v>
      </c>
      <c r="E510" s="343">
        <v>704</v>
      </c>
      <c r="F510" s="343">
        <v>70451</v>
      </c>
      <c r="G510" s="343">
        <v>3000</v>
      </c>
      <c r="H510" s="343">
        <v>404206</v>
      </c>
      <c r="I510" s="344">
        <v>0</v>
      </c>
      <c r="J510" s="344">
        <v>0</v>
      </c>
      <c r="K510" s="346">
        <v>8000000</v>
      </c>
      <c r="L510" s="348">
        <v>8000000</v>
      </c>
      <c r="M510" s="183"/>
      <c r="N510" s="331">
        <f>IFERROR(VLOOKUP(A510,'[2]Detail CAPEX  (2)'!_xlnm.Print_Area,11,0),0)</f>
        <v>0</v>
      </c>
      <c r="O510" s="346">
        <f t="shared" si="109"/>
        <v>0</v>
      </c>
      <c r="P510" s="346">
        <f t="shared" si="109"/>
        <v>0</v>
      </c>
      <c r="Q510" s="347">
        <f t="shared" si="110"/>
        <v>0</v>
      </c>
    </row>
    <row r="511" spans="1:17" ht="18.75" x14ac:dyDescent="0.3">
      <c r="A511" s="183" t="s">
        <v>941</v>
      </c>
      <c r="B511" s="183" t="s">
        <v>942</v>
      </c>
      <c r="C511" s="343">
        <v>1701</v>
      </c>
      <c r="D511" s="343">
        <v>11</v>
      </c>
      <c r="E511" s="343">
        <v>704</v>
      </c>
      <c r="F511" s="343">
        <v>70451</v>
      </c>
      <c r="G511" s="343">
        <v>3000</v>
      </c>
      <c r="H511" s="343">
        <v>404206</v>
      </c>
      <c r="I511" s="344">
        <v>0</v>
      </c>
      <c r="J511" s="344">
        <v>0</v>
      </c>
      <c r="K511" s="346">
        <v>50000000</v>
      </c>
      <c r="L511" s="348">
        <v>50000000</v>
      </c>
      <c r="M511" s="183"/>
      <c r="N511" s="331">
        <f>IFERROR(VLOOKUP(A511,'[2]Detail CAPEX  (2)'!_xlnm.Print_Area,11,0),0)</f>
        <v>0</v>
      </c>
      <c r="O511" s="346">
        <f t="shared" si="109"/>
        <v>0</v>
      </c>
      <c r="P511" s="346">
        <f t="shared" si="109"/>
        <v>0</v>
      </c>
      <c r="Q511" s="347">
        <f t="shared" si="110"/>
        <v>0</v>
      </c>
    </row>
    <row r="512" spans="1:17" ht="18.75" x14ac:dyDescent="0.3">
      <c r="A512" s="183" t="s">
        <v>943</v>
      </c>
      <c r="B512" s="183" t="s">
        <v>944</v>
      </c>
      <c r="C512" s="343">
        <v>1701</v>
      </c>
      <c r="D512" s="343">
        <v>11</v>
      </c>
      <c r="E512" s="343">
        <v>704</v>
      </c>
      <c r="F512" s="343">
        <v>70451</v>
      </c>
      <c r="G512" s="343">
        <v>3000</v>
      </c>
      <c r="H512" s="343">
        <v>404206</v>
      </c>
      <c r="I512" s="344">
        <v>0</v>
      </c>
      <c r="J512" s="344">
        <v>0</v>
      </c>
      <c r="K512" s="346">
        <v>2000000</v>
      </c>
      <c r="L512" s="348">
        <v>2000000</v>
      </c>
      <c r="M512" s="183"/>
      <c r="N512" s="331">
        <f>IFERROR(VLOOKUP(A512,'[2]Detail CAPEX  (2)'!_xlnm.Print_Area,11,0),0)</f>
        <v>0</v>
      </c>
      <c r="O512" s="346">
        <f t="shared" si="109"/>
        <v>0</v>
      </c>
      <c r="P512" s="346">
        <f t="shared" si="109"/>
        <v>0</v>
      </c>
      <c r="Q512" s="347">
        <f t="shared" si="110"/>
        <v>0</v>
      </c>
    </row>
    <row r="513" spans="1:17" ht="18.75" x14ac:dyDescent="0.3">
      <c r="A513" s="183" t="s">
        <v>945</v>
      </c>
      <c r="B513" s="183" t="s">
        <v>946</v>
      </c>
      <c r="C513" s="343">
        <v>1702</v>
      </c>
      <c r="D513" s="343">
        <v>11</v>
      </c>
      <c r="E513" s="343">
        <v>704</v>
      </c>
      <c r="F513" s="343">
        <v>70451</v>
      </c>
      <c r="G513" s="343">
        <v>3000</v>
      </c>
      <c r="H513" s="343">
        <v>404206</v>
      </c>
      <c r="I513" s="344">
        <v>0</v>
      </c>
      <c r="J513" s="344">
        <v>0</v>
      </c>
      <c r="K513" s="346">
        <v>2000000</v>
      </c>
      <c r="L513" s="348">
        <v>2000000</v>
      </c>
      <c r="M513" s="183"/>
      <c r="N513" s="331">
        <f>IFERROR(VLOOKUP(A513,'[2]Detail CAPEX  (2)'!_xlnm.Print_Area,11,0),0)</f>
        <v>0</v>
      </c>
      <c r="O513" s="346">
        <f t="shared" si="109"/>
        <v>0</v>
      </c>
      <c r="P513" s="346">
        <f t="shared" si="109"/>
        <v>0</v>
      </c>
      <c r="Q513" s="347">
        <f t="shared" si="110"/>
        <v>0</v>
      </c>
    </row>
    <row r="514" spans="1:17" ht="18.75" x14ac:dyDescent="0.3">
      <c r="A514" s="183" t="s">
        <v>947</v>
      </c>
      <c r="B514" s="183" t="s">
        <v>948</v>
      </c>
      <c r="C514" s="343">
        <v>1702</v>
      </c>
      <c r="D514" s="343">
        <v>11</v>
      </c>
      <c r="E514" s="343">
        <v>706</v>
      </c>
      <c r="F514" s="343">
        <v>70650</v>
      </c>
      <c r="G514" s="343">
        <v>3000</v>
      </c>
      <c r="H514" s="343">
        <v>404205</v>
      </c>
      <c r="I514" s="344">
        <v>0</v>
      </c>
      <c r="J514" s="344">
        <v>0</v>
      </c>
      <c r="K514" s="346">
        <v>4150000</v>
      </c>
      <c r="L514" s="348">
        <v>4150000</v>
      </c>
      <c r="M514" s="183"/>
      <c r="N514" s="331">
        <f>IFERROR(VLOOKUP(A514,'[2]Detail CAPEX  (2)'!_xlnm.Print_Area,11,0),0)</f>
        <v>0</v>
      </c>
      <c r="O514" s="346">
        <f t="shared" si="109"/>
        <v>0</v>
      </c>
      <c r="P514" s="346">
        <f t="shared" si="109"/>
        <v>0</v>
      </c>
      <c r="Q514" s="347">
        <f t="shared" si="110"/>
        <v>0</v>
      </c>
    </row>
    <row r="515" spans="1:17" ht="18.75" x14ac:dyDescent="0.3">
      <c r="A515" s="333"/>
      <c r="B515" s="333" t="s">
        <v>152</v>
      </c>
      <c r="C515" s="337"/>
      <c r="D515" s="337"/>
      <c r="E515" s="337"/>
      <c r="F515" s="337"/>
      <c r="G515" s="337"/>
      <c r="H515" s="337"/>
      <c r="I515" s="183"/>
      <c r="J515" s="183"/>
      <c r="K515" s="183"/>
      <c r="L515" s="342"/>
      <c r="M515" s="183"/>
      <c r="N515" s="331">
        <f>IFERROR(VLOOKUP(A515,'[2]Detail CAPEX  (2)'!_xlnm.Print_Area,11,0),0)</f>
        <v>0</v>
      </c>
      <c r="O515" s="346">
        <f t="shared" si="109"/>
        <v>0</v>
      </c>
      <c r="P515" s="346">
        <f t="shared" si="109"/>
        <v>0</v>
      </c>
      <c r="Q515" s="347">
        <f t="shared" si="110"/>
        <v>0</v>
      </c>
    </row>
    <row r="516" spans="1:17" ht="18.75" x14ac:dyDescent="0.3">
      <c r="A516" s="183" t="s">
        <v>949</v>
      </c>
      <c r="B516" s="183" t="s">
        <v>950</v>
      </c>
      <c r="C516" s="343">
        <v>1602</v>
      </c>
      <c r="D516" s="343">
        <v>9</v>
      </c>
      <c r="E516" s="343">
        <v>704</v>
      </c>
      <c r="F516" s="343">
        <v>70452</v>
      </c>
      <c r="G516" s="343">
        <v>3000</v>
      </c>
      <c r="H516" s="343">
        <v>404107</v>
      </c>
      <c r="I516" s="346">
        <v>5000000</v>
      </c>
      <c r="J516" s="344">
        <v>0</v>
      </c>
      <c r="K516" s="346">
        <v>5000000</v>
      </c>
      <c r="L516" s="348">
        <v>5000000</v>
      </c>
      <c r="M516" s="183"/>
      <c r="N516" s="331">
        <f>IFERROR(VLOOKUP(A516,'[2]Detail CAPEX  (2)'!_xlnm.Print_Area,11,0),0)</f>
        <v>0</v>
      </c>
      <c r="O516" s="346">
        <f t="shared" si="109"/>
        <v>0</v>
      </c>
      <c r="P516" s="346">
        <f t="shared" si="109"/>
        <v>0</v>
      </c>
      <c r="Q516" s="347">
        <f t="shared" si="110"/>
        <v>0</v>
      </c>
    </row>
    <row r="517" spans="1:17" s="378" customFormat="1" ht="18.75" x14ac:dyDescent="0.3">
      <c r="A517" s="376"/>
      <c r="B517" s="376" t="s">
        <v>951</v>
      </c>
      <c r="C517" s="376"/>
      <c r="D517" s="376"/>
      <c r="E517" s="376"/>
      <c r="F517" s="376"/>
      <c r="G517" s="376"/>
      <c r="H517" s="376"/>
      <c r="I517" s="377">
        <f>SUM(I494:I516)</f>
        <v>83961320</v>
      </c>
      <c r="J517" s="377">
        <f t="shared" ref="J517:M517" si="111">SUM(J494:J516)</f>
        <v>12612000</v>
      </c>
      <c r="K517" s="377">
        <f t="shared" si="111"/>
        <v>237240000</v>
      </c>
      <c r="L517" s="357">
        <f t="shared" si="111"/>
        <v>142240000</v>
      </c>
      <c r="M517" s="377">
        <f t="shared" si="111"/>
        <v>0</v>
      </c>
      <c r="N517" s="358">
        <f>SUM(N494:N516)</f>
        <v>131000000</v>
      </c>
      <c r="O517" s="358">
        <f t="shared" ref="O517:Q517" si="112">SUM(O494:O516)</f>
        <v>137550000</v>
      </c>
      <c r="P517" s="358">
        <f t="shared" si="112"/>
        <v>144427500</v>
      </c>
      <c r="Q517" s="358">
        <f t="shared" si="112"/>
        <v>412977500</v>
      </c>
    </row>
    <row r="518" spans="1:17" ht="18.75" x14ac:dyDescent="0.3">
      <c r="A518" s="337"/>
      <c r="B518" s="337"/>
      <c r="C518" s="337"/>
      <c r="D518" s="337"/>
      <c r="E518" s="337"/>
      <c r="F518" s="337"/>
      <c r="G518" s="337"/>
      <c r="H518" s="337"/>
      <c r="I518" s="183"/>
      <c r="J518" s="183"/>
      <c r="K518" s="183"/>
      <c r="L518" s="342"/>
      <c r="M518" s="183"/>
      <c r="N518" s="331">
        <f>IFERROR(VLOOKUP(A518,'[2]Detail CAPEX  (2)'!_xlnm.Print_Area,11,0),0)</f>
        <v>0</v>
      </c>
      <c r="O518" s="346">
        <f t="shared" ref="O518:P527" si="113">N518+5%*N518</f>
        <v>0</v>
      </c>
      <c r="P518" s="346">
        <f t="shared" si="113"/>
        <v>0</v>
      </c>
      <c r="Q518" s="347">
        <f t="shared" ref="Q518:Q527" si="114">SUM(N518:P518)</f>
        <v>0</v>
      </c>
    </row>
    <row r="519" spans="1:17" ht="18.75" x14ac:dyDescent="0.3">
      <c r="A519" s="336">
        <v>29055001</v>
      </c>
      <c r="B519" s="333" t="s">
        <v>952</v>
      </c>
      <c r="C519" s="337"/>
      <c r="D519" s="337"/>
      <c r="E519" s="337"/>
      <c r="F519" s="337"/>
      <c r="G519" s="337"/>
      <c r="H519" s="337"/>
      <c r="I519" s="183"/>
      <c r="J519" s="183"/>
      <c r="K519" s="183"/>
      <c r="L519" s="342"/>
      <c r="M519" s="183"/>
      <c r="N519" s="331">
        <f>IFERROR(VLOOKUP(#REF!,'[2]Detail CAPEX  (2)'!_xlnm.Print_Area,11,0),0)</f>
        <v>0</v>
      </c>
      <c r="O519" s="346">
        <f t="shared" si="113"/>
        <v>0</v>
      </c>
      <c r="P519" s="346">
        <f t="shared" si="113"/>
        <v>0</v>
      </c>
      <c r="Q519" s="347">
        <f t="shared" si="114"/>
        <v>0</v>
      </c>
    </row>
    <row r="520" spans="1:17" ht="18.75" x14ac:dyDescent="0.3">
      <c r="A520" s="333"/>
      <c r="B520" s="333" t="s">
        <v>150</v>
      </c>
      <c r="C520" s="337"/>
      <c r="D520" s="337"/>
      <c r="E520" s="337"/>
      <c r="F520" s="337"/>
      <c r="G520" s="337"/>
      <c r="H520" s="337"/>
      <c r="I520" s="183"/>
      <c r="J520" s="183"/>
      <c r="K520" s="183"/>
      <c r="L520" s="342"/>
      <c r="M520" s="183"/>
      <c r="N520" s="331">
        <f>IFERROR(VLOOKUP(A520,'[2]Detail CAPEX  (2)'!_xlnm.Print_Area,11,0),0)</f>
        <v>0</v>
      </c>
      <c r="O520" s="346">
        <f t="shared" si="113"/>
        <v>0</v>
      </c>
      <c r="P520" s="346">
        <f t="shared" si="113"/>
        <v>0</v>
      </c>
      <c r="Q520" s="347">
        <f t="shared" si="114"/>
        <v>0</v>
      </c>
    </row>
    <row r="521" spans="1:17" ht="18.75" x14ac:dyDescent="0.3">
      <c r="A521" s="183" t="s">
        <v>2855</v>
      </c>
      <c r="B521" s="183" t="s">
        <v>924</v>
      </c>
      <c r="C521" s="343">
        <v>1305</v>
      </c>
      <c r="D521" s="343">
        <v>9</v>
      </c>
      <c r="E521" s="343">
        <v>704</v>
      </c>
      <c r="F521" s="343">
        <v>70451</v>
      </c>
      <c r="G521" s="343">
        <v>3000</v>
      </c>
      <c r="H521" s="343">
        <v>404206</v>
      </c>
      <c r="I521" s="344">
        <v>0</v>
      </c>
      <c r="J521" s="344">
        <v>0</v>
      </c>
      <c r="K521" s="346">
        <v>84000000</v>
      </c>
      <c r="L521" s="348">
        <v>54000000</v>
      </c>
      <c r="M521" s="183"/>
      <c r="N521" s="331">
        <f>IFERROR(VLOOKUP(A521,'[2]Detail CAPEX  (2)'!_xlnm.Print_Area,11,0),0)-90000000</f>
        <v>-90000000</v>
      </c>
      <c r="O521" s="346">
        <f t="shared" si="113"/>
        <v>-94500000</v>
      </c>
      <c r="P521" s="346">
        <f t="shared" si="113"/>
        <v>-99225000</v>
      </c>
      <c r="Q521" s="347">
        <f t="shared" si="114"/>
        <v>-283725000</v>
      </c>
    </row>
    <row r="522" spans="1:17" ht="18.75" x14ac:dyDescent="0.3">
      <c r="A522" s="183" t="s">
        <v>2856</v>
      </c>
      <c r="B522" s="183" t="s">
        <v>940</v>
      </c>
      <c r="C522" s="343">
        <v>1305</v>
      </c>
      <c r="D522" s="343">
        <v>9</v>
      </c>
      <c r="E522" s="343">
        <v>704</v>
      </c>
      <c r="F522" s="343">
        <v>70451</v>
      </c>
      <c r="G522" s="343">
        <v>3000</v>
      </c>
      <c r="H522" s="343">
        <v>404206</v>
      </c>
      <c r="I522" s="344">
        <v>0</v>
      </c>
      <c r="J522" s="344">
        <v>0</v>
      </c>
      <c r="K522" s="346">
        <v>30000000</v>
      </c>
      <c r="L522" s="348">
        <v>30000000</v>
      </c>
      <c r="M522" s="183"/>
      <c r="N522" s="331">
        <v>54000000</v>
      </c>
      <c r="O522" s="346">
        <f t="shared" si="113"/>
        <v>56700000</v>
      </c>
      <c r="P522" s="346">
        <f t="shared" si="113"/>
        <v>59535000</v>
      </c>
      <c r="Q522" s="347">
        <f t="shared" si="114"/>
        <v>170235000</v>
      </c>
    </row>
    <row r="523" spans="1:17" ht="18.75" x14ac:dyDescent="0.3">
      <c r="A523" s="183" t="s">
        <v>2857</v>
      </c>
      <c r="B523" s="183" t="s">
        <v>953</v>
      </c>
      <c r="C523" s="343">
        <v>1305</v>
      </c>
      <c r="D523" s="343">
        <v>9</v>
      </c>
      <c r="E523" s="343">
        <v>704</v>
      </c>
      <c r="F523" s="343">
        <v>70451</v>
      </c>
      <c r="G523" s="343">
        <v>3000</v>
      </c>
      <c r="H523" s="343">
        <v>404206</v>
      </c>
      <c r="I523" s="344">
        <v>0</v>
      </c>
      <c r="J523" s="344">
        <v>0</v>
      </c>
      <c r="K523" s="346">
        <v>6000000</v>
      </c>
      <c r="L523" s="348">
        <v>6000000</v>
      </c>
      <c r="M523" s="183"/>
      <c r="N523" s="331">
        <f>IFERROR(VLOOKUP(A523,'[2]Detail CAPEX  (2)'!_xlnm.Print_Area,11,0),0)</f>
        <v>0</v>
      </c>
      <c r="O523" s="346">
        <f t="shared" si="113"/>
        <v>0</v>
      </c>
      <c r="P523" s="346">
        <f t="shared" si="113"/>
        <v>0</v>
      </c>
      <c r="Q523" s="347">
        <f t="shared" si="114"/>
        <v>0</v>
      </c>
    </row>
    <row r="524" spans="1:17" ht="18.75" x14ac:dyDescent="0.3">
      <c r="A524" s="183" t="s">
        <v>2858</v>
      </c>
      <c r="B524" s="183" t="s">
        <v>954</v>
      </c>
      <c r="C524" s="343">
        <v>1305</v>
      </c>
      <c r="D524" s="343">
        <v>9</v>
      </c>
      <c r="E524" s="343">
        <v>704</v>
      </c>
      <c r="F524" s="343">
        <v>70451</v>
      </c>
      <c r="G524" s="343">
        <v>3000</v>
      </c>
      <c r="H524" s="343">
        <v>404206</v>
      </c>
      <c r="I524" s="344">
        <v>0</v>
      </c>
      <c r="J524" s="344">
        <v>0</v>
      </c>
      <c r="K524" s="346">
        <v>5000000</v>
      </c>
      <c r="L524" s="348">
        <v>5000000</v>
      </c>
      <c r="M524" s="183"/>
      <c r="N524" s="331">
        <f>IFERROR(VLOOKUP(A524,'[2]Detail CAPEX  (2)'!_xlnm.Print_Area,11,0),0)</f>
        <v>0</v>
      </c>
      <c r="O524" s="346">
        <f t="shared" si="113"/>
        <v>0</v>
      </c>
      <c r="P524" s="346">
        <f t="shared" si="113"/>
        <v>0</v>
      </c>
      <c r="Q524" s="347">
        <f t="shared" si="114"/>
        <v>0</v>
      </c>
    </row>
    <row r="525" spans="1:17" ht="18.75" x14ac:dyDescent="0.3">
      <c r="A525" s="183" t="s">
        <v>2859</v>
      </c>
      <c r="B525" s="183" t="s">
        <v>323</v>
      </c>
      <c r="C525" s="343">
        <v>1305</v>
      </c>
      <c r="D525" s="343">
        <v>9</v>
      </c>
      <c r="E525" s="343">
        <v>704</v>
      </c>
      <c r="F525" s="343">
        <v>70451</v>
      </c>
      <c r="G525" s="343">
        <v>3000</v>
      </c>
      <c r="H525" s="343">
        <v>404206</v>
      </c>
      <c r="I525" s="344">
        <v>0</v>
      </c>
      <c r="J525" s="344">
        <v>0</v>
      </c>
      <c r="K525" s="346">
        <v>3000000</v>
      </c>
      <c r="L525" s="348">
        <v>3000000</v>
      </c>
      <c r="M525" s="183"/>
      <c r="N525" s="331">
        <v>4700000</v>
      </c>
      <c r="O525" s="346">
        <f t="shared" si="113"/>
        <v>4935000</v>
      </c>
      <c r="P525" s="346">
        <f t="shared" si="113"/>
        <v>5181750</v>
      </c>
      <c r="Q525" s="347">
        <f t="shared" si="114"/>
        <v>14816750</v>
      </c>
    </row>
    <row r="526" spans="1:17" ht="18.75" x14ac:dyDescent="0.3">
      <c r="A526" s="183" t="s">
        <v>2860</v>
      </c>
      <c r="B526" s="183" t="s">
        <v>955</v>
      </c>
      <c r="C526" s="343">
        <v>1305</v>
      </c>
      <c r="D526" s="343">
        <v>9</v>
      </c>
      <c r="E526" s="343">
        <v>704</v>
      </c>
      <c r="F526" s="343">
        <v>70451</v>
      </c>
      <c r="G526" s="343">
        <v>3000</v>
      </c>
      <c r="H526" s="343">
        <v>404206</v>
      </c>
      <c r="I526" s="344">
        <v>0</v>
      </c>
      <c r="J526" s="344">
        <v>0</v>
      </c>
      <c r="K526" s="346">
        <v>30500000</v>
      </c>
      <c r="L526" s="348">
        <v>30500000</v>
      </c>
      <c r="M526" s="183"/>
      <c r="N526" s="331">
        <v>65000000</v>
      </c>
      <c r="O526" s="346">
        <f t="shared" si="113"/>
        <v>68250000</v>
      </c>
      <c r="P526" s="346">
        <f t="shared" si="113"/>
        <v>71662500</v>
      </c>
      <c r="Q526" s="347">
        <f t="shared" si="114"/>
        <v>204912500</v>
      </c>
    </row>
    <row r="527" spans="1:17" ht="18.75" x14ac:dyDescent="0.3">
      <c r="A527" s="183" t="s">
        <v>2861</v>
      </c>
      <c r="B527" s="183" t="s">
        <v>956</v>
      </c>
      <c r="C527" s="343">
        <v>1305</v>
      </c>
      <c r="D527" s="343">
        <v>9</v>
      </c>
      <c r="E527" s="343">
        <v>704</v>
      </c>
      <c r="F527" s="343">
        <v>70451</v>
      </c>
      <c r="G527" s="343">
        <v>3000</v>
      </c>
      <c r="H527" s="343">
        <v>404206</v>
      </c>
      <c r="I527" s="344">
        <v>0</v>
      </c>
      <c r="J527" s="344">
        <v>0</v>
      </c>
      <c r="K527" s="346">
        <v>5000000</v>
      </c>
      <c r="L527" s="348">
        <v>5000000</v>
      </c>
      <c r="M527" s="183"/>
      <c r="N527" s="331">
        <v>7000000</v>
      </c>
      <c r="O527" s="346">
        <f t="shared" si="113"/>
        <v>7350000</v>
      </c>
      <c r="P527" s="346">
        <f t="shared" si="113"/>
        <v>7717500</v>
      </c>
      <c r="Q527" s="347">
        <f t="shared" si="114"/>
        <v>22067500</v>
      </c>
    </row>
    <row r="528" spans="1:17" ht="18.75" x14ac:dyDescent="0.3">
      <c r="A528" s="183" t="s">
        <v>2862</v>
      </c>
      <c r="B528" s="183" t="s">
        <v>2863</v>
      </c>
      <c r="C528" s="343"/>
      <c r="D528" s="343"/>
      <c r="E528" s="343"/>
      <c r="F528" s="343"/>
      <c r="G528" s="343"/>
      <c r="H528" s="343"/>
      <c r="I528" s="344"/>
      <c r="J528" s="344"/>
      <c r="K528" s="346"/>
      <c r="L528" s="348"/>
      <c r="M528" s="183"/>
      <c r="N528" s="331">
        <v>40000000</v>
      </c>
      <c r="O528" s="346">
        <f t="shared" ref="O528" si="115">N528+5%*N528</f>
        <v>42000000</v>
      </c>
      <c r="P528" s="346">
        <f t="shared" ref="P528" si="116">O528+5%*O528</f>
        <v>44100000</v>
      </c>
      <c r="Q528" s="347">
        <f t="shared" ref="Q528" si="117">SUM(N528:P528)</f>
        <v>126100000</v>
      </c>
    </row>
    <row r="529" spans="1:17" s="378" customFormat="1" ht="18.75" x14ac:dyDescent="0.3">
      <c r="A529" s="376"/>
      <c r="B529" s="376" t="s">
        <v>957</v>
      </c>
      <c r="C529" s="376"/>
      <c r="D529" s="376"/>
      <c r="E529" s="376"/>
      <c r="F529" s="376"/>
      <c r="G529" s="376"/>
      <c r="H529" s="376"/>
      <c r="I529" s="382">
        <f>SUM(I521:I527)</f>
        <v>0</v>
      </c>
      <c r="J529" s="382">
        <f t="shared" ref="J529:M529" si="118">SUM(J521:J527)</f>
        <v>0</v>
      </c>
      <c r="K529" s="382">
        <f t="shared" si="118"/>
        <v>163500000</v>
      </c>
      <c r="L529" s="384">
        <f t="shared" si="118"/>
        <v>133500000</v>
      </c>
      <c r="M529" s="382">
        <f t="shared" si="118"/>
        <v>0</v>
      </c>
      <c r="N529" s="358">
        <f>SUM(N521:N528)</f>
        <v>80700000</v>
      </c>
      <c r="O529" s="358">
        <f t="shared" ref="O529:Q529" si="119">SUM(O521:O528)</f>
        <v>84735000</v>
      </c>
      <c r="P529" s="358">
        <f t="shared" si="119"/>
        <v>88971750</v>
      </c>
      <c r="Q529" s="358">
        <f t="shared" si="119"/>
        <v>254406750</v>
      </c>
    </row>
    <row r="530" spans="1:17" ht="18.75" x14ac:dyDescent="0.3">
      <c r="A530" s="337"/>
      <c r="B530" s="333"/>
      <c r="C530" s="337"/>
      <c r="D530" s="337"/>
      <c r="E530" s="337"/>
      <c r="F530" s="337"/>
      <c r="G530" s="337"/>
      <c r="H530" s="337"/>
      <c r="I530" s="339"/>
      <c r="J530" s="339"/>
      <c r="K530" s="339"/>
      <c r="L530" s="340"/>
      <c r="M530" s="339"/>
      <c r="N530" s="331"/>
      <c r="O530" s="346"/>
      <c r="P530" s="346"/>
      <c r="Q530" s="347"/>
    </row>
    <row r="531" spans="1:17" ht="18.75" x14ac:dyDescent="0.3">
      <c r="A531" s="385">
        <v>34001001</v>
      </c>
      <c r="B531" s="386" t="s">
        <v>67</v>
      </c>
      <c r="C531" s="386"/>
      <c r="D531" s="386"/>
      <c r="E531" s="386"/>
      <c r="F531" s="386"/>
      <c r="G531" s="386"/>
      <c r="H531" s="386"/>
      <c r="I531" s="386"/>
      <c r="J531" s="386"/>
      <c r="K531" s="386"/>
      <c r="L531" s="387"/>
      <c r="M531" s="386"/>
      <c r="N531" s="386">
        <v>0</v>
      </c>
      <c r="O531" s="386">
        <v>0</v>
      </c>
      <c r="P531" s="386">
        <v>0</v>
      </c>
      <c r="Q531" s="386">
        <v>0</v>
      </c>
    </row>
    <row r="532" spans="1:17" ht="18.75" x14ac:dyDescent="0.3">
      <c r="A532" s="386"/>
      <c r="B532" s="386"/>
      <c r="C532" s="386"/>
      <c r="D532" s="386"/>
      <c r="E532" s="386"/>
      <c r="F532" s="386"/>
      <c r="G532" s="386"/>
      <c r="H532" s="386"/>
      <c r="I532" s="386"/>
      <c r="J532" s="386"/>
      <c r="K532" s="386"/>
      <c r="L532" s="387"/>
      <c r="M532" s="386"/>
      <c r="N532" s="386">
        <v>0</v>
      </c>
      <c r="O532" s="386">
        <v>0</v>
      </c>
      <c r="P532" s="386">
        <v>0</v>
      </c>
      <c r="Q532" s="386">
        <v>0</v>
      </c>
    </row>
    <row r="533" spans="1:17" ht="18.75" x14ac:dyDescent="0.3">
      <c r="A533" s="386"/>
      <c r="B533" s="388" t="s">
        <v>154</v>
      </c>
      <c r="C533" s="386"/>
      <c r="D533" s="386"/>
      <c r="E533" s="386"/>
      <c r="F533" s="386"/>
      <c r="G533" s="386"/>
      <c r="H533" s="386"/>
      <c r="I533" s="386"/>
      <c r="J533" s="386"/>
      <c r="K533" s="386"/>
      <c r="L533" s="387"/>
      <c r="M533" s="386"/>
      <c r="N533" s="386">
        <v>0</v>
      </c>
      <c r="O533" s="386">
        <v>0</v>
      </c>
      <c r="P533" s="386">
        <v>0</v>
      </c>
      <c r="Q533" s="386">
        <v>0</v>
      </c>
    </row>
    <row r="534" spans="1:17" ht="18.75" x14ac:dyDescent="0.3">
      <c r="A534" s="386" t="s">
        <v>974</v>
      </c>
      <c r="B534" s="386" t="s">
        <v>305</v>
      </c>
      <c r="C534" s="385">
        <v>1801</v>
      </c>
      <c r="D534" s="385">
        <v>9</v>
      </c>
      <c r="E534" s="385">
        <v>704</v>
      </c>
      <c r="F534" s="385">
        <v>70443</v>
      </c>
      <c r="G534" s="385">
        <v>3000</v>
      </c>
      <c r="H534" s="385">
        <v>404206</v>
      </c>
      <c r="I534" s="386">
        <v>0</v>
      </c>
      <c r="J534" s="386">
        <v>0</v>
      </c>
      <c r="K534" s="386">
        <v>6000000000</v>
      </c>
      <c r="L534" s="387">
        <v>8000000000</v>
      </c>
      <c r="M534" s="386"/>
      <c r="N534" s="386">
        <v>0</v>
      </c>
      <c r="O534" s="386">
        <v>0</v>
      </c>
      <c r="P534" s="386">
        <v>0</v>
      </c>
      <c r="Q534" s="386">
        <v>0</v>
      </c>
    </row>
    <row r="535" spans="1:17" ht="18.75" x14ac:dyDescent="0.3">
      <c r="A535" s="386"/>
      <c r="B535" s="388" t="s">
        <v>153</v>
      </c>
      <c r="C535" s="386"/>
      <c r="D535" s="386"/>
      <c r="E535" s="386"/>
      <c r="F535" s="386"/>
      <c r="G535" s="386"/>
      <c r="H535" s="386"/>
      <c r="I535" s="386"/>
      <c r="J535" s="386"/>
      <c r="K535" s="386"/>
      <c r="L535" s="387"/>
      <c r="M535" s="386"/>
      <c r="N535" s="386"/>
      <c r="O535" s="386">
        <v>0</v>
      </c>
      <c r="P535" s="386">
        <v>0</v>
      </c>
      <c r="Q535" s="386">
        <v>0</v>
      </c>
    </row>
    <row r="536" spans="1:17" ht="18.75" x14ac:dyDescent="0.3">
      <c r="A536" s="386" t="s">
        <v>962</v>
      </c>
      <c r="B536" s="386" t="s">
        <v>2864</v>
      </c>
      <c r="C536" s="386"/>
      <c r="D536" s="386"/>
      <c r="E536" s="386"/>
      <c r="F536" s="386"/>
      <c r="G536" s="386"/>
      <c r="H536" s="386"/>
      <c r="I536" s="386">
        <v>20214179965</v>
      </c>
      <c r="J536" s="386">
        <v>5140461526</v>
      </c>
      <c r="K536" s="386">
        <v>14500000000</v>
      </c>
      <c r="L536" s="387">
        <v>14500000000</v>
      </c>
      <c r="M536" s="386"/>
      <c r="N536" s="386"/>
      <c r="O536" s="386"/>
      <c r="P536" s="386"/>
      <c r="Q536" s="386"/>
    </row>
    <row r="537" spans="1:17" ht="18.75" x14ac:dyDescent="0.3">
      <c r="A537" s="386" t="s">
        <v>963</v>
      </c>
      <c r="B537" s="386" t="s">
        <v>2865</v>
      </c>
      <c r="C537" s="386"/>
      <c r="D537" s="386"/>
      <c r="E537" s="386"/>
      <c r="F537" s="386"/>
      <c r="G537" s="386"/>
      <c r="H537" s="386"/>
      <c r="I537" s="386">
        <v>4268625</v>
      </c>
      <c r="J537" s="386"/>
      <c r="K537" s="386">
        <v>50000000</v>
      </c>
      <c r="L537" s="387">
        <v>20000000</v>
      </c>
      <c r="M537" s="386"/>
      <c r="N537" s="386">
        <v>50000000</v>
      </c>
      <c r="O537" s="386">
        <v>52500000</v>
      </c>
      <c r="P537" s="386">
        <v>55125000</v>
      </c>
      <c r="Q537" s="386">
        <v>157625000</v>
      </c>
    </row>
    <row r="538" spans="1:17" ht="18.75" x14ac:dyDescent="0.3">
      <c r="A538" s="386" t="s">
        <v>964</v>
      </c>
      <c r="B538" s="386" t="s">
        <v>2866</v>
      </c>
      <c r="C538" s="386"/>
      <c r="D538" s="386"/>
      <c r="E538" s="386"/>
      <c r="F538" s="386"/>
      <c r="G538" s="386"/>
      <c r="H538" s="386"/>
      <c r="I538" s="386">
        <v>1000000</v>
      </c>
      <c r="J538" s="386"/>
      <c r="K538" s="386">
        <v>10000000</v>
      </c>
      <c r="L538" s="387"/>
      <c r="M538" s="386"/>
      <c r="N538" s="386">
        <v>0</v>
      </c>
      <c r="O538" s="386">
        <v>0</v>
      </c>
      <c r="P538" s="386">
        <v>0</v>
      </c>
      <c r="Q538" s="386">
        <v>0</v>
      </c>
    </row>
    <row r="539" spans="1:17" ht="18.75" x14ac:dyDescent="0.3">
      <c r="A539" s="386" t="s">
        <v>965</v>
      </c>
      <c r="B539" s="386" t="s">
        <v>2867</v>
      </c>
      <c r="C539" s="386"/>
      <c r="D539" s="386"/>
      <c r="E539" s="386"/>
      <c r="F539" s="386"/>
      <c r="G539" s="386"/>
      <c r="H539" s="386"/>
      <c r="I539" s="386"/>
      <c r="J539" s="386"/>
      <c r="K539" s="386"/>
      <c r="L539" s="387"/>
      <c r="M539" s="386"/>
      <c r="N539" s="386">
        <v>5000000</v>
      </c>
      <c r="O539" s="386">
        <v>5250000</v>
      </c>
      <c r="P539" s="386">
        <v>5512500</v>
      </c>
      <c r="Q539" s="386">
        <v>15762500</v>
      </c>
    </row>
    <row r="540" spans="1:17" ht="18.75" x14ac:dyDescent="0.3">
      <c r="A540" s="386" t="s">
        <v>966</v>
      </c>
      <c r="B540" s="386" t="s">
        <v>2868</v>
      </c>
      <c r="C540" s="386"/>
      <c r="D540" s="386"/>
      <c r="E540" s="386"/>
      <c r="F540" s="386"/>
      <c r="G540" s="386"/>
      <c r="H540" s="386"/>
      <c r="I540" s="386"/>
      <c r="J540" s="386"/>
      <c r="K540" s="386">
        <v>5000000</v>
      </c>
      <c r="L540" s="387">
        <v>5000000</v>
      </c>
      <c r="M540" s="386"/>
      <c r="N540" s="386">
        <v>5000000</v>
      </c>
      <c r="O540" s="386">
        <v>5250000</v>
      </c>
      <c r="P540" s="386">
        <v>5512500</v>
      </c>
      <c r="Q540" s="386">
        <v>15762500</v>
      </c>
    </row>
    <row r="541" spans="1:17" ht="18.75" x14ac:dyDescent="0.3">
      <c r="A541" s="386" t="s">
        <v>967</v>
      </c>
      <c r="B541" s="386" t="s">
        <v>2869</v>
      </c>
      <c r="C541" s="386"/>
      <c r="D541" s="386"/>
      <c r="E541" s="386"/>
      <c r="F541" s="386"/>
      <c r="G541" s="386"/>
      <c r="H541" s="386"/>
      <c r="I541" s="386"/>
      <c r="J541" s="386"/>
      <c r="K541" s="386">
        <v>5000000</v>
      </c>
      <c r="L541" s="387">
        <v>1000000</v>
      </c>
      <c r="M541" s="386"/>
      <c r="N541" s="386">
        <v>5000000</v>
      </c>
      <c r="O541" s="386">
        <v>5250000</v>
      </c>
      <c r="P541" s="386">
        <v>5512500</v>
      </c>
      <c r="Q541" s="386">
        <v>15762500</v>
      </c>
    </row>
    <row r="542" spans="1:17" ht="18.75" x14ac:dyDescent="0.3">
      <c r="A542" s="386" t="s">
        <v>968</v>
      </c>
      <c r="B542" s="386" t="s">
        <v>2870</v>
      </c>
      <c r="C542" s="386"/>
      <c r="D542" s="386"/>
      <c r="E542" s="386"/>
      <c r="F542" s="386"/>
      <c r="G542" s="386"/>
      <c r="H542" s="386"/>
      <c r="I542" s="386"/>
      <c r="J542" s="386"/>
      <c r="K542" s="386">
        <v>30000000</v>
      </c>
      <c r="L542" s="387">
        <v>5000000</v>
      </c>
      <c r="M542" s="386"/>
      <c r="N542" s="386">
        <v>20000000</v>
      </c>
      <c r="O542" s="386">
        <v>21000000</v>
      </c>
      <c r="P542" s="386">
        <v>22050000</v>
      </c>
      <c r="Q542" s="386">
        <v>63050000</v>
      </c>
    </row>
    <row r="543" spans="1:17" ht="18.75" x14ac:dyDescent="0.3">
      <c r="A543" s="386" t="s">
        <v>969</v>
      </c>
      <c r="B543" s="386" t="s">
        <v>2871</v>
      </c>
      <c r="C543" s="386"/>
      <c r="D543" s="386"/>
      <c r="E543" s="386"/>
      <c r="F543" s="386"/>
      <c r="G543" s="386"/>
      <c r="H543" s="386"/>
      <c r="I543" s="386"/>
      <c r="J543" s="386"/>
      <c r="K543" s="386">
        <v>42000000</v>
      </c>
      <c r="L543" s="387">
        <v>2000000</v>
      </c>
      <c r="M543" s="386"/>
      <c r="N543" s="386">
        <f>22000000-22000000</f>
        <v>0</v>
      </c>
      <c r="O543" s="386">
        <v>23100000</v>
      </c>
      <c r="P543" s="386">
        <v>24255000</v>
      </c>
      <c r="Q543" s="386">
        <v>69355000</v>
      </c>
    </row>
    <row r="544" spans="1:17" ht="18.75" x14ac:dyDescent="0.3">
      <c r="A544" s="386" t="s">
        <v>970</v>
      </c>
      <c r="B544" s="386" t="s">
        <v>971</v>
      </c>
      <c r="C544" s="386"/>
      <c r="D544" s="386"/>
      <c r="E544" s="386"/>
      <c r="F544" s="386"/>
      <c r="G544" s="386"/>
      <c r="H544" s="386"/>
      <c r="I544" s="386"/>
      <c r="J544" s="386"/>
      <c r="K544" s="386">
        <v>10000000</v>
      </c>
      <c r="L544" s="387">
        <v>10000000</v>
      </c>
      <c r="M544" s="386"/>
      <c r="N544" s="386">
        <v>10000000</v>
      </c>
      <c r="O544" s="386">
        <v>10500000</v>
      </c>
      <c r="P544" s="386">
        <v>11025000</v>
      </c>
      <c r="Q544" s="386">
        <v>31525000</v>
      </c>
    </row>
    <row r="545" spans="1:17" ht="18.75" x14ac:dyDescent="0.3">
      <c r="A545" s="386" t="s">
        <v>2872</v>
      </c>
      <c r="B545" s="386" t="s">
        <v>2873</v>
      </c>
      <c r="C545" s="386"/>
      <c r="D545" s="386"/>
      <c r="E545" s="386"/>
      <c r="F545" s="386"/>
      <c r="G545" s="386"/>
      <c r="H545" s="386"/>
      <c r="I545" s="386"/>
      <c r="J545" s="386"/>
      <c r="K545" s="386"/>
      <c r="L545" s="387"/>
      <c r="M545" s="386"/>
      <c r="N545" s="386">
        <v>0</v>
      </c>
      <c r="O545" s="386">
        <v>0</v>
      </c>
      <c r="P545" s="386">
        <v>0</v>
      </c>
      <c r="Q545" s="386">
        <v>0</v>
      </c>
    </row>
    <row r="546" spans="1:17" ht="18.75" x14ac:dyDescent="0.3">
      <c r="A546" s="386" t="s">
        <v>2874</v>
      </c>
      <c r="B546" s="386" t="s">
        <v>2875</v>
      </c>
      <c r="C546" s="386"/>
      <c r="D546" s="386"/>
      <c r="E546" s="386"/>
      <c r="F546" s="386"/>
      <c r="G546" s="386"/>
      <c r="H546" s="386"/>
      <c r="I546" s="386"/>
      <c r="J546" s="386"/>
      <c r="K546" s="386"/>
      <c r="L546" s="387"/>
      <c r="M546" s="386"/>
      <c r="N546" s="386">
        <v>0</v>
      </c>
      <c r="O546" s="386">
        <v>0</v>
      </c>
      <c r="P546" s="386">
        <v>0</v>
      </c>
      <c r="Q546" s="386">
        <v>0</v>
      </c>
    </row>
    <row r="547" spans="1:17" ht="18.75" x14ac:dyDescent="0.3">
      <c r="A547" s="386" t="s">
        <v>972</v>
      </c>
      <c r="B547" s="386" t="s">
        <v>2876</v>
      </c>
      <c r="C547" s="386"/>
      <c r="D547" s="386"/>
      <c r="E547" s="386"/>
      <c r="F547" s="386"/>
      <c r="G547" s="386"/>
      <c r="H547" s="386"/>
      <c r="I547" s="386"/>
      <c r="J547" s="386"/>
      <c r="K547" s="386">
        <v>100000000</v>
      </c>
      <c r="L547" s="387"/>
      <c r="M547" s="386"/>
      <c r="N547" s="386">
        <v>0</v>
      </c>
      <c r="O547" s="386">
        <v>0</v>
      </c>
      <c r="P547" s="386">
        <v>0</v>
      </c>
      <c r="Q547" s="386">
        <v>0</v>
      </c>
    </row>
    <row r="548" spans="1:17" ht="18.75" x14ac:dyDescent="0.3">
      <c r="A548" s="386" t="s">
        <v>958</v>
      </c>
      <c r="B548" s="386" t="s">
        <v>959</v>
      </c>
      <c r="C548" s="386"/>
      <c r="D548" s="386"/>
      <c r="E548" s="386"/>
      <c r="F548" s="386"/>
      <c r="G548" s="386"/>
      <c r="H548" s="386"/>
      <c r="I548" s="386">
        <v>882000</v>
      </c>
      <c r="J548" s="386">
        <v>34127259</v>
      </c>
      <c r="K548" s="386"/>
      <c r="L548" s="387"/>
      <c r="M548" s="386"/>
      <c r="N548" s="386">
        <v>0</v>
      </c>
      <c r="O548" s="386">
        <v>0</v>
      </c>
      <c r="P548" s="386">
        <v>0</v>
      </c>
      <c r="Q548" s="386">
        <v>0</v>
      </c>
    </row>
    <row r="549" spans="1:17" ht="18.75" x14ac:dyDescent="0.3">
      <c r="A549" s="386" t="s">
        <v>2877</v>
      </c>
      <c r="B549" s="386" t="s">
        <v>2878</v>
      </c>
      <c r="C549" s="386"/>
      <c r="D549" s="386"/>
      <c r="E549" s="386"/>
      <c r="F549" s="386"/>
      <c r="G549" s="386"/>
      <c r="H549" s="386"/>
      <c r="I549" s="386"/>
      <c r="J549" s="386"/>
      <c r="K549" s="386">
        <v>2000000</v>
      </c>
      <c r="L549" s="387">
        <v>2000000</v>
      </c>
      <c r="M549" s="386"/>
      <c r="N549" s="386">
        <v>2000000</v>
      </c>
      <c r="O549" s="386">
        <v>2100000</v>
      </c>
      <c r="P549" s="386">
        <v>2205000</v>
      </c>
      <c r="Q549" s="386">
        <v>6305000</v>
      </c>
    </row>
    <row r="550" spans="1:17" ht="18.75" x14ac:dyDescent="0.3">
      <c r="A550" s="386" t="s">
        <v>2879</v>
      </c>
      <c r="B550" s="386" t="s">
        <v>973</v>
      </c>
      <c r="C550" s="386"/>
      <c r="D550" s="386"/>
      <c r="E550" s="386"/>
      <c r="F550" s="386"/>
      <c r="G550" s="386"/>
      <c r="H550" s="386"/>
      <c r="I550" s="386"/>
      <c r="J550" s="386"/>
      <c r="K550" s="386">
        <v>2000000</v>
      </c>
      <c r="L550" s="387">
        <v>2000000</v>
      </c>
      <c r="M550" s="386"/>
      <c r="N550" s="386">
        <v>2000000</v>
      </c>
      <c r="O550" s="386">
        <v>2100000</v>
      </c>
      <c r="P550" s="386">
        <v>2205000</v>
      </c>
      <c r="Q550" s="386">
        <v>6305000</v>
      </c>
    </row>
    <row r="551" spans="1:17" ht="18.75" x14ac:dyDescent="0.3">
      <c r="A551" s="386" t="s">
        <v>2880</v>
      </c>
      <c r="B551" s="386" t="s">
        <v>2881</v>
      </c>
      <c r="C551" s="386"/>
      <c r="D551" s="386"/>
      <c r="E551" s="386"/>
      <c r="F551" s="386"/>
      <c r="G551" s="386"/>
      <c r="H551" s="386"/>
      <c r="I551" s="386"/>
      <c r="J551" s="386"/>
      <c r="K551" s="386">
        <v>2000000</v>
      </c>
      <c r="L551" s="387">
        <v>2000000</v>
      </c>
      <c r="M551" s="386"/>
      <c r="N551" s="386">
        <v>0</v>
      </c>
      <c r="O551" s="386">
        <v>0</v>
      </c>
      <c r="P551" s="386">
        <v>0</v>
      </c>
      <c r="Q551" s="386">
        <v>0</v>
      </c>
    </row>
    <row r="552" spans="1:17" ht="18.75" x14ac:dyDescent="0.3">
      <c r="A552" s="386" t="s">
        <v>2882</v>
      </c>
      <c r="B552" s="386" t="s">
        <v>2883</v>
      </c>
      <c r="C552" s="386"/>
      <c r="D552" s="386"/>
      <c r="E552" s="386"/>
      <c r="F552" s="386"/>
      <c r="G552" s="386"/>
      <c r="H552" s="386"/>
      <c r="I552" s="386"/>
      <c r="J552" s="386"/>
      <c r="K552" s="386">
        <v>20000000</v>
      </c>
      <c r="L552" s="387"/>
      <c r="M552" s="386"/>
      <c r="N552" s="386">
        <v>0</v>
      </c>
      <c r="O552" s="386">
        <v>0</v>
      </c>
      <c r="P552" s="386">
        <v>0</v>
      </c>
      <c r="Q552" s="386">
        <v>0</v>
      </c>
    </row>
    <row r="553" spans="1:17" ht="18.75" x14ac:dyDescent="0.3">
      <c r="A553" s="386" t="s">
        <v>2884</v>
      </c>
      <c r="B553" s="386" t="s">
        <v>960</v>
      </c>
      <c r="C553" s="386"/>
      <c r="D553" s="386"/>
      <c r="E553" s="386"/>
      <c r="F553" s="386"/>
      <c r="G553" s="386"/>
      <c r="H553" s="386"/>
      <c r="I553" s="386"/>
      <c r="J553" s="386"/>
      <c r="K553" s="386">
        <v>350000000</v>
      </c>
      <c r="L553" s="387">
        <v>350000000</v>
      </c>
      <c r="M553" s="386"/>
      <c r="N553" s="386">
        <v>500000000</v>
      </c>
      <c r="O553" s="386">
        <v>525000000</v>
      </c>
      <c r="P553" s="386">
        <v>551250000</v>
      </c>
      <c r="Q553" s="386">
        <v>1576250000</v>
      </c>
    </row>
    <row r="554" spans="1:17" ht="18.75" x14ac:dyDescent="0.3">
      <c r="A554" s="386" t="s">
        <v>2885</v>
      </c>
      <c r="B554" s="386" t="s">
        <v>323</v>
      </c>
      <c r="C554" s="386"/>
      <c r="D554" s="386"/>
      <c r="E554" s="386"/>
      <c r="F554" s="386"/>
      <c r="G554" s="386"/>
      <c r="H554" s="386"/>
      <c r="I554" s="386"/>
      <c r="J554" s="386"/>
      <c r="K554" s="386">
        <v>10000000</v>
      </c>
      <c r="L554" s="387">
        <v>10000000</v>
      </c>
      <c r="M554" s="386"/>
      <c r="N554" s="386">
        <v>10000000</v>
      </c>
      <c r="O554" s="386">
        <v>10500000</v>
      </c>
      <c r="P554" s="386">
        <v>11025000</v>
      </c>
      <c r="Q554" s="386">
        <v>31525000</v>
      </c>
    </row>
    <row r="555" spans="1:17" ht="18.75" x14ac:dyDescent="0.3">
      <c r="A555" s="386" t="s">
        <v>2886</v>
      </c>
      <c r="B555" s="386" t="s">
        <v>961</v>
      </c>
      <c r="C555" s="386"/>
      <c r="D555" s="386"/>
      <c r="E555" s="386"/>
      <c r="F555" s="386"/>
      <c r="G555" s="386"/>
      <c r="H555" s="386"/>
      <c r="I555" s="386"/>
      <c r="J555" s="386">
        <v>39567114</v>
      </c>
      <c r="K555" s="386">
        <v>8000000</v>
      </c>
      <c r="L555" s="387">
        <v>8000000</v>
      </c>
      <c r="M555" s="386"/>
      <c r="N555" s="386">
        <v>5000000</v>
      </c>
      <c r="O555" s="386">
        <v>5250000</v>
      </c>
      <c r="P555" s="386">
        <v>5512500</v>
      </c>
      <c r="Q555" s="386">
        <v>15762500</v>
      </c>
    </row>
    <row r="556" spans="1:17" ht="18.75" x14ac:dyDescent="0.3">
      <c r="A556" s="386" t="s">
        <v>2887</v>
      </c>
      <c r="B556" s="386" t="s">
        <v>305</v>
      </c>
      <c r="C556" s="386"/>
      <c r="D556" s="386"/>
      <c r="E556" s="386"/>
      <c r="F556" s="386"/>
      <c r="G556" s="386"/>
      <c r="H556" s="386"/>
      <c r="I556" s="386"/>
      <c r="J556" s="386"/>
      <c r="K556" s="386"/>
      <c r="L556" s="387"/>
      <c r="M556" s="386"/>
      <c r="N556" s="386">
        <f>800000000+500000000+1450000000+3000000000</f>
        <v>5750000000</v>
      </c>
      <c r="O556" s="386">
        <f>840000000+525000000</f>
        <v>1365000000</v>
      </c>
      <c r="P556" s="386">
        <f>882000000+551250000</f>
        <v>1433250000</v>
      </c>
      <c r="Q556" s="386">
        <f>2522000000+1576250000</f>
        <v>4098250000</v>
      </c>
    </row>
    <row r="557" spans="1:17" ht="18.75" x14ac:dyDescent="0.3">
      <c r="A557" s="386" t="s">
        <v>3296</v>
      </c>
      <c r="B557" s="386" t="s">
        <v>3661</v>
      </c>
      <c r="C557" s="386"/>
      <c r="D557" s="386"/>
      <c r="E557" s="386"/>
      <c r="F557" s="386"/>
      <c r="G557" s="386"/>
      <c r="H557" s="386"/>
      <c r="I557" s="386"/>
      <c r="J557" s="386"/>
      <c r="K557" s="386"/>
      <c r="L557" s="387"/>
      <c r="M557" s="386"/>
      <c r="N557" s="386">
        <f>11054666666.6667-1000000000</f>
        <v>10054666666.6667</v>
      </c>
      <c r="O557" s="386">
        <v>11607400000</v>
      </c>
      <c r="P557" s="386">
        <v>12187770000</v>
      </c>
      <c r="Q557" s="386">
        <v>34849836666.666664</v>
      </c>
    </row>
    <row r="558" spans="1:17" ht="18.75" x14ac:dyDescent="0.3">
      <c r="A558" s="386" t="s">
        <v>3298</v>
      </c>
      <c r="B558" s="386" t="s">
        <v>3660</v>
      </c>
      <c r="C558" s="386"/>
      <c r="D558" s="386"/>
      <c r="E558" s="386"/>
      <c r="F558" s="386"/>
      <c r="G558" s="386"/>
      <c r="H558" s="386"/>
      <c r="I558" s="386"/>
      <c r="J558" s="386"/>
      <c r="K558" s="386"/>
      <c r="L558" s="387"/>
      <c r="M558" s="386"/>
      <c r="N558" s="386">
        <f>11054666666.6667-1000000000</f>
        <v>10054666666.6667</v>
      </c>
      <c r="O558" s="386">
        <v>11607400000</v>
      </c>
      <c r="P558" s="386">
        <v>12187770000</v>
      </c>
      <c r="Q558" s="386">
        <v>34849836666.666664</v>
      </c>
    </row>
    <row r="559" spans="1:17" ht="18.75" x14ac:dyDescent="0.3">
      <c r="A559" s="386" t="s">
        <v>3300</v>
      </c>
      <c r="B559" s="386" t="s">
        <v>3662</v>
      </c>
      <c r="C559" s="386"/>
      <c r="D559" s="386"/>
      <c r="E559" s="386"/>
      <c r="F559" s="386"/>
      <c r="G559" s="386"/>
      <c r="H559" s="386"/>
      <c r="I559" s="386"/>
      <c r="J559" s="386"/>
      <c r="K559" s="386"/>
      <c r="L559" s="387"/>
      <c r="M559" s="386"/>
      <c r="N559" s="386">
        <f>11054666666.6667-1000000000</f>
        <v>10054666666.6667</v>
      </c>
      <c r="O559" s="386">
        <v>11607400000</v>
      </c>
      <c r="P559" s="386">
        <v>12187770000</v>
      </c>
      <c r="Q559" s="386">
        <v>34849836666.666664</v>
      </c>
    </row>
    <row r="560" spans="1:17" ht="18.75" x14ac:dyDescent="0.3">
      <c r="A560" s="386" t="s">
        <v>3412</v>
      </c>
      <c r="B560" s="386" t="s">
        <v>3413</v>
      </c>
      <c r="C560" s="386"/>
      <c r="D560" s="386"/>
      <c r="E560" s="386"/>
      <c r="F560" s="386"/>
      <c r="G560" s="386"/>
      <c r="H560" s="386"/>
      <c r="I560" s="386"/>
      <c r="J560" s="386"/>
      <c r="K560" s="386"/>
      <c r="L560" s="387"/>
      <c r="M560" s="386"/>
      <c r="N560" s="386">
        <v>50000000</v>
      </c>
      <c r="O560" s="386">
        <v>52500000</v>
      </c>
      <c r="P560" s="386">
        <v>55125000</v>
      </c>
      <c r="Q560" s="386">
        <v>157625000</v>
      </c>
    </row>
    <row r="561" spans="1:17" ht="18.75" x14ac:dyDescent="0.3">
      <c r="A561" s="386" t="s">
        <v>3414</v>
      </c>
      <c r="B561" s="386" t="s">
        <v>3415</v>
      </c>
      <c r="C561" s="386"/>
      <c r="D561" s="386"/>
      <c r="E561" s="386"/>
      <c r="F561" s="386"/>
      <c r="G561" s="386"/>
      <c r="H561" s="386"/>
      <c r="I561" s="386"/>
      <c r="J561" s="386"/>
      <c r="K561" s="386"/>
      <c r="L561" s="387"/>
      <c r="M561" s="386"/>
      <c r="N561" s="386">
        <v>100000000</v>
      </c>
      <c r="O561" s="386">
        <v>105000000</v>
      </c>
      <c r="P561" s="386">
        <v>110250000</v>
      </c>
      <c r="Q561" s="386">
        <v>315250000</v>
      </c>
    </row>
    <row r="562" spans="1:17" ht="18.75" x14ac:dyDescent="0.3">
      <c r="A562" s="388"/>
      <c r="B562" s="388" t="s">
        <v>975</v>
      </c>
      <c r="C562" s="388"/>
      <c r="D562" s="388"/>
      <c r="E562" s="388"/>
      <c r="F562" s="388"/>
      <c r="G562" s="388"/>
      <c r="H562" s="388"/>
      <c r="I562" s="388">
        <f>SUM(I534:I561)</f>
        <v>20220330590</v>
      </c>
      <c r="J562" s="388">
        <f t="shared" ref="J562:M562" si="120">SUM(J534:J561)</f>
        <v>5214155899</v>
      </c>
      <c r="K562" s="388">
        <f t="shared" si="120"/>
        <v>21146000000</v>
      </c>
      <c r="L562" s="388">
        <f t="shared" si="120"/>
        <v>22917000000</v>
      </c>
      <c r="M562" s="388">
        <f t="shared" si="120"/>
        <v>0</v>
      </c>
      <c r="N562" s="388">
        <f>SUM(N534:N561)</f>
        <v>36678000000.000099</v>
      </c>
      <c r="O562" s="388">
        <f>SUM(O534:O561)</f>
        <v>37012500000</v>
      </c>
      <c r="P562" s="388">
        <f>SUM(P534:P561)</f>
        <v>38863125000</v>
      </c>
      <c r="Q562" s="388">
        <f>SUM(Q534:Q561)</f>
        <v>111125625000</v>
      </c>
    </row>
    <row r="563" spans="1:17" ht="18.75" x14ac:dyDescent="0.3">
      <c r="A563" s="337"/>
      <c r="B563" s="333"/>
      <c r="C563" s="337"/>
      <c r="D563" s="337"/>
      <c r="E563" s="337"/>
      <c r="F563" s="337"/>
      <c r="G563" s="337"/>
      <c r="H563" s="337"/>
      <c r="I563" s="339"/>
      <c r="J563" s="339"/>
      <c r="K563" s="339"/>
      <c r="L563" s="340"/>
      <c r="M563" s="339"/>
      <c r="N563" s="331"/>
      <c r="O563" s="346"/>
      <c r="P563" s="346"/>
      <c r="Q563" s="347"/>
    </row>
    <row r="564" spans="1:17" ht="18.75" x14ac:dyDescent="0.3">
      <c r="A564" s="333"/>
      <c r="B564" s="333"/>
      <c r="C564" s="333"/>
      <c r="D564" s="333"/>
      <c r="E564" s="333"/>
      <c r="F564" s="333"/>
      <c r="G564" s="333"/>
      <c r="H564" s="333"/>
      <c r="I564" s="364"/>
      <c r="J564" s="364"/>
      <c r="K564" s="364"/>
      <c r="L564" s="357"/>
      <c r="M564" s="333"/>
      <c r="N564" s="331"/>
      <c r="O564" s="346"/>
      <c r="P564" s="346"/>
      <c r="Q564" s="347"/>
    </row>
    <row r="565" spans="1:17" ht="18.75" x14ac:dyDescent="0.3">
      <c r="A565" s="336">
        <v>34054001</v>
      </c>
      <c r="B565" s="333" t="s">
        <v>976</v>
      </c>
      <c r="C565" s="337"/>
      <c r="D565" s="337"/>
      <c r="E565" s="337"/>
      <c r="F565" s="337"/>
      <c r="G565" s="337"/>
      <c r="H565" s="337"/>
      <c r="I565" s="183"/>
      <c r="J565" s="183"/>
      <c r="K565" s="183"/>
      <c r="L565" s="342"/>
      <c r="M565" s="183"/>
      <c r="N565" s="331">
        <f>IFERROR(VLOOKUP(#REF!,'[2]Detail CAPEX  (2)'!_xlnm.Print_Area,11,0),0)</f>
        <v>0</v>
      </c>
      <c r="O565" s="346">
        <f t="shared" ref="O565:P580" si="121">N565+5%*N565</f>
        <v>0</v>
      </c>
      <c r="P565" s="346">
        <f t="shared" si="121"/>
        <v>0</v>
      </c>
      <c r="Q565" s="347">
        <f t="shared" ref="Q565:Q580" si="122">SUM(N565:P565)</f>
        <v>0</v>
      </c>
    </row>
    <row r="566" spans="1:17" ht="18.75" x14ac:dyDescent="0.3">
      <c r="A566" s="333"/>
      <c r="B566" s="333" t="s">
        <v>153</v>
      </c>
      <c r="C566" s="337"/>
      <c r="D566" s="337"/>
      <c r="E566" s="337"/>
      <c r="F566" s="337"/>
      <c r="G566" s="337"/>
      <c r="H566" s="337"/>
      <c r="I566" s="183"/>
      <c r="J566" s="183"/>
      <c r="K566" s="183"/>
      <c r="L566" s="342"/>
      <c r="M566" s="183"/>
      <c r="N566" s="331">
        <f>IFERROR(VLOOKUP(A566,'[2]Detail CAPEX  (2)'!_xlnm.Print_Area,11,0),0)</f>
        <v>0</v>
      </c>
      <c r="O566" s="346">
        <f t="shared" si="121"/>
        <v>0</v>
      </c>
      <c r="P566" s="346">
        <f t="shared" si="121"/>
        <v>0</v>
      </c>
      <c r="Q566" s="347">
        <f t="shared" si="122"/>
        <v>0</v>
      </c>
    </row>
    <row r="567" spans="1:17" ht="18.75" x14ac:dyDescent="0.3">
      <c r="A567" s="183" t="s">
        <v>977</v>
      </c>
      <c r="B567" s="183" t="s">
        <v>978</v>
      </c>
      <c r="C567" s="343">
        <v>1702</v>
      </c>
      <c r="D567" s="343">
        <v>9</v>
      </c>
      <c r="E567" s="343">
        <v>704</v>
      </c>
      <c r="F567" s="343">
        <v>70451</v>
      </c>
      <c r="G567" s="343">
        <v>3000</v>
      </c>
      <c r="H567" s="343">
        <v>404206</v>
      </c>
      <c r="I567" s="346">
        <v>13759425</v>
      </c>
      <c r="J567" s="346">
        <v>2600230</v>
      </c>
      <c r="K567" s="346">
        <v>100000000</v>
      </c>
      <c r="L567" s="348">
        <v>100000000</v>
      </c>
      <c r="M567" s="183"/>
      <c r="N567" s="331">
        <v>200000000</v>
      </c>
      <c r="O567" s="346">
        <f t="shared" si="121"/>
        <v>210000000</v>
      </c>
      <c r="P567" s="346">
        <f t="shared" si="121"/>
        <v>220500000</v>
      </c>
      <c r="Q567" s="347">
        <f t="shared" si="122"/>
        <v>630500000</v>
      </c>
    </row>
    <row r="568" spans="1:17" ht="18.75" x14ac:dyDescent="0.3">
      <c r="A568" s="183" t="s">
        <v>979</v>
      </c>
      <c r="B568" s="183" t="s">
        <v>980</v>
      </c>
      <c r="C568" s="343">
        <v>1701</v>
      </c>
      <c r="D568" s="343">
        <v>9</v>
      </c>
      <c r="E568" s="343">
        <v>704</v>
      </c>
      <c r="F568" s="343">
        <v>70451</v>
      </c>
      <c r="G568" s="343">
        <v>3000</v>
      </c>
      <c r="H568" s="343">
        <v>404206</v>
      </c>
      <c r="I568" s="346">
        <v>166276828</v>
      </c>
      <c r="J568" s="346">
        <v>9804600</v>
      </c>
      <c r="K568" s="346">
        <v>130000000</v>
      </c>
      <c r="L568" s="348">
        <v>130000000</v>
      </c>
      <c r="M568" s="183"/>
      <c r="N568" s="331">
        <v>231068135.5</v>
      </c>
      <c r="O568" s="346">
        <f t="shared" si="121"/>
        <v>242621542.27500001</v>
      </c>
      <c r="P568" s="346">
        <f t="shared" si="121"/>
        <v>254752619.38875002</v>
      </c>
      <c r="Q568" s="347">
        <f t="shared" si="122"/>
        <v>728442297.16374993</v>
      </c>
    </row>
    <row r="569" spans="1:17" ht="18.75" x14ac:dyDescent="0.3">
      <c r="A569" s="183" t="s">
        <v>981</v>
      </c>
      <c r="B569" s="183" t="s">
        <v>982</v>
      </c>
      <c r="C569" s="343">
        <v>1702</v>
      </c>
      <c r="D569" s="343">
        <v>9</v>
      </c>
      <c r="E569" s="343">
        <v>704</v>
      </c>
      <c r="F569" s="343">
        <v>70451</v>
      </c>
      <c r="G569" s="343">
        <v>3000</v>
      </c>
      <c r="H569" s="343">
        <v>404206</v>
      </c>
      <c r="I569" s="346">
        <v>11892550</v>
      </c>
      <c r="J569" s="346">
        <v>2415850</v>
      </c>
      <c r="K569" s="346">
        <v>100000000</v>
      </c>
      <c r="L569" s="348">
        <v>100000000</v>
      </c>
      <c r="M569" s="183"/>
      <c r="N569" s="331">
        <v>200000000</v>
      </c>
      <c r="O569" s="346">
        <f t="shared" si="121"/>
        <v>210000000</v>
      </c>
      <c r="P569" s="346">
        <f t="shared" si="121"/>
        <v>220500000</v>
      </c>
      <c r="Q569" s="347">
        <f t="shared" si="122"/>
        <v>630500000</v>
      </c>
    </row>
    <row r="570" spans="1:17" ht="18.75" x14ac:dyDescent="0.3">
      <c r="A570" s="183" t="s">
        <v>983</v>
      </c>
      <c r="B570" s="183" t="s">
        <v>984</v>
      </c>
      <c r="C570" s="343">
        <v>1702</v>
      </c>
      <c r="D570" s="343">
        <v>9</v>
      </c>
      <c r="E570" s="343">
        <v>704</v>
      </c>
      <c r="F570" s="343">
        <v>70451</v>
      </c>
      <c r="G570" s="343">
        <v>3000</v>
      </c>
      <c r="H570" s="343">
        <v>404206</v>
      </c>
      <c r="I570" s="346">
        <v>21945116</v>
      </c>
      <c r="J570" s="344">
        <v>0</v>
      </c>
      <c r="K570" s="346">
        <v>120610760</v>
      </c>
      <c r="L570" s="348">
        <v>120610760</v>
      </c>
      <c r="M570" s="183"/>
      <c r="N570" s="331">
        <v>120610760</v>
      </c>
      <c r="O570" s="346">
        <f t="shared" si="121"/>
        <v>126641298</v>
      </c>
      <c r="P570" s="346">
        <f t="shared" si="121"/>
        <v>132973362.90000001</v>
      </c>
      <c r="Q570" s="347">
        <f t="shared" si="122"/>
        <v>380225420.89999998</v>
      </c>
    </row>
    <row r="571" spans="1:17" ht="18.75" x14ac:dyDescent="0.3">
      <c r="A571" s="183" t="s">
        <v>985</v>
      </c>
      <c r="B571" s="183" t="s">
        <v>986</v>
      </c>
      <c r="C571" s="343">
        <v>1702</v>
      </c>
      <c r="D571" s="343">
        <v>9</v>
      </c>
      <c r="E571" s="343">
        <v>704</v>
      </c>
      <c r="F571" s="343">
        <v>70451</v>
      </c>
      <c r="G571" s="343">
        <v>3000</v>
      </c>
      <c r="H571" s="343">
        <v>404206</v>
      </c>
      <c r="I571" s="346">
        <v>25020947</v>
      </c>
      <c r="J571" s="346">
        <v>44127250</v>
      </c>
      <c r="K571" s="346">
        <v>130000000</v>
      </c>
      <c r="L571" s="348">
        <v>130000000</v>
      </c>
      <c r="M571" s="183"/>
      <c r="N571" s="331">
        <v>130000000</v>
      </c>
      <c r="O571" s="346">
        <f t="shared" si="121"/>
        <v>136500000</v>
      </c>
      <c r="P571" s="346">
        <f t="shared" si="121"/>
        <v>143325000</v>
      </c>
      <c r="Q571" s="347">
        <f t="shared" si="122"/>
        <v>409825000</v>
      </c>
    </row>
    <row r="572" spans="1:17" ht="18.75" x14ac:dyDescent="0.3">
      <c r="A572" s="183" t="s">
        <v>987</v>
      </c>
      <c r="B572" s="183" t="s">
        <v>988</v>
      </c>
      <c r="C572" s="343">
        <v>1702</v>
      </c>
      <c r="D572" s="343">
        <v>9</v>
      </c>
      <c r="E572" s="343">
        <v>704</v>
      </c>
      <c r="F572" s="343">
        <v>70451</v>
      </c>
      <c r="G572" s="343">
        <v>3000</v>
      </c>
      <c r="H572" s="343">
        <v>404206</v>
      </c>
      <c r="I572" s="346">
        <v>369250</v>
      </c>
      <c r="J572" s="346">
        <v>28394000</v>
      </c>
      <c r="K572" s="346">
        <v>135000000</v>
      </c>
      <c r="L572" s="348">
        <v>135000000</v>
      </c>
      <c r="M572" s="183"/>
      <c r="N572" s="331">
        <v>135000000</v>
      </c>
      <c r="O572" s="346">
        <f t="shared" si="121"/>
        <v>141750000</v>
      </c>
      <c r="P572" s="346">
        <f t="shared" si="121"/>
        <v>148837500</v>
      </c>
      <c r="Q572" s="347">
        <f t="shared" si="122"/>
        <v>425587500</v>
      </c>
    </row>
    <row r="573" spans="1:17" ht="18.75" x14ac:dyDescent="0.3">
      <c r="A573" s="183" t="s">
        <v>989</v>
      </c>
      <c r="B573" s="183" t="s">
        <v>990</v>
      </c>
      <c r="C573" s="343">
        <v>1702</v>
      </c>
      <c r="D573" s="343">
        <v>9</v>
      </c>
      <c r="E573" s="343">
        <v>704</v>
      </c>
      <c r="F573" s="343">
        <v>70451</v>
      </c>
      <c r="G573" s="343">
        <v>3000</v>
      </c>
      <c r="H573" s="343">
        <v>404206</v>
      </c>
      <c r="I573" s="346">
        <v>18318194</v>
      </c>
      <c r="J573" s="346">
        <v>17837761</v>
      </c>
      <c r="K573" s="346">
        <v>80000000</v>
      </c>
      <c r="L573" s="348">
        <v>80000000</v>
      </c>
      <c r="M573" s="183"/>
      <c r="N573" s="331">
        <v>93000000</v>
      </c>
      <c r="O573" s="346">
        <f t="shared" si="121"/>
        <v>97650000</v>
      </c>
      <c r="P573" s="346">
        <f t="shared" si="121"/>
        <v>102532500</v>
      </c>
      <c r="Q573" s="347">
        <f t="shared" si="122"/>
        <v>293182500</v>
      </c>
    </row>
    <row r="574" spans="1:17" ht="18.75" x14ac:dyDescent="0.3">
      <c r="A574" s="183" t="s">
        <v>991</v>
      </c>
      <c r="B574" s="183" t="s">
        <v>992</v>
      </c>
      <c r="C574" s="343">
        <v>1702</v>
      </c>
      <c r="D574" s="343">
        <v>9</v>
      </c>
      <c r="E574" s="343">
        <v>704</v>
      </c>
      <c r="F574" s="343">
        <v>70451</v>
      </c>
      <c r="G574" s="343">
        <v>3000</v>
      </c>
      <c r="H574" s="343">
        <v>404206</v>
      </c>
      <c r="I574" s="346">
        <v>20372195</v>
      </c>
      <c r="J574" s="344">
        <v>0</v>
      </c>
      <c r="K574" s="346">
        <v>200000000</v>
      </c>
      <c r="L574" s="348">
        <v>9000000</v>
      </c>
      <c r="M574" s="183"/>
      <c r="N574" s="331">
        <v>9000000</v>
      </c>
      <c r="O574" s="346">
        <f t="shared" si="121"/>
        <v>9450000</v>
      </c>
      <c r="P574" s="346">
        <f t="shared" si="121"/>
        <v>9922500</v>
      </c>
      <c r="Q574" s="347">
        <f t="shared" si="122"/>
        <v>28372500</v>
      </c>
    </row>
    <row r="575" spans="1:17" ht="18.75" x14ac:dyDescent="0.3">
      <c r="A575" s="183" t="s">
        <v>993</v>
      </c>
      <c r="B575" s="183" t="s">
        <v>323</v>
      </c>
      <c r="C575" s="343">
        <v>1702</v>
      </c>
      <c r="D575" s="343">
        <v>9</v>
      </c>
      <c r="E575" s="343">
        <v>704</v>
      </c>
      <c r="F575" s="343">
        <v>70443</v>
      </c>
      <c r="G575" s="343">
        <v>3000</v>
      </c>
      <c r="H575" s="343">
        <v>404206</v>
      </c>
      <c r="I575" s="344">
        <v>0</v>
      </c>
      <c r="J575" s="346">
        <v>450048</v>
      </c>
      <c r="K575" s="346">
        <v>3000000</v>
      </c>
      <c r="L575" s="348">
        <v>3000000</v>
      </c>
      <c r="M575" s="183"/>
      <c r="N575" s="331">
        <v>3000000</v>
      </c>
      <c r="O575" s="346">
        <f t="shared" si="121"/>
        <v>3150000</v>
      </c>
      <c r="P575" s="346">
        <f t="shared" si="121"/>
        <v>3307500</v>
      </c>
      <c r="Q575" s="347">
        <f t="shared" si="122"/>
        <v>9457500</v>
      </c>
    </row>
    <row r="576" spans="1:17" ht="18.75" x14ac:dyDescent="0.3">
      <c r="A576" s="183" t="s">
        <v>994</v>
      </c>
      <c r="B576" s="183" t="s">
        <v>995</v>
      </c>
      <c r="C576" s="343">
        <v>1702</v>
      </c>
      <c r="D576" s="343">
        <v>9</v>
      </c>
      <c r="E576" s="343">
        <v>704</v>
      </c>
      <c r="F576" s="343">
        <v>70443</v>
      </c>
      <c r="G576" s="343">
        <v>3000</v>
      </c>
      <c r="H576" s="343">
        <v>404206</v>
      </c>
      <c r="I576" s="344">
        <v>0</v>
      </c>
      <c r="J576" s="346">
        <v>45900</v>
      </c>
      <c r="K576" s="346">
        <v>10000000</v>
      </c>
      <c r="L576" s="348">
        <v>10000000</v>
      </c>
      <c r="M576" s="183"/>
      <c r="N576" s="331">
        <v>3000000</v>
      </c>
      <c r="O576" s="346">
        <f t="shared" si="121"/>
        <v>3150000</v>
      </c>
      <c r="P576" s="346">
        <f t="shared" si="121"/>
        <v>3307500</v>
      </c>
      <c r="Q576" s="347">
        <f t="shared" si="122"/>
        <v>9457500</v>
      </c>
    </row>
    <row r="577" spans="1:17" ht="18.75" x14ac:dyDescent="0.3">
      <c r="A577" s="183" t="s">
        <v>996</v>
      </c>
      <c r="B577" s="183" t="s">
        <v>997</v>
      </c>
      <c r="C577" s="343">
        <v>1702</v>
      </c>
      <c r="D577" s="343">
        <v>9</v>
      </c>
      <c r="E577" s="343">
        <v>704</v>
      </c>
      <c r="F577" s="343">
        <v>70485</v>
      </c>
      <c r="G577" s="343">
        <v>3000</v>
      </c>
      <c r="H577" s="343">
        <v>404206</v>
      </c>
      <c r="I577" s="344">
        <v>0</v>
      </c>
      <c r="J577" s="344">
        <v>0</v>
      </c>
      <c r="K577" s="346">
        <v>21000000</v>
      </c>
      <c r="L577" s="345">
        <v>0</v>
      </c>
      <c r="M577" s="183"/>
      <c r="N577" s="331">
        <f>IFERROR(VLOOKUP(A577,'[2]Detail CAPEX  (2)'!_xlnm.Print_Area,11,0),0)</f>
        <v>0</v>
      </c>
      <c r="O577" s="346">
        <f t="shared" si="121"/>
        <v>0</v>
      </c>
      <c r="P577" s="346">
        <f t="shared" si="121"/>
        <v>0</v>
      </c>
      <c r="Q577" s="347">
        <f t="shared" si="122"/>
        <v>0</v>
      </c>
    </row>
    <row r="578" spans="1:17" ht="18.75" x14ac:dyDescent="0.3">
      <c r="A578" s="183" t="s">
        <v>998</v>
      </c>
      <c r="B578" s="183" t="s">
        <v>999</v>
      </c>
      <c r="C578" s="343">
        <v>1701</v>
      </c>
      <c r="D578" s="343">
        <v>9</v>
      </c>
      <c r="E578" s="343">
        <v>704</v>
      </c>
      <c r="F578" s="343">
        <v>70443</v>
      </c>
      <c r="G578" s="343">
        <v>3000</v>
      </c>
      <c r="H578" s="343">
        <v>404206</v>
      </c>
      <c r="I578" s="344">
        <v>0</v>
      </c>
      <c r="J578" s="344">
        <v>0</v>
      </c>
      <c r="K578" s="346">
        <v>8000000</v>
      </c>
      <c r="L578" s="345">
        <v>0</v>
      </c>
      <c r="M578" s="183"/>
      <c r="N578" s="331">
        <f>IFERROR(VLOOKUP(A578,'[2]Detail CAPEX  (2)'!_xlnm.Print_Area,11,0),0)</f>
        <v>0</v>
      </c>
      <c r="O578" s="346">
        <f t="shared" si="121"/>
        <v>0</v>
      </c>
      <c r="P578" s="346">
        <f t="shared" si="121"/>
        <v>0</v>
      </c>
      <c r="Q578" s="347">
        <f t="shared" si="122"/>
        <v>0</v>
      </c>
    </row>
    <row r="579" spans="1:17" ht="18.75" x14ac:dyDescent="0.3">
      <c r="A579" s="183" t="s">
        <v>1000</v>
      </c>
      <c r="B579" s="183" t="s">
        <v>743</v>
      </c>
      <c r="C579" s="343">
        <v>1702</v>
      </c>
      <c r="D579" s="343">
        <v>9</v>
      </c>
      <c r="E579" s="343">
        <v>704</v>
      </c>
      <c r="F579" s="343">
        <v>70443</v>
      </c>
      <c r="G579" s="343">
        <v>3000</v>
      </c>
      <c r="H579" s="343">
        <v>404206</v>
      </c>
      <c r="I579" s="344">
        <v>0</v>
      </c>
      <c r="J579" s="346">
        <v>100000</v>
      </c>
      <c r="K579" s="346">
        <v>3000000</v>
      </c>
      <c r="L579" s="348">
        <v>3000000</v>
      </c>
      <c r="M579" s="183"/>
      <c r="N579" s="331">
        <v>2000000</v>
      </c>
      <c r="O579" s="346">
        <f t="shared" si="121"/>
        <v>2100000</v>
      </c>
      <c r="P579" s="346">
        <f t="shared" si="121"/>
        <v>2205000</v>
      </c>
      <c r="Q579" s="347">
        <f t="shared" si="122"/>
        <v>6305000</v>
      </c>
    </row>
    <row r="580" spans="1:17" ht="18.75" x14ac:dyDescent="0.3">
      <c r="A580" s="183" t="s">
        <v>1001</v>
      </c>
      <c r="B580" s="183" t="s">
        <v>1002</v>
      </c>
      <c r="C580" s="343">
        <v>1702</v>
      </c>
      <c r="D580" s="343">
        <v>9</v>
      </c>
      <c r="E580" s="343">
        <v>704</v>
      </c>
      <c r="F580" s="343">
        <v>70411</v>
      </c>
      <c r="G580" s="343">
        <v>3000</v>
      </c>
      <c r="H580" s="343">
        <v>404206</v>
      </c>
      <c r="I580" s="344">
        <v>0</v>
      </c>
      <c r="J580" s="346">
        <v>13150</v>
      </c>
      <c r="K580" s="346">
        <v>5000000</v>
      </c>
      <c r="L580" s="348">
        <v>5000000</v>
      </c>
      <c r="M580" s="183"/>
      <c r="N580" s="331">
        <f>IFERROR(VLOOKUP(A580,'[2]Detail CAPEX  (2)'!_xlnm.Print_Area,11,0),0)</f>
        <v>0</v>
      </c>
      <c r="O580" s="346">
        <f t="shared" si="121"/>
        <v>0</v>
      </c>
      <c r="P580" s="346">
        <f t="shared" si="121"/>
        <v>0</v>
      </c>
      <c r="Q580" s="347">
        <f t="shared" si="122"/>
        <v>0</v>
      </c>
    </row>
    <row r="581" spans="1:17" s="378" customFormat="1" ht="18.75" x14ac:dyDescent="0.3">
      <c r="A581" s="376"/>
      <c r="B581" s="376" t="s">
        <v>1003</v>
      </c>
      <c r="C581" s="376"/>
      <c r="D581" s="376"/>
      <c r="E581" s="376"/>
      <c r="F581" s="376"/>
      <c r="G581" s="376"/>
      <c r="H581" s="376"/>
      <c r="I581" s="377">
        <f t="shared" ref="I581:Q581" si="123">SUM(I567:I580)</f>
        <v>277954505</v>
      </c>
      <c r="J581" s="377">
        <f t="shared" si="123"/>
        <v>105788789</v>
      </c>
      <c r="K581" s="377">
        <f t="shared" si="123"/>
        <v>1045610760</v>
      </c>
      <c r="L581" s="357">
        <f t="shared" si="123"/>
        <v>825610760</v>
      </c>
      <c r="M581" s="377">
        <f t="shared" si="123"/>
        <v>0</v>
      </c>
      <c r="N581" s="358">
        <f t="shared" si="123"/>
        <v>1126678895.5</v>
      </c>
      <c r="O581" s="358">
        <f t="shared" si="123"/>
        <v>1183012840.2750001</v>
      </c>
      <c r="P581" s="358">
        <f t="shared" si="123"/>
        <v>1242163482.2887502</v>
      </c>
      <c r="Q581" s="358">
        <f t="shared" si="123"/>
        <v>3551855218.0637498</v>
      </c>
    </row>
    <row r="582" spans="1:17" ht="18.75" x14ac:dyDescent="0.3">
      <c r="A582" s="333"/>
      <c r="B582" s="333"/>
      <c r="C582" s="333"/>
      <c r="D582" s="333"/>
      <c r="E582" s="333"/>
      <c r="F582" s="333"/>
      <c r="G582" s="333"/>
      <c r="H582" s="333"/>
      <c r="I582" s="364"/>
      <c r="J582" s="364"/>
      <c r="K582" s="364"/>
      <c r="L582" s="357"/>
      <c r="M582" s="333"/>
      <c r="N582" s="331"/>
      <c r="O582" s="346"/>
      <c r="P582" s="346"/>
      <c r="Q582" s="347"/>
    </row>
    <row r="583" spans="1:17" ht="18.75" x14ac:dyDescent="0.3">
      <c r="A583" s="336">
        <v>36001001</v>
      </c>
      <c r="B583" s="333" t="s">
        <v>56</v>
      </c>
      <c r="C583" s="337"/>
      <c r="D583" s="337"/>
      <c r="E583" s="337"/>
      <c r="F583" s="337"/>
      <c r="G583" s="337"/>
      <c r="H583" s="337"/>
      <c r="I583" s="183"/>
      <c r="J583" s="183"/>
      <c r="K583" s="183"/>
      <c r="L583" s="342"/>
      <c r="M583" s="183"/>
      <c r="N583" s="331">
        <f>IFERROR(VLOOKUP(#REF!,'[2]Detail CAPEX  (2)'!_xlnm.Print_Area,11,0),0)</f>
        <v>0</v>
      </c>
      <c r="O583" s="346">
        <f>N583+5%*N583</f>
        <v>0</v>
      </c>
      <c r="P583" s="346">
        <f>O583+5%*O583</f>
        <v>0</v>
      </c>
      <c r="Q583" s="347">
        <f>SUM(N583:P583)</f>
        <v>0</v>
      </c>
    </row>
    <row r="584" spans="1:17" ht="18.75" x14ac:dyDescent="0.3">
      <c r="A584" s="333"/>
      <c r="B584" s="333" t="s">
        <v>150</v>
      </c>
      <c r="C584" s="337"/>
      <c r="D584" s="337"/>
      <c r="E584" s="337"/>
      <c r="F584" s="337"/>
      <c r="G584" s="337"/>
      <c r="H584" s="337"/>
      <c r="I584" s="183"/>
      <c r="J584" s="183"/>
      <c r="K584" s="183"/>
      <c r="L584" s="342"/>
      <c r="M584" s="183"/>
      <c r="N584" s="331">
        <f>IFERROR(VLOOKUP(A584,'[2]Detail CAPEX  (2)'!_xlnm.Print_Area,11,0),0)</f>
        <v>0</v>
      </c>
      <c r="O584" s="346">
        <f>N584+5%*N584</f>
        <v>0</v>
      </c>
      <c r="P584" s="346">
        <f>O584+5%*O584</f>
        <v>0</v>
      </c>
      <c r="Q584" s="347">
        <f>SUM(N584:P584)</f>
        <v>0</v>
      </c>
    </row>
    <row r="585" spans="1:17" ht="18.75" x14ac:dyDescent="0.3">
      <c r="A585" s="183" t="s">
        <v>1021</v>
      </c>
      <c r="B585" s="183" t="s">
        <v>1022</v>
      </c>
      <c r="C585" s="343">
        <v>1303</v>
      </c>
      <c r="D585" s="343">
        <v>9</v>
      </c>
      <c r="E585" s="343">
        <v>704</v>
      </c>
      <c r="F585" s="343">
        <v>70411</v>
      </c>
      <c r="G585" s="343">
        <v>3000</v>
      </c>
      <c r="H585" s="343">
        <v>404206</v>
      </c>
      <c r="I585" s="344">
        <v>0</v>
      </c>
      <c r="J585" s="344">
        <v>0</v>
      </c>
      <c r="K585" s="344">
        <v>0</v>
      </c>
      <c r="L585" s="348">
        <v>30000000</v>
      </c>
      <c r="M585" s="183"/>
      <c r="N585" s="331">
        <f>65000000-65000000</f>
        <v>0</v>
      </c>
      <c r="O585" s="346">
        <f t="shared" ref="O585:P591" si="124">N585+5%*N585</f>
        <v>0</v>
      </c>
      <c r="P585" s="346">
        <f t="shared" si="124"/>
        <v>0</v>
      </c>
      <c r="Q585" s="347">
        <f t="shared" ref="Q585:Q591" si="125">SUM(N585:P585)</f>
        <v>0</v>
      </c>
    </row>
    <row r="586" spans="1:17" ht="18.75" x14ac:dyDescent="0.3">
      <c r="A586" s="183" t="s">
        <v>1023</v>
      </c>
      <c r="B586" s="183" t="s">
        <v>1024</v>
      </c>
      <c r="C586" s="343">
        <v>1301</v>
      </c>
      <c r="D586" s="343">
        <v>9</v>
      </c>
      <c r="E586" s="343">
        <v>704</v>
      </c>
      <c r="F586" s="343">
        <v>70411</v>
      </c>
      <c r="G586" s="343">
        <v>3000</v>
      </c>
      <c r="H586" s="343">
        <v>404206</v>
      </c>
      <c r="I586" s="346">
        <v>450000</v>
      </c>
      <c r="J586" s="344">
        <v>0</v>
      </c>
      <c r="K586" s="346">
        <v>8700000</v>
      </c>
      <c r="L586" s="348">
        <v>8700000</v>
      </c>
      <c r="M586" s="183"/>
      <c r="N586" s="331">
        <f>IFERROR(VLOOKUP(A586,'[2]Detail CAPEX  (2)'!_xlnm.Print_Area,11,0),0)</f>
        <v>0</v>
      </c>
      <c r="O586" s="346">
        <f t="shared" si="124"/>
        <v>0</v>
      </c>
      <c r="P586" s="346">
        <f t="shared" si="124"/>
        <v>0</v>
      </c>
      <c r="Q586" s="347">
        <f t="shared" si="125"/>
        <v>0</v>
      </c>
    </row>
    <row r="587" spans="1:17" ht="18.75" x14ac:dyDescent="0.3">
      <c r="A587" s="183" t="s">
        <v>1025</v>
      </c>
      <c r="B587" s="183" t="s">
        <v>1026</v>
      </c>
      <c r="C587" s="343">
        <v>1301</v>
      </c>
      <c r="D587" s="343">
        <v>9</v>
      </c>
      <c r="E587" s="343">
        <v>704</v>
      </c>
      <c r="F587" s="343">
        <v>70443</v>
      </c>
      <c r="G587" s="343">
        <v>3000</v>
      </c>
      <c r="H587" s="343">
        <v>404206</v>
      </c>
      <c r="I587" s="344">
        <v>0</v>
      </c>
      <c r="J587" s="344">
        <v>0</v>
      </c>
      <c r="K587" s="346">
        <v>15000000</v>
      </c>
      <c r="L587" s="348">
        <v>15000000</v>
      </c>
      <c r="M587" s="183"/>
      <c r="N587" s="331">
        <f>IFERROR(VLOOKUP(A587,'[2]Detail CAPEX  (2)'!_xlnm.Print_Area,11,0),0)</f>
        <v>0</v>
      </c>
      <c r="O587" s="346">
        <f t="shared" si="124"/>
        <v>0</v>
      </c>
      <c r="P587" s="346">
        <f t="shared" si="124"/>
        <v>0</v>
      </c>
      <c r="Q587" s="347">
        <f t="shared" si="125"/>
        <v>0</v>
      </c>
    </row>
    <row r="588" spans="1:17" ht="18.75" x14ac:dyDescent="0.3">
      <c r="A588" s="183" t="s">
        <v>1027</v>
      </c>
      <c r="B588" s="183" t="s">
        <v>1028</v>
      </c>
      <c r="C588" s="343">
        <v>1301</v>
      </c>
      <c r="D588" s="343">
        <v>11</v>
      </c>
      <c r="E588" s="343">
        <v>704</v>
      </c>
      <c r="F588" s="343">
        <v>70411</v>
      </c>
      <c r="G588" s="343">
        <v>3000</v>
      </c>
      <c r="H588" s="343">
        <v>404206</v>
      </c>
      <c r="I588" s="346">
        <v>3000000</v>
      </c>
      <c r="J588" s="344">
        <v>0</v>
      </c>
      <c r="K588" s="344">
        <v>0</v>
      </c>
      <c r="L588" s="345">
        <v>0</v>
      </c>
      <c r="M588" s="183"/>
      <c r="N588" s="331">
        <f>IFERROR(VLOOKUP(A588,'[2]Detail CAPEX  (2)'!_xlnm.Print_Area,11,0),0)</f>
        <v>0</v>
      </c>
      <c r="O588" s="346">
        <f t="shared" si="124"/>
        <v>0</v>
      </c>
      <c r="P588" s="346">
        <f t="shared" si="124"/>
        <v>0</v>
      </c>
      <c r="Q588" s="347">
        <f t="shared" si="125"/>
        <v>0</v>
      </c>
    </row>
    <row r="589" spans="1:17" ht="18.75" x14ac:dyDescent="0.3">
      <c r="A589" s="183" t="s">
        <v>1029</v>
      </c>
      <c r="B589" s="183" t="s">
        <v>1030</v>
      </c>
      <c r="C589" s="343">
        <v>1305</v>
      </c>
      <c r="D589" s="343">
        <v>11</v>
      </c>
      <c r="E589" s="343">
        <v>704</v>
      </c>
      <c r="F589" s="343">
        <v>70443</v>
      </c>
      <c r="G589" s="343">
        <v>3000</v>
      </c>
      <c r="H589" s="343">
        <v>404206</v>
      </c>
      <c r="I589" s="344">
        <v>0</v>
      </c>
      <c r="J589" s="344">
        <v>0</v>
      </c>
      <c r="K589" s="346">
        <v>10000000</v>
      </c>
      <c r="L589" s="345">
        <v>0</v>
      </c>
      <c r="M589" s="183"/>
      <c r="N589" s="331">
        <f>IFERROR(VLOOKUP(A589,'[2]Detail CAPEX  (2)'!_xlnm.Print_Area,11,0),0)</f>
        <v>0</v>
      </c>
      <c r="O589" s="346">
        <f t="shared" si="124"/>
        <v>0</v>
      </c>
      <c r="P589" s="346">
        <f t="shared" si="124"/>
        <v>0</v>
      </c>
      <c r="Q589" s="347">
        <f t="shared" si="125"/>
        <v>0</v>
      </c>
    </row>
    <row r="590" spans="1:17" ht="18.75" x14ac:dyDescent="0.3">
      <c r="A590" s="183" t="s">
        <v>1031</v>
      </c>
      <c r="B590" s="183" t="s">
        <v>1028</v>
      </c>
      <c r="C590" s="343">
        <v>1303</v>
      </c>
      <c r="D590" s="343">
        <v>9</v>
      </c>
      <c r="E590" s="343">
        <v>704</v>
      </c>
      <c r="F590" s="343">
        <v>70411</v>
      </c>
      <c r="G590" s="343">
        <v>3000</v>
      </c>
      <c r="H590" s="343">
        <v>404206</v>
      </c>
      <c r="I590" s="344">
        <v>0</v>
      </c>
      <c r="J590" s="344">
        <v>0</v>
      </c>
      <c r="K590" s="344">
        <v>0</v>
      </c>
      <c r="L590" s="348">
        <v>5000000</v>
      </c>
      <c r="M590" s="183"/>
      <c r="N590" s="331">
        <f>IFERROR(VLOOKUP(A590,'[2]Detail CAPEX  (2)'!_xlnm.Print_Area,11,0),0)</f>
        <v>0</v>
      </c>
      <c r="O590" s="346">
        <f t="shared" si="124"/>
        <v>0</v>
      </c>
      <c r="P590" s="346">
        <f t="shared" si="124"/>
        <v>0</v>
      </c>
      <c r="Q590" s="347">
        <f t="shared" si="125"/>
        <v>0</v>
      </c>
    </row>
    <row r="591" spans="1:17" ht="18.75" x14ac:dyDescent="0.3">
      <c r="A591" s="183" t="s">
        <v>1032</v>
      </c>
      <c r="B591" s="183" t="s">
        <v>1033</v>
      </c>
      <c r="C591" s="343">
        <v>1301</v>
      </c>
      <c r="D591" s="343">
        <v>8</v>
      </c>
      <c r="E591" s="343">
        <v>704</v>
      </c>
      <c r="F591" s="343">
        <v>70411</v>
      </c>
      <c r="G591" s="343">
        <v>3000</v>
      </c>
      <c r="H591" s="343">
        <v>404206</v>
      </c>
      <c r="I591" s="346">
        <v>3421425</v>
      </c>
      <c r="J591" s="344">
        <v>0</v>
      </c>
      <c r="K591" s="346">
        <v>51000000</v>
      </c>
      <c r="L591" s="348">
        <v>5000000</v>
      </c>
      <c r="M591" s="183"/>
      <c r="N591" s="331">
        <f>IFERROR(VLOOKUP(A591,'[2]Detail CAPEX  (2)'!_xlnm.Print_Area,11,0),0)+20000000</f>
        <v>20000000</v>
      </c>
      <c r="O591" s="346">
        <f t="shared" si="124"/>
        <v>21000000</v>
      </c>
      <c r="P591" s="346">
        <f t="shared" si="124"/>
        <v>22050000</v>
      </c>
      <c r="Q591" s="347">
        <f t="shared" si="125"/>
        <v>63050000</v>
      </c>
    </row>
    <row r="592" spans="1:17" ht="18.75" x14ac:dyDescent="0.3">
      <c r="A592" s="183" t="s">
        <v>3416</v>
      </c>
      <c r="B592" s="183" t="s">
        <v>3417</v>
      </c>
      <c r="C592" s="343"/>
      <c r="D592" s="343"/>
      <c r="E592" s="343"/>
      <c r="F592" s="343"/>
      <c r="G592" s="343"/>
      <c r="H592" s="343"/>
      <c r="I592" s="346"/>
      <c r="J592" s="344"/>
      <c r="K592" s="346"/>
      <c r="L592" s="348"/>
      <c r="M592" s="183"/>
      <c r="N592" s="331">
        <v>1000000</v>
      </c>
      <c r="O592" s="346">
        <f t="shared" ref="O592" si="126">N592+5%*N592</f>
        <v>1050000</v>
      </c>
      <c r="P592" s="346">
        <f t="shared" ref="P592" si="127">O592+5%*O592</f>
        <v>1102500</v>
      </c>
      <c r="Q592" s="347">
        <f t="shared" ref="Q592" si="128">SUM(N592:P592)</f>
        <v>3152500</v>
      </c>
    </row>
    <row r="593" spans="1:17" ht="18.75" x14ac:dyDescent="0.3">
      <c r="A593" s="183" t="s">
        <v>1034</v>
      </c>
      <c r="B593" s="183" t="s">
        <v>1035</v>
      </c>
      <c r="C593" s="343">
        <v>1301</v>
      </c>
      <c r="D593" s="343">
        <v>11</v>
      </c>
      <c r="E593" s="343">
        <v>704</v>
      </c>
      <c r="F593" s="343">
        <v>70411</v>
      </c>
      <c r="G593" s="343">
        <v>3000</v>
      </c>
      <c r="H593" s="343">
        <v>404206</v>
      </c>
      <c r="I593" s="346">
        <v>1263000</v>
      </c>
      <c r="J593" s="344">
        <v>0</v>
      </c>
      <c r="K593" s="346">
        <v>15000000</v>
      </c>
      <c r="L593" s="348">
        <v>1000000</v>
      </c>
      <c r="M593" s="183"/>
      <c r="N593" s="331">
        <f>IFERROR(VLOOKUP(A593,'[2]Detail CAPEX  (2)'!_xlnm.Print_Area,11,0),0)+20000000</f>
        <v>20000000</v>
      </c>
      <c r="O593" s="346">
        <f t="shared" ref="O593:P596" si="129">N593+5%*N593</f>
        <v>21000000</v>
      </c>
      <c r="P593" s="346">
        <f t="shared" si="129"/>
        <v>22050000</v>
      </c>
      <c r="Q593" s="347">
        <f>SUM(N593:P593)</f>
        <v>63050000</v>
      </c>
    </row>
    <row r="594" spans="1:17" ht="18.75" x14ac:dyDescent="0.3">
      <c r="A594" s="183" t="s">
        <v>1019</v>
      </c>
      <c r="B594" s="183" t="s">
        <v>1020</v>
      </c>
      <c r="C594" s="343">
        <v>1202</v>
      </c>
      <c r="D594" s="343">
        <v>9</v>
      </c>
      <c r="E594" s="343">
        <v>704</v>
      </c>
      <c r="F594" s="343">
        <v>70473</v>
      </c>
      <c r="G594" s="343">
        <v>3000</v>
      </c>
      <c r="H594" s="343">
        <v>404206</v>
      </c>
      <c r="I594" s="344">
        <v>0</v>
      </c>
      <c r="J594" s="344">
        <v>0</v>
      </c>
      <c r="K594" s="346">
        <v>1000000</v>
      </c>
      <c r="L594" s="348">
        <v>1000000</v>
      </c>
      <c r="M594" s="183"/>
      <c r="N594" s="331">
        <f>IFERROR(VLOOKUP(A594,'[2]Detail CAPEX  (2)'!_xlnm.Print_Area,11,0),0)</f>
        <v>0</v>
      </c>
      <c r="O594" s="346">
        <f t="shared" si="129"/>
        <v>0</v>
      </c>
      <c r="P594" s="346">
        <f t="shared" si="129"/>
        <v>0</v>
      </c>
      <c r="Q594" s="347">
        <f>SUM(N594:P594)</f>
        <v>0</v>
      </c>
    </row>
    <row r="595" spans="1:17" ht="18.75" x14ac:dyDescent="0.3">
      <c r="A595" s="183" t="s">
        <v>1036</v>
      </c>
      <c r="B595" s="183" t="s">
        <v>1037</v>
      </c>
      <c r="C595" s="343">
        <v>1201</v>
      </c>
      <c r="D595" s="343">
        <v>10</v>
      </c>
      <c r="E595" s="343">
        <v>704</v>
      </c>
      <c r="F595" s="343">
        <v>70411</v>
      </c>
      <c r="G595" s="343">
        <v>3000</v>
      </c>
      <c r="H595" s="343">
        <v>404206</v>
      </c>
      <c r="I595" s="344">
        <v>0</v>
      </c>
      <c r="J595" s="344">
        <v>0</v>
      </c>
      <c r="K595" s="346">
        <v>2000000</v>
      </c>
      <c r="L595" s="348">
        <v>2000000</v>
      </c>
      <c r="M595" s="183"/>
      <c r="N595" s="331">
        <f>IFERROR(VLOOKUP(A595,'[2]Detail CAPEX  (2)'!_xlnm.Print_Area,11,0),0)</f>
        <v>0</v>
      </c>
      <c r="O595" s="346">
        <f t="shared" si="129"/>
        <v>0</v>
      </c>
      <c r="P595" s="346">
        <f t="shared" si="129"/>
        <v>0</v>
      </c>
      <c r="Q595" s="347">
        <f>SUM(N595:P595)</f>
        <v>0</v>
      </c>
    </row>
    <row r="596" spans="1:17" ht="18.75" x14ac:dyDescent="0.3">
      <c r="A596" s="183" t="s">
        <v>1038</v>
      </c>
      <c r="B596" s="183" t="s">
        <v>323</v>
      </c>
      <c r="C596" s="343">
        <v>1302</v>
      </c>
      <c r="D596" s="343">
        <v>9</v>
      </c>
      <c r="E596" s="343">
        <v>704</v>
      </c>
      <c r="F596" s="343">
        <v>70411</v>
      </c>
      <c r="G596" s="343">
        <v>3000</v>
      </c>
      <c r="H596" s="343">
        <v>404206</v>
      </c>
      <c r="I596" s="346">
        <v>2470000</v>
      </c>
      <c r="J596" s="344">
        <v>0</v>
      </c>
      <c r="K596" s="346">
        <v>3000000</v>
      </c>
      <c r="L596" s="348">
        <v>3000000</v>
      </c>
      <c r="M596" s="183"/>
      <c r="N596" s="331">
        <f>IFERROR(VLOOKUP(A596,'[2]Detail CAPEX  (2)'!_xlnm.Print_Area,11,0),0)</f>
        <v>0</v>
      </c>
      <c r="O596" s="346">
        <f t="shared" si="129"/>
        <v>0</v>
      </c>
      <c r="P596" s="346">
        <f t="shared" si="129"/>
        <v>0</v>
      </c>
      <c r="Q596" s="347">
        <f>SUM(N596:P596)</f>
        <v>0</v>
      </c>
    </row>
    <row r="597" spans="1:17" ht="18.75" x14ac:dyDescent="0.3">
      <c r="A597" s="183" t="s">
        <v>3418</v>
      </c>
      <c r="B597" s="183" t="s">
        <v>3419</v>
      </c>
      <c r="C597" s="343"/>
      <c r="D597" s="343"/>
      <c r="E597" s="343"/>
      <c r="F597" s="343"/>
      <c r="G597" s="343"/>
      <c r="H597" s="343"/>
      <c r="I597" s="346"/>
      <c r="J597" s="344"/>
      <c r="K597" s="346"/>
      <c r="L597" s="348"/>
      <c r="M597" s="183"/>
      <c r="N597" s="331">
        <v>5000000</v>
      </c>
      <c r="O597" s="346">
        <f t="shared" ref="O597" si="130">N597+5%*N597</f>
        <v>5250000</v>
      </c>
      <c r="P597" s="346">
        <f t="shared" ref="P597" si="131">O597+5%*O597</f>
        <v>5512500</v>
      </c>
      <c r="Q597" s="347">
        <f>SUM(N597:P597)</f>
        <v>15762500</v>
      </c>
    </row>
    <row r="598" spans="1:17" ht="18.75" x14ac:dyDescent="0.3">
      <c r="A598" s="183" t="s">
        <v>1039</v>
      </c>
      <c r="B598" s="183" t="s">
        <v>1040</v>
      </c>
      <c r="C598" s="343">
        <v>1305</v>
      </c>
      <c r="D598" s="343">
        <v>9</v>
      </c>
      <c r="E598" s="343">
        <v>704</v>
      </c>
      <c r="F598" s="343">
        <v>70411</v>
      </c>
      <c r="G598" s="343">
        <v>3000</v>
      </c>
      <c r="H598" s="343">
        <v>404206</v>
      </c>
      <c r="I598" s="346">
        <v>8332000</v>
      </c>
      <c r="J598" s="344">
        <v>0</v>
      </c>
      <c r="K598" s="346">
        <v>15000000</v>
      </c>
      <c r="L598" s="348">
        <v>10000000</v>
      </c>
      <c r="M598" s="183"/>
      <c r="N598" s="331">
        <f>IFERROR(VLOOKUP(A598,'[2]Detail CAPEX  (2)'!_xlnm.Print_Area,11,0),0)</f>
        <v>0</v>
      </c>
      <c r="O598" s="346">
        <f t="shared" ref="O598:P605" si="132">N598+5%*N598</f>
        <v>0</v>
      </c>
      <c r="P598" s="346">
        <f t="shared" si="132"/>
        <v>0</v>
      </c>
      <c r="Q598" s="347">
        <f t="shared" ref="Q598:Q605" si="133">SUM(N598:P598)</f>
        <v>0</v>
      </c>
    </row>
    <row r="599" spans="1:17" ht="18.75" x14ac:dyDescent="0.3">
      <c r="A599" s="183" t="s">
        <v>1041</v>
      </c>
      <c r="B599" s="183" t="s">
        <v>1042</v>
      </c>
      <c r="C599" s="343">
        <v>1303</v>
      </c>
      <c r="D599" s="343">
        <v>9</v>
      </c>
      <c r="E599" s="343">
        <v>704</v>
      </c>
      <c r="F599" s="343">
        <v>70460</v>
      </c>
      <c r="G599" s="343">
        <v>3000</v>
      </c>
      <c r="H599" s="343">
        <v>404206</v>
      </c>
      <c r="I599" s="344">
        <v>0</v>
      </c>
      <c r="J599" s="344">
        <v>0</v>
      </c>
      <c r="K599" s="346">
        <v>1000000</v>
      </c>
      <c r="L599" s="348">
        <v>1000000</v>
      </c>
      <c r="M599" s="183"/>
      <c r="N599" s="331">
        <f>IFERROR(VLOOKUP(A599,'[2]Detail CAPEX  (2)'!_xlnm.Print_Area,11,0),0)</f>
        <v>0</v>
      </c>
      <c r="O599" s="346">
        <f t="shared" si="132"/>
        <v>0</v>
      </c>
      <c r="P599" s="346">
        <f t="shared" si="132"/>
        <v>0</v>
      </c>
      <c r="Q599" s="347">
        <f t="shared" si="133"/>
        <v>0</v>
      </c>
    </row>
    <row r="600" spans="1:17" ht="18.75" x14ac:dyDescent="0.3">
      <c r="A600" s="183" t="s">
        <v>1043</v>
      </c>
      <c r="B600" s="183" t="s">
        <v>1044</v>
      </c>
      <c r="C600" s="343">
        <v>1305</v>
      </c>
      <c r="D600" s="343">
        <v>9</v>
      </c>
      <c r="E600" s="343">
        <v>704</v>
      </c>
      <c r="F600" s="343">
        <v>70411</v>
      </c>
      <c r="G600" s="343">
        <v>3000</v>
      </c>
      <c r="H600" s="343">
        <v>404206</v>
      </c>
      <c r="I600" s="344">
        <v>0</v>
      </c>
      <c r="J600" s="344">
        <v>0</v>
      </c>
      <c r="K600" s="346">
        <v>3000000</v>
      </c>
      <c r="L600" s="348">
        <v>3000000</v>
      </c>
      <c r="M600" s="183"/>
      <c r="N600" s="331">
        <f>IFERROR(VLOOKUP(A600,'[2]Detail CAPEX  (2)'!_xlnm.Print_Area,11,0),0)</f>
        <v>0</v>
      </c>
      <c r="O600" s="346">
        <f t="shared" si="132"/>
        <v>0</v>
      </c>
      <c r="P600" s="346">
        <f t="shared" si="132"/>
        <v>0</v>
      </c>
      <c r="Q600" s="347">
        <f t="shared" si="133"/>
        <v>0</v>
      </c>
    </row>
    <row r="601" spans="1:17" ht="18.75" x14ac:dyDescent="0.3">
      <c r="A601" s="183" t="s">
        <v>1045</v>
      </c>
      <c r="B601" s="183" t="s">
        <v>1046</v>
      </c>
      <c r="C601" s="343">
        <v>1302</v>
      </c>
      <c r="D601" s="343">
        <v>9</v>
      </c>
      <c r="E601" s="343">
        <v>701</v>
      </c>
      <c r="F601" s="343">
        <v>70150</v>
      </c>
      <c r="G601" s="343">
        <v>3000</v>
      </c>
      <c r="H601" s="343">
        <v>404206</v>
      </c>
      <c r="I601" s="344">
        <v>0</v>
      </c>
      <c r="J601" s="344">
        <v>0</v>
      </c>
      <c r="K601" s="346">
        <v>2000000</v>
      </c>
      <c r="L601" s="348">
        <v>2000000</v>
      </c>
      <c r="M601" s="183"/>
      <c r="N601" s="331">
        <f>IFERROR(VLOOKUP(A601,'[2]Detail CAPEX  (2)'!_xlnm.Print_Area,11,0),0)</f>
        <v>0</v>
      </c>
      <c r="O601" s="346">
        <f t="shared" si="132"/>
        <v>0</v>
      </c>
      <c r="P601" s="346">
        <f t="shared" si="132"/>
        <v>0</v>
      </c>
      <c r="Q601" s="347">
        <f t="shared" si="133"/>
        <v>0</v>
      </c>
    </row>
    <row r="602" spans="1:17" ht="18.75" x14ac:dyDescent="0.3">
      <c r="A602" s="183" t="s">
        <v>1047</v>
      </c>
      <c r="B602" s="183" t="s">
        <v>1048</v>
      </c>
      <c r="C602" s="343">
        <v>1301</v>
      </c>
      <c r="D602" s="343">
        <v>11</v>
      </c>
      <c r="E602" s="343">
        <v>704</v>
      </c>
      <c r="F602" s="343">
        <v>70411</v>
      </c>
      <c r="G602" s="343">
        <v>3000</v>
      </c>
      <c r="H602" s="343">
        <v>404206</v>
      </c>
      <c r="I602" s="346">
        <v>3100500</v>
      </c>
      <c r="J602" s="344">
        <v>0</v>
      </c>
      <c r="K602" s="346">
        <v>30000000</v>
      </c>
      <c r="L602" s="348">
        <v>20000000</v>
      </c>
      <c r="M602" s="183"/>
      <c r="N602" s="331">
        <f>IFERROR(VLOOKUP(A602,'[2]Detail CAPEX  (2)'!_xlnm.Print_Area,11,0),0)+20000000</f>
        <v>20000000</v>
      </c>
      <c r="O602" s="346">
        <f t="shared" si="132"/>
        <v>21000000</v>
      </c>
      <c r="P602" s="346">
        <f t="shared" si="132"/>
        <v>22050000</v>
      </c>
      <c r="Q602" s="347">
        <f t="shared" si="133"/>
        <v>63050000</v>
      </c>
    </row>
    <row r="603" spans="1:17" ht="18.75" x14ac:dyDescent="0.3">
      <c r="A603" s="183" t="s">
        <v>1049</v>
      </c>
      <c r="B603" s="183" t="s">
        <v>1050</v>
      </c>
      <c r="C603" s="343">
        <v>1305</v>
      </c>
      <c r="D603" s="343">
        <v>11</v>
      </c>
      <c r="E603" s="343">
        <v>704</v>
      </c>
      <c r="F603" s="343">
        <v>70411</v>
      </c>
      <c r="G603" s="343">
        <v>3000</v>
      </c>
      <c r="H603" s="343">
        <v>404206</v>
      </c>
      <c r="I603" s="346">
        <v>3100000</v>
      </c>
      <c r="J603" s="344">
        <v>0</v>
      </c>
      <c r="K603" s="346">
        <v>33665547</v>
      </c>
      <c r="L603" s="348">
        <v>33665547</v>
      </c>
      <c r="M603" s="183"/>
      <c r="N603" s="331">
        <f>IFERROR(VLOOKUP(A603,'[2]Detail CAPEX  (2)'!_xlnm.Print_Area,11,0),0)+20000000</f>
        <v>20000000</v>
      </c>
      <c r="O603" s="346">
        <f t="shared" si="132"/>
        <v>21000000</v>
      </c>
      <c r="P603" s="346">
        <f t="shared" si="132"/>
        <v>22050000</v>
      </c>
      <c r="Q603" s="347">
        <f t="shared" si="133"/>
        <v>63050000</v>
      </c>
    </row>
    <row r="604" spans="1:17" ht="18.75" x14ac:dyDescent="0.3">
      <c r="A604" s="183" t="s">
        <v>1051</v>
      </c>
      <c r="B604" s="183" t="s">
        <v>1052</v>
      </c>
      <c r="C604" s="343">
        <v>1301</v>
      </c>
      <c r="D604" s="343">
        <v>9</v>
      </c>
      <c r="E604" s="343">
        <v>704</v>
      </c>
      <c r="F604" s="343">
        <v>70411</v>
      </c>
      <c r="G604" s="343">
        <v>3000</v>
      </c>
      <c r="H604" s="343">
        <v>404206</v>
      </c>
      <c r="I604" s="346">
        <v>27000000</v>
      </c>
      <c r="J604" s="344">
        <v>0</v>
      </c>
      <c r="K604" s="346">
        <v>30000000</v>
      </c>
      <c r="L604" s="348">
        <v>20000000</v>
      </c>
      <c r="M604" s="183"/>
      <c r="N604" s="331">
        <f>IFERROR(VLOOKUP(A604,'[2]Detail CAPEX  (2)'!_xlnm.Print_Area,11,0),0)+20000000</f>
        <v>20000000</v>
      </c>
      <c r="O604" s="346">
        <f t="shared" si="132"/>
        <v>21000000</v>
      </c>
      <c r="P604" s="346">
        <f t="shared" si="132"/>
        <v>22050000</v>
      </c>
      <c r="Q604" s="347">
        <f t="shared" si="133"/>
        <v>63050000</v>
      </c>
    </row>
    <row r="605" spans="1:17" ht="18.75" x14ac:dyDescent="0.3">
      <c r="A605" s="183" t="s">
        <v>1053</v>
      </c>
      <c r="B605" s="183" t="s">
        <v>1054</v>
      </c>
      <c r="C605" s="343">
        <v>1301</v>
      </c>
      <c r="D605" s="343">
        <v>10</v>
      </c>
      <c r="E605" s="343">
        <v>704</v>
      </c>
      <c r="F605" s="343">
        <v>70411</v>
      </c>
      <c r="G605" s="343">
        <v>3000</v>
      </c>
      <c r="H605" s="343">
        <v>404206</v>
      </c>
      <c r="I605" s="344">
        <v>0</v>
      </c>
      <c r="J605" s="344">
        <v>0</v>
      </c>
      <c r="K605" s="346">
        <v>3000000</v>
      </c>
      <c r="L605" s="348">
        <v>3000000</v>
      </c>
      <c r="M605" s="183"/>
      <c r="N605" s="331">
        <f>IFERROR(VLOOKUP(A605,'[2]Detail CAPEX  (2)'!_xlnm.Print_Area,11,0),0)</f>
        <v>0</v>
      </c>
      <c r="O605" s="346">
        <f t="shared" si="132"/>
        <v>0</v>
      </c>
      <c r="P605" s="346">
        <f t="shared" si="132"/>
        <v>0</v>
      </c>
      <c r="Q605" s="347">
        <f t="shared" si="133"/>
        <v>0</v>
      </c>
    </row>
    <row r="606" spans="1:17" ht="18.75" x14ac:dyDescent="0.3">
      <c r="A606" s="333"/>
      <c r="B606" s="333"/>
      <c r="C606" s="337"/>
      <c r="D606" s="337"/>
      <c r="E606" s="337"/>
      <c r="F606" s="337"/>
      <c r="G606" s="337"/>
      <c r="H606" s="337"/>
      <c r="I606" s="183"/>
      <c r="J606" s="183"/>
      <c r="K606" s="183"/>
      <c r="L606" s="342"/>
      <c r="M606" s="183"/>
      <c r="N606" s="331"/>
      <c r="O606" s="346"/>
      <c r="P606" s="346"/>
      <c r="Q606" s="347"/>
    </row>
    <row r="607" spans="1:17" ht="18.75" x14ac:dyDescent="0.3">
      <c r="A607" s="333"/>
      <c r="B607" s="333" t="s">
        <v>301</v>
      </c>
      <c r="C607" s="337"/>
      <c r="D607" s="337"/>
      <c r="E607" s="337"/>
      <c r="F607" s="337"/>
      <c r="G607" s="337"/>
      <c r="H607" s="337"/>
      <c r="I607" s="183"/>
      <c r="J607" s="183"/>
      <c r="K607" s="183"/>
      <c r="L607" s="342"/>
      <c r="M607" s="183"/>
      <c r="N607" s="331">
        <f>IFERROR(VLOOKUP(A607,'[2]Detail CAPEX  (2)'!_xlnm.Print_Area,11,0),0)</f>
        <v>0</v>
      </c>
      <c r="O607" s="346">
        <f t="shared" ref="O607:P610" si="134">N607+5%*N607</f>
        <v>0</v>
      </c>
      <c r="P607" s="346">
        <f t="shared" si="134"/>
        <v>0</v>
      </c>
      <c r="Q607" s="347">
        <f>SUM(N607:P607)</f>
        <v>0</v>
      </c>
    </row>
    <row r="608" spans="1:17" ht="18.75" x14ac:dyDescent="0.3">
      <c r="A608" s="183" t="s">
        <v>1055</v>
      </c>
      <c r="B608" s="183" t="s">
        <v>1056</v>
      </c>
      <c r="C608" s="343">
        <v>1303</v>
      </c>
      <c r="D608" s="343">
        <v>8</v>
      </c>
      <c r="E608" s="343">
        <v>704</v>
      </c>
      <c r="F608" s="343">
        <v>70411</v>
      </c>
      <c r="G608" s="343">
        <v>3000</v>
      </c>
      <c r="H608" s="343">
        <v>404301</v>
      </c>
      <c r="I608" s="344">
        <v>0</v>
      </c>
      <c r="J608" s="344">
        <v>0</v>
      </c>
      <c r="K608" s="346">
        <v>10000000</v>
      </c>
      <c r="L608" s="348">
        <v>10000000</v>
      </c>
      <c r="M608" s="183"/>
      <c r="N608" s="331">
        <f>IFERROR(VLOOKUP(A608,'[2]Detail CAPEX  (2)'!_xlnm.Print_Area,11,0),0)</f>
        <v>0</v>
      </c>
      <c r="O608" s="346">
        <f t="shared" si="134"/>
        <v>0</v>
      </c>
      <c r="P608" s="346">
        <f t="shared" si="134"/>
        <v>0</v>
      </c>
      <c r="Q608" s="347">
        <f>SUM(N608:P608)</f>
        <v>0</v>
      </c>
    </row>
    <row r="609" spans="1:17" ht="18.75" x14ac:dyDescent="0.3">
      <c r="A609" s="183" t="s">
        <v>1057</v>
      </c>
      <c r="B609" s="183" t="s">
        <v>1058</v>
      </c>
      <c r="C609" s="343">
        <v>1303</v>
      </c>
      <c r="D609" s="343">
        <v>10</v>
      </c>
      <c r="E609" s="343">
        <v>704</v>
      </c>
      <c r="F609" s="343">
        <v>70411</v>
      </c>
      <c r="G609" s="343">
        <v>3000</v>
      </c>
      <c r="H609" s="343">
        <v>404121</v>
      </c>
      <c r="I609" s="346">
        <v>21549652</v>
      </c>
      <c r="J609" s="344">
        <v>0</v>
      </c>
      <c r="K609" s="346">
        <v>30000000</v>
      </c>
      <c r="L609" s="348">
        <v>20000000</v>
      </c>
      <c r="M609" s="183"/>
      <c r="N609" s="331">
        <f>IFERROR(VLOOKUP(A609,'[2]Detail CAPEX  (2)'!_xlnm.Print_Area,11,0),0)</f>
        <v>0</v>
      </c>
      <c r="O609" s="346">
        <f t="shared" si="134"/>
        <v>0</v>
      </c>
      <c r="P609" s="346">
        <f t="shared" si="134"/>
        <v>0</v>
      </c>
      <c r="Q609" s="347">
        <f>SUM(N609:P609)</f>
        <v>0</v>
      </c>
    </row>
    <row r="610" spans="1:17" ht="18.75" x14ac:dyDescent="0.3">
      <c r="A610" s="183" t="s">
        <v>1059</v>
      </c>
      <c r="B610" s="183" t="s">
        <v>1060</v>
      </c>
      <c r="C610" s="343">
        <v>301</v>
      </c>
      <c r="D610" s="343">
        <v>1</v>
      </c>
      <c r="E610" s="343">
        <v>704</v>
      </c>
      <c r="F610" s="343">
        <v>70481</v>
      </c>
      <c r="G610" s="343">
        <v>3000</v>
      </c>
      <c r="H610" s="343">
        <v>404206</v>
      </c>
      <c r="I610" s="344">
        <v>0</v>
      </c>
      <c r="J610" s="344">
        <v>0</v>
      </c>
      <c r="K610" s="346">
        <v>24000000</v>
      </c>
      <c r="L610" s="348">
        <v>20000000</v>
      </c>
      <c r="M610" s="183"/>
      <c r="N610" s="331">
        <v>13000000</v>
      </c>
      <c r="O610" s="346">
        <f t="shared" si="134"/>
        <v>13650000</v>
      </c>
      <c r="P610" s="346">
        <f t="shared" si="134"/>
        <v>14332500</v>
      </c>
      <c r="Q610" s="347">
        <f>SUM(N610:P610)</f>
        <v>40982500</v>
      </c>
    </row>
    <row r="611" spans="1:17" s="378" customFormat="1" ht="18.75" x14ac:dyDescent="0.3">
      <c r="A611" s="376"/>
      <c r="B611" s="376" t="s">
        <v>1061</v>
      </c>
      <c r="C611" s="376"/>
      <c r="D611" s="376"/>
      <c r="E611" s="376"/>
      <c r="F611" s="376"/>
      <c r="G611" s="376"/>
      <c r="H611" s="376"/>
      <c r="I611" s="377">
        <f>SUM(I586:I610)</f>
        <v>73686577</v>
      </c>
      <c r="J611" s="377">
        <f>SUM(J586:J610)</f>
        <v>0</v>
      </c>
      <c r="K611" s="377">
        <f>SUM(K586:K610)</f>
        <v>287365547</v>
      </c>
      <c r="L611" s="357">
        <f>SUM(L586:L610)</f>
        <v>183365547</v>
      </c>
      <c r="M611" s="377">
        <f>SUM(M586:M610)</f>
        <v>0</v>
      </c>
      <c r="N611" s="358">
        <f>SUM(N585:N610)</f>
        <v>119000000</v>
      </c>
      <c r="O611" s="377">
        <f>SUM(O586:O610)</f>
        <v>124950000</v>
      </c>
      <c r="P611" s="377">
        <f>SUM(P586:P610)</f>
        <v>131197500</v>
      </c>
      <c r="Q611" s="377">
        <f>SUM(Q586:Q610)</f>
        <v>375147500</v>
      </c>
    </row>
    <row r="612" spans="1:17" ht="18.75" x14ac:dyDescent="0.3">
      <c r="A612" s="333"/>
      <c r="B612" s="333"/>
      <c r="C612" s="333"/>
      <c r="D612" s="333"/>
      <c r="E612" s="333"/>
      <c r="F612" s="333"/>
      <c r="G612" s="333"/>
      <c r="H612" s="333"/>
      <c r="I612" s="364"/>
      <c r="J612" s="363"/>
      <c r="K612" s="364"/>
      <c r="L612" s="357"/>
      <c r="M612" s="333"/>
      <c r="N612" s="331"/>
      <c r="O612" s="346"/>
      <c r="P612" s="346"/>
      <c r="Q612" s="347"/>
    </row>
    <row r="613" spans="1:17" ht="18.75" x14ac:dyDescent="0.3">
      <c r="A613" s="336">
        <v>38001001</v>
      </c>
      <c r="B613" s="333" t="s">
        <v>68</v>
      </c>
      <c r="C613" s="337"/>
      <c r="D613" s="337"/>
      <c r="E613" s="337"/>
      <c r="F613" s="337"/>
      <c r="G613" s="337"/>
      <c r="H613" s="337"/>
      <c r="I613" s="183"/>
      <c r="J613" s="183"/>
      <c r="K613" s="183"/>
      <c r="L613" s="342"/>
      <c r="M613" s="183"/>
      <c r="N613" s="331">
        <f>IFERROR(VLOOKUP(#REF!,'[2]Detail CAPEX  (2)'!_xlnm.Print_Area,11,0),0)</f>
        <v>0</v>
      </c>
      <c r="O613" s="346">
        <f t="shared" ref="O613:P628" si="135">N613+5%*N613</f>
        <v>0</v>
      </c>
      <c r="P613" s="346">
        <f t="shared" si="135"/>
        <v>0</v>
      </c>
      <c r="Q613" s="347">
        <f t="shared" ref="Q613:Q665" si="136">SUM(N613:P613)</f>
        <v>0</v>
      </c>
    </row>
    <row r="614" spans="1:17" ht="18.75" x14ac:dyDescent="0.3">
      <c r="A614" s="333"/>
      <c r="B614" s="333" t="s">
        <v>150</v>
      </c>
      <c r="C614" s="337"/>
      <c r="D614" s="337"/>
      <c r="E614" s="337"/>
      <c r="F614" s="337"/>
      <c r="G614" s="337"/>
      <c r="H614" s="337"/>
      <c r="I614" s="183"/>
      <c r="J614" s="183"/>
      <c r="K614" s="183"/>
      <c r="L614" s="342"/>
      <c r="M614" s="183"/>
      <c r="N614" s="331">
        <f>IFERROR(VLOOKUP(A614,'[2]Detail CAPEX  (2)'!_xlnm.Print_Area,11,0),0)</f>
        <v>0</v>
      </c>
      <c r="O614" s="346">
        <f t="shared" si="135"/>
        <v>0</v>
      </c>
      <c r="P614" s="346">
        <f t="shared" si="135"/>
        <v>0</v>
      </c>
      <c r="Q614" s="347">
        <f t="shared" si="136"/>
        <v>0</v>
      </c>
    </row>
    <row r="615" spans="1:17" ht="18.75" x14ac:dyDescent="0.3">
      <c r="A615" s="183" t="s">
        <v>1062</v>
      </c>
      <c r="B615" s="183" t="s">
        <v>1063</v>
      </c>
      <c r="C615" s="343">
        <v>1301</v>
      </c>
      <c r="D615" s="343">
        <v>8</v>
      </c>
      <c r="E615" s="343">
        <v>701</v>
      </c>
      <c r="F615" s="343">
        <v>70132</v>
      </c>
      <c r="G615" s="343">
        <v>3000</v>
      </c>
      <c r="H615" s="343">
        <v>404206</v>
      </c>
      <c r="I615" s="346">
        <v>4506400</v>
      </c>
      <c r="J615" s="344">
        <v>0</v>
      </c>
      <c r="K615" s="346">
        <v>10000000</v>
      </c>
      <c r="L615" s="348">
        <v>5000000</v>
      </c>
      <c r="M615" s="183"/>
      <c r="N615" s="331">
        <f>IFERROR(VLOOKUP(A615,'[2]Detail CAPEX  (2)'!_xlnm.Print_Area,11,0),0)</f>
        <v>0</v>
      </c>
      <c r="O615" s="346">
        <f t="shared" si="135"/>
        <v>0</v>
      </c>
      <c r="P615" s="346">
        <f t="shared" si="135"/>
        <v>0</v>
      </c>
      <c r="Q615" s="347">
        <f t="shared" si="136"/>
        <v>0</v>
      </c>
    </row>
    <row r="616" spans="1:17" ht="18.75" x14ac:dyDescent="0.3">
      <c r="A616" s="183" t="s">
        <v>1064</v>
      </c>
      <c r="B616" s="183" t="s">
        <v>1065</v>
      </c>
      <c r="C616" s="343">
        <v>1303</v>
      </c>
      <c r="D616" s="343">
        <v>11</v>
      </c>
      <c r="E616" s="343">
        <v>701</v>
      </c>
      <c r="F616" s="343">
        <v>70132</v>
      </c>
      <c r="G616" s="343">
        <v>3000</v>
      </c>
      <c r="H616" s="343">
        <v>404206</v>
      </c>
      <c r="I616" s="344">
        <v>0</v>
      </c>
      <c r="J616" s="344">
        <v>0</v>
      </c>
      <c r="K616" s="346">
        <v>5000000</v>
      </c>
      <c r="L616" s="345">
        <v>0</v>
      </c>
      <c r="M616" s="183"/>
      <c r="N616" s="331">
        <f>IFERROR(VLOOKUP(A616,'[2]Detail CAPEX  (2)'!_xlnm.Print_Area,11,0),0)</f>
        <v>0</v>
      </c>
      <c r="O616" s="346">
        <f t="shared" si="135"/>
        <v>0</v>
      </c>
      <c r="P616" s="346">
        <f t="shared" si="135"/>
        <v>0</v>
      </c>
      <c r="Q616" s="347">
        <f t="shared" si="136"/>
        <v>0</v>
      </c>
    </row>
    <row r="617" spans="1:17" ht="18.75" x14ac:dyDescent="0.3">
      <c r="A617" s="183" t="s">
        <v>1066</v>
      </c>
      <c r="B617" s="183" t="s">
        <v>1067</v>
      </c>
      <c r="C617" s="343">
        <v>1303</v>
      </c>
      <c r="D617" s="343">
        <v>11</v>
      </c>
      <c r="E617" s="343">
        <v>701</v>
      </c>
      <c r="F617" s="343">
        <v>70132</v>
      </c>
      <c r="G617" s="343">
        <v>3000</v>
      </c>
      <c r="H617" s="343">
        <v>404206</v>
      </c>
      <c r="I617" s="346">
        <v>220428892</v>
      </c>
      <c r="J617" s="346">
        <v>11114900</v>
      </c>
      <c r="K617" s="346">
        <v>300000000</v>
      </c>
      <c r="L617" s="348">
        <v>200000000</v>
      </c>
      <c r="M617" s="183"/>
      <c r="N617" s="331">
        <f>IFERROR(VLOOKUP(A617,'[2]Detail CAPEX  (2)'!_xlnm.Print_Area,11,0),0)</f>
        <v>0</v>
      </c>
      <c r="O617" s="346">
        <f t="shared" si="135"/>
        <v>0</v>
      </c>
      <c r="P617" s="346">
        <f t="shared" si="135"/>
        <v>0</v>
      </c>
      <c r="Q617" s="347">
        <f t="shared" si="136"/>
        <v>0</v>
      </c>
    </row>
    <row r="618" spans="1:17" ht="18.75" x14ac:dyDescent="0.3">
      <c r="A618" s="183" t="s">
        <v>1068</v>
      </c>
      <c r="B618" s="183" t="s">
        <v>1069</v>
      </c>
      <c r="C618" s="343">
        <v>1303</v>
      </c>
      <c r="D618" s="343">
        <v>2</v>
      </c>
      <c r="E618" s="343">
        <v>701</v>
      </c>
      <c r="F618" s="343">
        <v>70132</v>
      </c>
      <c r="G618" s="343">
        <v>3000</v>
      </c>
      <c r="H618" s="343">
        <v>404206</v>
      </c>
      <c r="I618" s="344">
        <v>0</v>
      </c>
      <c r="J618" s="344">
        <v>0</v>
      </c>
      <c r="K618" s="346">
        <v>10000000</v>
      </c>
      <c r="L618" s="348">
        <v>5000000</v>
      </c>
      <c r="M618" s="183"/>
      <c r="N618" s="331">
        <f>IFERROR(VLOOKUP(A618,'[2]Detail CAPEX  (2)'!_xlnm.Print_Area,11,0),0)</f>
        <v>0</v>
      </c>
      <c r="O618" s="346">
        <f t="shared" si="135"/>
        <v>0</v>
      </c>
      <c r="P618" s="346">
        <f t="shared" si="135"/>
        <v>0</v>
      </c>
      <c r="Q618" s="347">
        <f t="shared" si="136"/>
        <v>0</v>
      </c>
    </row>
    <row r="619" spans="1:17" ht="18.75" x14ac:dyDescent="0.3">
      <c r="A619" s="183" t="s">
        <v>1070</v>
      </c>
      <c r="B619" s="183" t="s">
        <v>1071</v>
      </c>
      <c r="C619" s="343">
        <v>1305</v>
      </c>
      <c r="D619" s="343">
        <v>9</v>
      </c>
      <c r="E619" s="343">
        <v>701</v>
      </c>
      <c r="F619" s="343">
        <v>70132</v>
      </c>
      <c r="G619" s="343">
        <v>3000</v>
      </c>
      <c r="H619" s="343">
        <v>404206</v>
      </c>
      <c r="I619" s="344">
        <v>0</v>
      </c>
      <c r="J619" s="344">
        <v>0</v>
      </c>
      <c r="K619" s="346">
        <v>10000000</v>
      </c>
      <c r="L619" s="348">
        <v>10000000</v>
      </c>
      <c r="M619" s="183"/>
      <c r="N619" s="331">
        <f>IFERROR(VLOOKUP(A619,'[2]Detail CAPEX  (2)'!_xlnm.Print_Area,11,0),0)</f>
        <v>0</v>
      </c>
      <c r="O619" s="346">
        <f t="shared" si="135"/>
        <v>0</v>
      </c>
      <c r="P619" s="346">
        <f t="shared" si="135"/>
        <v>0</v>
      </c>
      <c r="Q619" s="347">
        <f t="shared" si="136"/>
        <v>0</v>
      </c>
    </row>
    <row r="620" spans="1:17" ht="18.75" x14ac:dyDescent="0.3">
      <c r="A620" s="183" t="s">
        <v>1072</v>
      </c>
      <c r="B620" s="183" t="s">
        <v>1073</v>
      </c>
      <c r="C620" s="343">
        <v>1301</v>
      </c>
      <c r="D620" s="343">
        <v>9</v>
      </c>
      <c r="E620" s="343">
        <v>701</v>
      </c>
      <c r="F620" s="343">
        <v>70132</v>
      </c>
      <c r="G620" s="343">
        <v>3000</v>
      </c>
      <c r="H620" s="343">
        <v>404206</v>
      </c>
      <c r="I620" s="344">
        <v>0</v>
      </c>
      <c r="J620" s="344">
        <v>0</v>
      </c>
      <c r="K620" s="346">
        <v>20000000</v>
      </c>
      <c r="L620" s="348">
        <v>20000000</v>
      </c>
      <c r="M620" s="183"/>
      <c r="N620" s="331">
        <f>IFERROR(VLOOKUP(A620,'[2]Detail CAPEX  (2)'!_xlnm.Print_Area,11,0),0)</f>
        <v>0</v>
      </c>
      <c r="O620" s="346">
        <f t="shared" si="135"/>
        <v>0</v>
      </c>
      <c r="P620" s="346">
        <f t="shared" si="135"/>
        <v>0</v>
      </c>
      <c r="Q620" s="347">
        <f t="shared" si="136"/>
        <v>0</v>
      </c>
    </row>
    <row r="621" spans="1:17" ht="18.75" x14ac:dyDescent="0.3">
      <c r="A621" s="183" t="s">
        <v>1074</v>
      </c>
      <c r="B621" s="183" t="s">
        <v>1075</v>
      </c>
      <c r="C621" s="343">
        <v>1301</v>
      </c>
      <c r="D621" s="343">
        <v>8</v>
      </c>
      <c r="E621" s="343">
        <v>701</v>
      </c>
      <c r="F621" s="343">
        <v>70132</v>
      </c>
      <c r="G621" s="343">
        <v>3000</v>
      </c>
      <c r="H621" s="343">
        <v>404206</v>
      </c>
      <c r="I621" s="344">
        <v>0</v>
      </c>
      <c r="J621" s="344">
        <v>0</v>
      </c>
      <c r="K621" s="346">
        <v>10000000</v>
      </c>
      <c r="L621" s="348">
        <v>10000000</v>
      </c>
      <c r="M621" s="183"/>
      <c r="N621" s="331">
        <f>IFERROR(VLOOKUP(A621,'[2]Detail CAPEX  (2)'!_xlnm.Print_Area,11,0),0)</f>
        <v>0</v>
      </c>
      <c r="O621" s="346">
        <f t="shared" si="135"/>
        <v>0</v>
      </c>
      <c r="P621" s="346">
        <f t="shared" si="135"/>
        <v>0</v>
      </c>
      <c r="Q621" s="347">
        <f t="shared" si="136"/>
        <v>0</v>
      </c>
    </row>
    <row r="622" spans="1:17" ht="18.75" x14ac:dyDescent="0.3">
      <c r="A622" s="183" t="s">
        <v>1076</v>
      </c>
      <c r="B622" s="183" t="s">
        <v>1077</v>
      </c>
      <c r="C622" s="343">
        <v>1303</v>
      </c>
      <c r="D622" s="343">
        <v>11</v>
      </c>
      <c r="E622" s="343">
        <v>701</v>
      </c>
      <c r="F622" s="343">
        <v>70132</v>
      </c>
      <c r="G622" s="343">
        <v>3000</v>
      </c>
      <c r="H622" s="343">
        <v>404206</v>
      </c>
      <c r="I622" s="344">
        <v>0</v>
      </c>
      <c r="J622" s="344">
        <v>0</v>
      </c>
      <c r="K622" s="346">
        <v>200000000</v>
      </c>
      <c r="L622" s="348">
        <v>200000000</v>
      </c>
      <c r="M622" s="183"/>
      <c r="N622" s="331">
        <f>IFERROR(VLOOKUP(A622,'[2]Detail CAPEX  (2)'!_xlnm.Print_Area,11,0),0)</f>
        <v>0</v>
      </c>
      <c r="O622" s="346">
        <f t="shared" si="135"/>
        <v>0</v>
      </c>
      <c r="P622" s="346">
        <f t="shared" si="135"/>
        <v>0</v>
      </c>
      <c r="Q622" s="347">
        <f t="shared" si="136"/>
        <v>0</v>
      </c>
    </row>
    <row r="623" spans="1:17" ht="18.75" x14ac:dyDescent="0.3">
      <c r="A623" s="183" t="s">
        <v>1078</v>
      </c>
      <c r="B623" s="183" t="s">
        <v>1079</v>
      </c>
      <c r="C623" s="343">
        <v>1304</v>
      </c>
      <c r="D623" s="343">
        <v>1</v>
      </c>
      <c r="E623" s="343">
        <v>701</v>
      </c>
      <c r="F623" s="343">
        <v>70132</v>
      </c>
      <c r="G623" s="343">
        <v>3000</v>
      </c>
      <c r="H623" s="343">
        <v>404206</v>
      </c>
      <c r="I623" s="344">
        <v>0</v>
      </c>
      <c r="J623" s="344">
        <v>0</v>
      </c>
      <c r="K623" s="346">
        <v>10000000</v>
      </c>
      <c r="L623" s="348">
        <v>5000000</v>
      </c>
      <c r="M623" s="183"/>
      <c r="N623" s="331">
        <f>IFERROR(VLOOKUP(A623,'[2]Detail CAPEX  (2)'!_xlnm.Print_Area,11,0),0)</f>
        <v>0</v>
      </c>
      <c r="O623" s="346">
        <f t="shared" si="135"/>
        <v>0</v>
      </c>
      <c r="P623" s="346">
        <f t="shared" si="135"/>
        <v>0</v>
      </c>
      <c r="Q623" s="347">
        <f t="shared" si="136"/>
        <v>0</v>
      </c>
    </row>
    <row r="624" spans="1:17" ht="18.75" x14ac:dyDescent="0.3">
      <c r="A624" s="183" t="s">
        <v>1080</v>
      </c>
      <c r="B624" s="183" t="s">
        <v>1081</v>
      </c>
      <c r="C624" s="343">
        <v>1305</v>
      </c>
      <c r="D624" s="343">
        <v>2</v>
      </c>
      <c r="E624" s="343">
        <v>701</v>
      </c>
      <c r="F624" s="343">
        <v>70132</v>
      </c>
      <c r="G624" s="343">
        <v>3000</v>
      </c>
      <c r="H624" s="343">
        <v>404206</v>
      </c>
      <c r="I624" s="344">
        <v>0</v>
      </c>
      <c r="J624" s="344">
        <v>0</v>
      </c>
      <c r="K624" s="346">
        <v>10000000</v>
      </c>
      <c r="L624" s="348">
        <v>5000000</v>
      </c>
      <c r="M624" s="183"/>
      <c r="N624" s="331">
        <f>IFERROR(VLOOKUP(A624,'[2]Detail CAPEX  (2)'!_xlnm.Print_Area,11,0),0)</f>
        <v>0</v>
      </c>
      <c r="O624" s="346">
        <f t="shared" si="135"/>
        <v>0</v>
      </c>
      <c r="P624" s="346">
        <f t="shared" si="135"/>
        <v>0</v>
      </c>
      <c r="Q624" s="347">
        <f t="shared" si="136"/>
        <v>0</v>
      </c>
    </row>
    <row r="625" spans="1:17" ht="18.75" x14ac:dyDescent="0.3">
      <c r="A625" s="183" t="s">
        <v>1082</v>
      </c>
      <c r="B625" s="183" t="s">
        <v>1083</v>
      </c>
      <c r="C625" s="343">
        <v>1301</v>
      </c>
      <c r="D625" s="343">
        <v>6</v>
      </c>
      <c r="E625" s="343">
        <v>701</v>
      </c>
      <c r="F625" s="343">
        <v>70132</v>
      </c>
      <c r="G625" s="343">
        <v>3000</v>
      </c>
      <c r="H625" s="343">
        <v>404206</v>
      </c>
      <c r="I625" s="344">
        <v>0</v>
      </c>
      <c r="J625" s="344">
        <v>0</v>
      </c>
      <c r="K625" s="346">
        <v>10000000</v>
      </c>
      <c r="L625" s="348">
        <v>5000000</v>
      </c>
      <c r="M625" s="183"/>
      <c r="N625" s="331">
        <f>IFERROR(VLOOKUP(A625,'[2]Detail CAPEX  (2)'!_xlnm.Print_Area,11,0),0)</f>
        <v>0</v>
      </c>
      <c r="O625" s="346">
        <f t="shared" si="135"/>
        <v>0</v>
      </c>
      <c r="P625" s="346">
        <f t="shared" si="135"/>
        <v>0</v>
      </c>
      <c r="Q625" s="347">
        <f t="shared" si="136"/>
        <v>0</v>
      </c>
    </row>
    <row r="626" spans="1:17" ht="18.75" x14ac:dyDescent="0.3">
      <c r="A626" s="183" t="s">
        <v>1084</v>
      </c>
      <c r="B626" s="183" t="s">
        <v>1085</v>
      </c>
      <c r="C626" s="343">
        <v>1301</v>
      </c>
      <c r="D626" s="343">
        <v>8</v>
      </c>
      <c r="E626" s="343">
        <v>701</v>
      </c>
      <c r="F626" s="343">
        <v>70132</v>
      </c>
      <c r="G626" s="343">
        <v>3000</v>
      </c>
      <c r="H626" s="343">
        <v>404206</v>
      </c>
      <c r="I626" s="346">
        <v>1000000</v>
      </c>
      <c r="J626" s="344">
        <v>0</v>
      </c>
      <c r="K626" s="346">
        <v>20000000</v>
      </c>
      <c r="L626" s="348">
        <v>20000000</v>
      </c>
      <c r="M626" s="183"/>
      <c r="N626" s="331">
        <f>IFERROR(VLOOKUP(A626,'[2]Detail CAPEX  (2)'!_xlnm.Print_Area,11,0),0)</f>
        <v>0</v>
      </c>
      <c r="O626" s="346">
        <f t="shared" si="135"/>
        <v>0</v>
      </c>
      <c r="P626" s="346">
        <f t="shared" si="135"/>
        <v>0</v>
      </c>
      <c r="Q626" s="347">
        <f t="shared" si="136"/>
        <v>0</v>
      </c>
    </row>
    <row r="627" spans="1:17" ht="18.75" x14ac:dyDescent="0.3">
      <c r="A627" s="183" t="s">
        <v>1086</v>
      </c>
      <c r="B627" s="183" t="s">
        <v>1087</v>
      </c>
      <c r="C627" s="343">
        <v>1301</v>
      </c>
      <c r="D627" s="343">
        <v>9</v>
      </c>
      <c r="E627" s="343">
        <v>701</v>
      </c>
      <c r="F627" s="343">
        <v>70132</v>
      </c>
      <c r="G627" s="343">
        <v>3000</v>
      </c>
      <c r="H627" s="343">
        <v>404206</v>
      </c>
      <c r="I627" s="346">
        <v>253656200</v>
      </c>
      <c r="J627" s="346">
        <v>8230000</v>
      </c>
      <c r="K627" s="346">
        <v>10000000</v>
      </c>
      <c r="L627" s="348">
        <v>10000000</v>
      </c>
      <c r="M627" s="183"/>
      <c r="N627" s="331">
        <f>IFERROR(VLOOKUP(A627,'[2]Detail CAPEX  (2)'!_xlnm.Print_Area,11,0),0)</f>
        <v>0</v>
      </c>
      <c r="O627" s="346">
        <f t="shared" si="135"/>
        <v>0</v>
      </c>
      <c r="P627" s="346">
        <f t="shared" si="135"/>
        <v>0</v>
      </c>
      <c r="Q627" s="347">
        <f t="shared" si="136"/>
        <v>0</v>
      </c>
    </row>
    <row r="628" spans="1:17" ht="18.75" x14ac:dyDescent="0.3">
      <c r="A628" s="183" t="s">
        <v>1088</v>
      </c>
      <c r="B628" s="183" t="s">
        <v>1089</v>
      </c>
      <c r="C628" s="343">
        <v>1303</v>
      </c>
      <c r="D628" s="343">
        <v>9</v>
      </c>
      <c r="E628" s="343">
        <v>701</v>
      </c>
      <c r="F628" s="343">
        <v>70132</v>
      </c>
      <c r="G628" s="343">
        <v>3000</v>
      </c>
      <c r="H628" s="343">
        <v>404206</v>
      </c>
      <c r="I628" s="346">
        <v>854058068</v>
      </c>
      <c r="J628" s="344">
        <v>0</v>
      </c>
      <c r="K628" s="346">
        <v>100000000</v>
      </c>
      <c r="L628" s="348">
        <v>100000000</v>
      </c>
      <c r="M628" s="183"/>
      <c r="N628" s="331">
        <f>IFERROR(VLOOKUP(A628,'[2]Detail CAPEX  (2)'!_xlnm.Print_Area,11,0),0)</f>
        <v>0</v>
      </c>
      <c r="O628" s="346">
        <f t="shared" si="135"/>
        <v>0</v>
      </c>
      <c r="P628" s="346">
        <f t="shared" si="135"/>
        <v>0</v>
      </c>
      <c r="Q628" s="347">
        <f t="shared" si="136"/>
        <v>0</v>
      </c>
    </row>
    <row r="629" spans="1:17" ht="18.75" x14ac:dyDescent="0.3">
      <c r="A629" s="183" t="s">
        <v>1090</v>
      </c>
      <c r="B629" s="183" t="s">
        <v>1091</v>
      </c>
      <c r="C629" s="343">
        <v>1304</v>
      </c>
      <c r="D629" s="343">
        <v>11</v>
      </c>
      <c r="E629" s="343">
        <v>701</v>
      </c>
      <c r="F629" s="343">
        <v>70132</v>
      </c>
      <c r="G629" s="343">
        <v>3000</v>
      </c>
      <c r="H629" s="343">
        <v>404206</v>
      </c>
      <c r="I629" s="344">
        <v>0</v>
      </c>
      <c r="J629" s="344">
        <v>0</v>
      </c>
      <c r="K629" s="346">
        <v>10000000</v>
      </c>
      <c r="L629" s="348">
        <v>10000000</v>
      </c>
      <c r="M629" s="183"/>
      <c r="N629" s="331">
        <f>IFERROR(VLOOKUP(A629,'[2]Detail CAPEX  (2)'!_xlnm.Print_Area,11,0),0)</f>
        <v>0</v>
      </c>
      <c r="O629" s="346">
        <f t="shared" ref="O629:P643" si="137">N629+5%*N629</f>
        <v>0</v>
      </c>
      <c r="P629" s="346">
        <f t="shared" si="137"/>
        <v>0</v>
      </c>
      <c r="Q629" s="347">
        <f t="shared" si="136"/>
        <v>0</v>
      </c>
    </row>
    <row r="630" spans="1:17" ht="18.75" x14ac:dyDescent="0.3">
      <c r="A630" s="183" t="s">
        <v>1092</v>
      </c>
      <c r="B630" s="183" t="s">
        <v>1093</v>
      </c>
      <c r="C630" s="343">
        <v>1303</v>
      </c>
      <c r="D630" s="343">
        <v>9</v>
      </c>
      <c r="E630" s="343">
        <v>704</v>
      </c>
      <c r="F630" s="343">
        <v>70460</v>
      </c>
      <c r="G630" s="343">
        <v>3000</v>
      </c>
      <c r="H630" s="343">
        <v>404206</v>
      </c>
      <c r="I630" s="346">
        <v>350000</v>
      </c>
      <c r="J630" s="344">
        <v>0</v>
      </c>
      <c r="K630" s="346">
        <v>20000000</v>
      </c>
      <c r="L630" s="348">
        <v>2000000</v>
      </c>
      <c r="M630" s="183"/>
      <c r="N630" s="331">
        <f>IFERROR(VLOOKUP(A630,'[2]Detail CAPEX  (2)'!_xlnm.Print_Area,11,0),0)</f>
        <v>0</v>
      </c>
      <c r="O630" s="346">
        <f t="shared" si="137"/>
        <v>0</v>
      </c>
      <c r="P630" s="346">
        <f t="shared" si="137"/>
        <v>0</v>
      </c>
      <c r="Q630" s="347">
        <f t="shared" si="136"/>
        <v>0</v>
      </c>
    </row>
    <row r="631" spans="1:17" ht="18.75" x14ac:dyDescent="0.3">
      <c r="A631" s="183" t="s">
        <v>1094</v>
      </c>
      <c r="B631" s="183" t="s">
        <v>1095</v>
      </c>
      <c r="C631" s="343">
        <v>1305</v>
      </c>
      <c r="D631" s="343">
        <v>7</v>
      </c>
      <c r="E631" s="343">
        <v>701</v>
      </c>
      <c r="F631" s="343">
        <v>70111</v>
      </c>
      <c r="G631" s="343">
        <v>3000</v>
      </c>
      <c r="H631" s="343">
        <v>404206</v>
      </c>
      <c r="I631" s="346">
        <v>29050000</v>
      </c>
      <c r="J631" s="344">
        <v>0</v>
      </c>
      <c r="K631" s="346">
        <v>100000000</v>
      </c>
      <c r="L631" s="348">
        <v>70000000</v>
      </c>
      <c r="M631" s="183"/>
      <c r="N631" s="331">
        <f>IFERROR(VLOOKUP(A631,'[2]Detail CAPEX  (2)'!_xlnm.Print_Area,11,0),0)</f>
        <v>0</v>
      </c>
      <c r="O631" s="346">
        <f t="shared" si="137"/>
        <v>0</v>
      </c>
      <c r="P631" s="346">
        <f t="shared" si="137"/>
        <v>0</v>
      </c>
      <c r="Q631" s="347">
        <f t="shared" si="136"/>
        <v>0</v>
      </c>
    </row>
    <row r="632" spans="1:17" ht="18.75" x14ac:dyDescent="0.3">
      <c r="A632" s="183" t="s">
        <v>1096</v>
      </c>
      <c r="B632" s="183" t="s">
        <v>1002</v>
      </c>
      <c r="C632" s="343">
        <v>1302</v>
      </c>
      <c r="D632" s="343">
        <v>11</v>
      </c>
      <c r="E632" s="343">
        <v>701</v>
      </c>
      <c r="F632" s="343">
        <v>70111</v>
      </c>
      <c r="G632" s="343">
        <v>3000</v>
      </c>
      <c r="H632" s="343">
        <v>404206</v>
      </c>
      <c r="I632" s="344">
        <v>0</v>
      </c>
      <c r="J632" s="344">
        <v>0</v>
      </c>
      <c r="K632" s="346">
        <v>20000000</v>
      </c>
      <c r="L632" s="348">
        <v>10000000</v>
      </c>
      <c r="M632" s="183"/>
      <c r="N632" s="331">
        <v>10000000</v>
      </c>
      <c r="O632" s="346">
        <f t="shared" si="137"/>
        <v>10500000</v>
      </c>
      <c r="P632" s="346">
        <f t="shared" si="137"/>
        <v>11025000</v>
      </c>
      <c r="Q632" s="347">
        <f t="shared" si="136"/>
        <v>31525000</v>
      </c>
    </row>
    <row r="633" spans="1:17" ht="18.75" x14ac:dyDescent="0.3">
      <c r="A633" s="183" t="s">
        <v>1097</v>
      </c>
      <c r="B633" s="183" t="s">
        <v>1098</v>
      </c>
      <c r="C633" s="343">
        <v>1303</v>
      </c>
      <c r="D633" s="343">
        <v>9</v>
      </c>
      <c r="E633" s="343">
        <v>701</v>
      </c>
      <c r="F633" s="343">
        <v>70111</v>
      </c>
      <c r="G633" s="343">
        <v>3000</v>
      </c>
      <c r="H633" s="343">
        <v>404206</v>
      </c>
      <c r="I633" s="344">
        <v>0</v>
      </c>
      <c r="J633" s="344">
        <v>0</v>
      </c>
      <c r="K633" s="346">
        <v>20000000</v>
      </c>
      <c r="L633" s="348">
        <v>5000000</v>
      </c>
      <c r="M633" s="183"/>
      <c r="N633" s="331">
        <f>IFERROR(VLOOKUP(A633,'[2]Detail CAPEX  (2)'!_xlnm.Print_Area,11,0),0)</f>
        <v>0</v>
      </c>
      <c r="O633" s="346">
        <f t="shared" si="137"/>
        <v>0</v>
      </c>
      <c r="P633" s="346">
        <f t="shared" si="137"/>
        <v>0</v>
      </c>
      <c r="Q633" s="347">
        <f t="shared" si="136"/>
        <v>0</v>
      </c>
    </row>
    <row r="634" spans="1:17" ht="18.75" x14ac:dyDescent="0.3">
      <c r="A634" s="183" t="s">
        <v>1099</v>
      </c>
      <c r="B634" s="183" t="s">
        <v>1100</v>
      </c>
      <c r="C634" s="343">
        <v>1303</v>
      </c>
      <c r="D634" s="343">
        <v>9</v>
      </c>
      <c r="E634" s="343">
        <v>701</v>
      </c>
      <c r="F634" s="343">
        <v>70131</v>
      </c>
      <c r="G634" s="343">
        <v>3000</v>
      </c>
      <c r="H634" s="343">
        <v>404206</v>
      </c>
      <c r="I634" s="346">
        <v>1643600</v>
      </c>
      <c r="J634" s="344">
        <v>0</v>
      </c>
      <c r="K634" s="346">
        <v>50000000</v>
      </c>
      <c r="L634" s="348">
        <v>20000000</v>
      </c>
      <c r="M634" s="183"/>
      <c r="N634" s="331">
        <f>IFERROR(VLOOKUP(A634,'[2]Detail CAPEX  (2)'!_xlnm.Print_Area,11,0),0)</f>
        <v>0</v>
      </c>
      <c r="O634" s="346">
        <f t="shared" si="137"/>
        <v>0</v>
      </c>
      <c r="P634" s="346">
        <f t="shared" si="137"/>
        <v>0</v>
      </c>
      <c r="Q634" s="347">
        <f t="shared" si="136"/>
        <v>0</v>
      </c>
    </row>
    <row r="635" spans="1:17" ht="18.75" x14ac:dyDescent="0.3">
      <c r="A635" s="183" t="s">
        <v>1101</v>
      </c>
      <c r="B635" s="183" t="s">
        <v>1102</v>
      </c>
      <c r="C635" s="343">
        <v>1303</v>
      </c>
      <c r="D635" s="343">
        <v>9</v>
      </c>
      <c r="E635" s="343">
        <v>701</v>
      </c>
      <c r="F635" s="343">
        <v>70131</v>
      </c>
      <c r="G635" s="343">
        <v>3000</v>
      </c>
      <c r="H635" s="343">
        <v>404206</v>
      </c>
      <c r="I635" s="344">
        <v>0</v>
      </c>
      <c r="J635" s="344">
        <v>0</v>
      </c>
      <c r="K635" s="346">
        <v>500000000</v>
      </c>
      <c r="L635" s="348">
        <v>400000000</v>
      </c>
      <c r="M635" s="183"/>
      <c r="N635" s="331">
        <f>IFERROR(VLOOKUP(A635,'[2]Detail CAPEX  (2)'!_xlnm.Print_Area,11,0),0)</f>
        <v>0</v>
      </c>
      <c r="O635" s="346">
        <f t="shared" si="137"/>
        <v>0</v>
      </c>
      <c r="P635" s="346">
        <f t="shared" si="137"/>
        <v>0</v>
      </c>
      <c r="Q635" s="347">
        <f t="shared" si="136"/>
        <v>0</v>
      </c>
    </row>
    <row r="636" spans="1:17" ht="18.75" x14ac:dyDescent="0.3">
      <c r="A636" s="183" t="s">
        <v>1103</v>
      </c>
      <c r="B636" s="183" t="s">
        <v>1104</v>
      </c>
      <c r="C636" s="343">
        <v>1305</v>
      </c>
      <c r="D636" s="343">
        <v>11</v>
      </c>
      <c r="E636" s="343">
        <v>701</v>
      </c>
      <c r="F636" s="343">
        <v>70111</v>
      </c>
      <c r="G636" s="343">
        <v>3000</v>
      </c>
      <c r="H636" s="343">
        <v>404206</v>
      </c>
      <c r="I636" s="344">
        <v>0</v>
      </c>
      <c r="J636" s="344">
        <v>0</v>
      </c>
      <c r="K636" s="346">
        <v>10000000</v>
      </c>
      <c r="L636" s="348">
        <v>5000000</v>
      </c>
      <c r="M636" s="183"/>
      <c r="N636" s="331">
        <f>IFERROR(VLOOKUP(A636,'[2]Detail CAPEX  (2)'!_xlnm.Print_Area,11,0),0)</f>
        <v>0</v>
      </c>
      <c r="O636" s="346">
        <f t="shared" si="137"/>
        <v>0</v>
      </c>
      <c r="P636" s="346">
        <f t="shared" si="137"/>
        <v>0</v>
      </c>
      <c r="Q636" s="347">
        <f t="shared" si="136"/>
        <v>0</v>
      </c>
    </row>
    <row r="637" spans="1:17" ht="18.75" x14ac:dyDescent="0.3">
      <c r="A637" s="183" t="s">
        <v>1105</v>
      </c>
      <c r="B637" s="183" t="s">
        <v>1106</v>
      </c>
      <c r="C637" s="343">
        <v>1305</v>
      </c>
      <c r="D637" s="343">
        <v>11</v>
      </c>
      <c r="E637" s="343">
        <v>704</v>
      </c>
      <c r="F637" s="343">
        <v>70443</v>
      </c>
      <c r="G637" s="343">
        <v>3000</v>
      </c>
      <c r="H637" s="343">
        <v>404206</v>
      </c>
      <c r="I637" s="344">
        <v>0</v>
      </c>
      <c r="J637" s="344">
        <v>0</v>
      </c>
      <c r="K637" s="346">
        <v>30000000</v>
      </c>
      <c r="L637" s="348">
        <v>25000000</v>
      </c>
      <c r="M637" s="183"/>
      <c r="N637" s="331">
        <f>IFERROR(VLOOKUP(A637,'[2]Detail CAPEX  (2)'!_xlnm.Print_Area,11,0),0)</f>
        <v>0</v>
      </c>
      <c r="O637" s="346">
        <f t="shared" si="137"/>
        <v>0</v>
      </c>
      <c r="P637" s="346">
        <f t="shared" si="137"/>
        <v>0</v>
      </c>
      <c r="Q637" s="347">
        <f t="shared" si="136"/>
        <v>0</v>
      </c>
    </row>
    <row r="638" spans="1:17" ht="18.75" x14ac:dyDescent="0.3">
      <c r="A638" s="183" t="s">
        <v>1107</v>
      </c>
      <c r="B638" s="183" t="s">
        <v>1108</v>
      </c>
      <c r="C638" s="343">
        <v>1301</v>
      </c>
      <c r="D638" s="343">
        <v>8</v>
      </c>
      <c r="E638" s="343">
        <v>704</v>
      </c>
      <c r="F638" s="343">
        <v>70411</v>
      </c>
      <c r="G638" s="343">
        <v>3000</v>
      </c>
      <c r="H638" s="343">
        <v>404206</v>
      </c>
      <c r="I638" s="344">
        <v>0</v>
      </c>
      <c r="J638" s="344">
        <v>0</v>
      </c>
      <c r="K638" s="346">
        <v>5000000</v>
      </c>
      <c r="L638" s="348">
        <v>5000000</v>
      </c>
      <c r="M638" s="183"/>
      <c r="N638" s="331">
        <f>IFERROR(VLOOKUP(A638,'[2]Detail CAPEX  (2)'!_xlnm.Print_Area,11,0),0)</f>
        <v>0</v>
      </c>
      <c r="O638" s="346">
        <f t="shared" si="137"/>
        <v>0</v>
      </c>
      <c r="P638" s="346">
        <f t="shared" si="137"/>
        <v>0</v>
      </c>
      <c r="Q638" s="347">
        <f t="shared" si="136"/>
        <v>0</v>
      </c>
    </row>
    <row r="639" spans="1:17" ht="18.75" x14ac:dyDescent="0.3">
      <c r="A639" s="183" t="s">
        <v>1109</v>
      </c>
      <c r="B639" s="183" t="s">
        <v>1110</v>
      </c>
      <c r="C639" s="343">
        <v>1304</v>
      </c>
      <c r="D639" s="343">
        <v>9</v>
      </c>
      <c r="E639" s="343">
        <v>704</v>
      </c>
      <c r="F639" s="343">
        <v>70411</v>
      </c>
      <c r="G639" s="343">
        <v>3000</v>
      </c>
      <c r="H639" s="343">
        <v>404206</v>
      </c>
      <c r="I639" s="344">
        <v>0</v>
      </c>
      <c r="J639" s="344">
        <v>0</v>
      </c>
      <c r="K639" s="346">
        <v>20000000</v>
      </c>
      <c r="L639" s="348">
        <v>2000000</v>
      </c>
      <c r="M639" s="183"/>
      <c r="N639" s="331">
        <f>IFERROR(VLOOKUP(A639,'[2]Detail CAPEX  (2)'!_xlnm.Print_Area,11,0),0)</f>
        <v>0</v>
      </c>
      <c r="O639" s="346">
        <f t="shared" si="137"/>
        <v>0</v>
      </c>
      <c r="P639" s="346">
        <f t="shared" si="137"/>
        <v>0</v>
      </c>
      <c r="Q639" s="347">
        <f t="shared" si="136"/>
        <v>0</v>
      </c>
    </row>
    <row r="640" spans="1:17" ht="18.75" x14ac:dyDescent="0.3">
      <c r="A640" s="183" t="s">
        <v>1111</v>
      </c>
      <c r="B640" s="183" t="s">
        <v>1112</v>
      </c>
      <c r="C640" s="343">
        <v>1301</v>
      </c>
      <c r="D640" s="343">
        <v>11</v>
      </c>
      <c r="E640" s="343">
        <v>704</v>
      </c>
      <c r="F640" s="343">
        <v>70411</v>
      </c>
      <c r="G640" s="343">
        <v>3000</v>
      </c>
      <c r="H640" s="343">
        <v>404205</v>
      </c>
      <c r="I640" s="344">
        <v>0</v>
      </c>
      <c r="J640" s="344">
        <v>0</v>
      </c>
      <c r="K640" s="346">
        <v>20000000</v>
      </c>
      <c r="L640" s="348">
        <v>2000000</v>
      </c>
      <c r="M640" s="183"/>
      <c r="N640" s="331">
        <f>IFERROR(VLOOKUP(A640,'[2]Detail CAPEX  (2)'!_xlnm.Print_Area,11,0),0)</f>
        <v>0</v>
      </c>
      <c r="O640" s="346">
        <f t="shared" si="137"/>
        <v>0</v>
      </c>
      <c r="P640" s="346">
        <f t="shared" si="137"/>
        <v>0</v>
      </c>
      <c r="Q640" s="347">
        <f t="shared" si="136"/>
        <v>0</v>
      </c>
    </row>
    <row r="641" spans="1:17" ht="18.75" x14ac:dyDescent="0.3">
      <c r="A641" s="183" t="s">
        <v>1113</v>
      </c>
      <c r="B641" s="183" t="s">
        <v>1114</v>
      </c>
      <c r="C641" s="343">
        <v>1303</v>
      </c>
      <c r="D641" s="343">
        <v>9</v>
      </c>
      <c r="E641" s="343">
        <v>701</v>
      </c>
      <c r="F641" s="343">
        <v>70150</v>
      </c>
      <c r="G641" s="343">
        <v>3000</v>
      </c>
      <c r="H641" s="343">
        <v>404206</v>
      </c>
      <c r="I641" s="344">
        <v>0</v>
      </c>
      <c r="J641" s="344">
        <v>0</v>
      </c>
      <c r="K641" s="346">
        <v>10000000</v>
      </c>
      <c r="L641" s="348">
        <v>5000000</v>
      </c>
      <c r="M641" s="183"/>
      <c r="N641" s="331">
        <f>IFERROR(VLOOKUP(A641,'[2]Detail CAPEX  (2)'!_xlnm.Print_Area,11,0),0)</f>
        <v>0</v>
      </c>
      <c r="O641" s="346">
        <f t="shared" si="137"/>
        <v>0</v>
      </c>
      <c r="P641" s="346">
        <f t="shared" si="137"/>
        <v>0</v>
      </c>
      <c r="Q641" s="347">
        <f t="shared" si="136"/>
        <v>0</v>
      </c>
    </row>
    <row r="642" spans="1:17" ht="18.75" x14ac:dyDescent="0.3">
      <c r="A642" s="183" t="s">
        <v>1115</v>
      </c>
      <c r="B642" s="183" t="s">
        <v>1116</v>
      </c>
      <c r="C642" s="343">
        <v>1303</v>
      </c>
      <c r="D642" s="343">
        <v>9</v>
      </c>
      <c r="E642" s="343">
        <v>701</v>
      </c>
      <c r="F642" s="343">
        <v>70150</v>
      </c>
      <c r="G642" s="343">
        <v>3000</v>
      </c>
      <c r="H642" s="343">
        <v>404206</v>
      </c>
      <c r="I642" s="344">
        <v>0</v>
      </c>
      <c r="J642" s="344">
        <v>0</v>
      </c>
      <c r="K642" s="346">
        <v>10000000</v>
      </c>
      <c r="L642" s="348">
        <v>5000000</v>
      </c>
      <c r="M642" s="183"/>
      <c r="N642" s="331">
        <f>IFERROR(VLOOKUP(A642,'[2]Detail CAPEX  (2)'!_xlnm.Print_Area,11,0),0)</f>
        <v>0</v>
      </c>
      <c r="O642" s="346">
        <f t="shared" si="137"/>
        <v>0</v>
      </c>
      <c r="P642" s="346">
        <f t="shared" si="137"/>
        <v>0</v>
      </c>
      <c r="Q642" s="347">
        <f t="shared" si="136"/>
        <v>0</v>
      </c>
    </row>
    <row r="643" spans="1:17" ht="18.75" x14ac:dyDescent="0.3">
      <c r="A643" s="183" t="s">
        <v>1117</v>
      </c>
      <c r="B643" s="183" t="s">
        <v>1118</v>
      </c>
      <c r="C643" s="343">
        <v>1301</v>
      </c>
      <c r="D643" s="343">
        <v>11</v>
      </c>
      <c r="E643" s="343">
        <v>701</v>
      </c>
      <c r="F643" s="343">
        <v>70133</v>
      </c>
      <c r="G643" s="343">
        <v>3000</v>
      </c>
      <c r="H643" s="343">
        <v>404206</v>
      </c>
      <c r="I643" s="344">
        <v>0</v>
      </c>
      <c r="J643" s="344">
        <v>0</v>
      </c>
      <c r="K643" s="344">
        <v>0</v>
      </c>
      <c r="L643" s="348">
        <v>5000000</v>
      </c>
      <c r="M643" s="183"/>
      <c r="N643" s="331">
        <v>20000000</v>
      </c>
      <c r="O643" s="346">
        <f t="shared" si="137"/>
        <v>21000000</v>
      </c>
      <c r="P643" s="346">
        <f t="shared" si="137"/>
        <v>22050000</v>
      </c>
      <c r="Q643" s="347">
        <f t="shared" si="136"/>
        <v>63050000</v>
      </c>
    </row>
    <row r="644" spans="1:17" ht="18.75" x14ac:dyDescent="0.3">
      <c r="A644" s="183" t="s">
        <v>3420</v>
      </c>
      <c r="B644" s="183" t="s">
        <v>3421</v>
      </c>
      <c r="C644" s="343"/>
      <c r="D644" s="343"/>
      <c r="E644" s="343"/>
      <c r="F644" s="343"/>
      <c r="G644" s="343"/>
      <c r="H644" s="343"/>
      <c r="I644" s="344"/>
      <c r="J644" s="344"/>
      <c r="K644" s="344"/>
      <c r="L644" s="348"/>
      <c r="M644" s="183"/>
      <c r="N644" s="331">
        <v>20000000</v>
      </c>
      <c r="O644" s="346">
        <f t="shared" ref="O644" si="138">N644+5%*N644</f>
        <v>21000000</v>
      </c>
      <c r="P644" s="346">
        <f t="shared" ref="P644" si="139">O644+5%*O644</f>
        <v>22050000</v>
      </c>
      <c r="Q644" s="347">
        <f t="shared" ref="Q644" si="140">SUM(N644:P644)</f>
        <v>63050000</v>
      </c>
    </row>
    <row r="645" spans="1:17" s="378" customFormat="1" ht="18.75" x14ac:dyDescent="0.3">
      <c r="A645" s="376"/>
      <c r="B645" s="376" t="s">
        <v>1119</v>
      </c>
      <c r="C645" s="376"/>
      <c r="D645" s="376"/>
      <c r="E645" s="376"/>
      <c r="F645" s="376"/>
      <c r="G645" s="376"/>
      <c r="H645" s="376"/>
      <c r="I645" s="377">
        <f>SUM(I615:I643)</f>
        <v>1364693160</v>
      </c>
      <c r="J645" s="377">
        <f t="shared" ref="J645:Q645" si="141">SUM(J615:J643)</f>
        <v>19344900</v>
      </c>
      <c r="K645" s="377">
        <f t="shared" si="141"/>
        <v>1550000000</v>
      </c>
      <c r="L645" s="357">
        <f t="shared" si="141"/>
        <v>1166000000</v>
      </c>
      <c r="M645" s="377">
        <f t="shared" si="141"/>
        <v>0</v>
      </c>
      <c r="N645" s="358">
        <f>SUM(N615:N644)</f>
        <v>50000000</v>
      </c>
      <c r="O645" s="377">
        <f t="shared" si="141"/>
        <v>31500000</v>
      </c>
      <c r="P645" s="377">
        <f t="shared" si="141"/>
        <v>33075000</v>
      </c>
      <c r="Q645" s="377">
        <f t="shared" si="141"/>
        <v>94575000</v>
      </c>
    </row>
    <row r="646" spans="1:17" ht="18.75" x14ac:dyDescent="0.3">
      <c r="A646" s="333"/>
      <c r="B646" s="333"/>
      <c r="C646" s="333"/>
      <c r="D646" s="333"/>
      <c r="E646" s="333"/>
      <c r="F646" s="333"/>
      <c r="G646" s="333"/>
      <c r="H646" s="333"/>
      <c r="I646" s="364"/>
      <c r="J646" s="364"/>
      <c r="K646" s="364"/>
      <c r="L646" s="357"/>
      <c r="M646" s="333"/>
      <c r="N646" s="331"/>
      <c r="O646" s="346"/>
      <c r="P646" s="346"/>
      <c r="Q646" s="347"/>
    </row>
    <row r="647" spans="1:17" ht="18.75" x14ac:dyDescent="0.3">
      <c r="A647" s="336">
        <v>38004001</v>
      </c>
      <c r="B647" s="333" t="s">
        <v>72</v>
      </c>
      <c r="C647" s="337"/>
      <c r="D647" s="337"/>
      <c r="E647" s="337"/>
      <c r="F647" s="337"/>
      <c r="G647" s="337"/>
      <c r="H647" s="337"/>
      <c r="I647" s="183"/>
      <c r="J647" s="183"/>
      <c r="K647" s="183"/>
      <c r="L647" s="342"/>
      <c r="M647" s="183"/>
      <c r="N647" s="331">
        <f>IFERROR(VLOOKUP(#REF!,'[2]Detail CAPEX  (2)'!_xlnm.Print_Area,11,0),0)</f>
        <v>0</v>
      </c>
      <c r="O647" s="346">
        <f t="shared" ref="O647:P662" si="142">N647+5%*N647</f>
        <v>0</v>
      </c>
      <c r="P647" s="346">
        <f t="shared" si="142"/>
        <v>0</v>
      </c>
      <c r="Q647" s="347">
        <f t="shared" si="136"/>
        <v>0</v>
      </c>
    </row>
    <row r="648" spans="1:17" ht="18.75" x14ac:dyDescent="0.3">
      <c r="A648" s="333"/>
      <c r="B648" s="333" t="s">
        <v>150</v>
      </c>
      <c r="C648" s="337"/>
      <c r="D648" s="337"/>
      <c r="E648" s="337"/>
      <c r="F648" s="337"/>
      <c r="G648" s="337"/>
      <c r="H648" s="337"/>
      <c r="I648" s="183"/>
      <c r="J648" s="183"/>
      <c r="K648" s="183"/>
      <c r="L648" s="342"/>
      <c r="M648" s="183"/>
      <c r="N648" s="331">
        <f>IFERROR(VLOOKUP(A648,'[2]Detail CAPEX  (2)'!_xlnm.Print_Area,11,0),0)</f>
        <v>0</v>
      </c>
      <c r="O648" s="346">
        <f t="shared" si="142"/>
        <v>0</v>
      </c>
      <c r="P648" s="346">
        <f t="shared" si="142"/>
        <v>0</v>
      </c>
      <c r="Q648" s="347">
        <f t="shared" si="136"/>
        <v>0</v>
      </c>
    </row>
    <row r="649" spans="1:17" ht="18.75" x14ac:dyDescent="0.3">
      <c r="A649" s="183" t="s">
        <v>1120</v>
      </c>
      <c r="B649" s="183" t="s">
        <v>1121</v>
      </c>
      <c r="C649" s="343">
        <v>1302</v>
      </c>
      <c r="D649" s="343">
        <v>9</v>
      </c>
      <c r="E649" s="343">
        <v>701</v>
      </c>
      <c r="F649" s="343">
        <v>70132</v>
      </c>
      <c r="G649" s="343">
        <v>3000</v>
      </c>
      <c r="H649" s="343">
        <v>404205</v>
      </c>
      <c r="I649" s="346">
        <v>2000000</v>
      </c>
      <c r="J649" s="344">
        <v>0</v>
      </c>
      <c r="K649" s="346">
        <v>8000000</v>
      </c>
      <c r="L649" s="348">
        <v>8000000</v>
      </c>
      <c r="M649" s="183"/>
      <c r="N649" s="331">
        <f>IFERROR(VLOOKUP(A649,'[2]Detail CAPEX  (2)'!_xlnm.Print_Area,11,0),0)</f>
        <v>0</v>
      </c>
      <c r="O649" s="346">
        <f t="shared" si="142"/>
        <v>0</v>
      </c>
      <c r="P649" s="346">
        <f t="shared" si="142"/>
        <v>0</v>
      </c>
      <c r="Q649" s="347">
        <f t="shared" si="136"/>
        <v>0</v>
      </c>
    </row>
    <row r="650" spans="1:17" ht="18.75" x14ac:dyDescent="0.3">
      <c r="A650" s="183" t="s">
        <v>1122</v>
      </c>
      <c r="B650" s="183" t="s">
        <v>1123</v>
      </c>
      <c r="C650" s="343">
        <v>1302</v>
      </c>
      <c r="D650" s="343">
        <v>9</v>
      </c>
      <c r="E650" s="343">
        <v>701</v>
      </c>
      <c r="F650" s="343">
        <v>70132</v>
      </c>
      <c r="G650" s="343">
        <v>3000</v>
      </c>
      <c r="H650" s="343">
        <v>404205</v>
      </c>
      <c r="I650" s="346">
        <v>16200000</v>
      </c>
      <c r="J650" s="344">
        <v>0</v>
      </c>
      <c r="K650" s="346">
        <v>36000000</v>
      </c>
      <c r="L650" s="348">
        <v>19000000</v>
      </c>
      <c r="M650" s="183"/>
      <c r="N650" s="331">
        <f>IFERROR(VLOOKUP(A650,'[2]Detail CAPEX  (2)'!_xlnm.Print_Area,11,0),0)-30000000</f>
        <v>-30000000</v>
      </c>
      <c r="O650" s="346">
        <f t="shared" si="142"/>
        <v>-31500000</v>
      </c>
      <c r="P650" s="346">
        <f t="shared" si="142"/>
        <v>-33075000</v>
      </c>
      <c r="Q650" s="347">
        <f t="shared" si="136"/>
        <v>-94575000</v>
      </c>
    </row>
    <row r="651" spans="1:17" ht="18.75" x14ac:dyDescent="0.3">
      <c r="A651" s="183" t="s">
        <v>1124</v>
      </c>
      <c r="B651" s="183" t="s">
        <v>1125</v>
      </c>
      <c r="C651" s="343">
        <v>1302</v>
      </c>
      <c r="D651" s="343">
        <v>9</v>
      </c>
      <c r="E651" s="343">
        <v>701</v>
      </c>
      <c r="F651" s="343">
        <v>70132</v>
      </c>
      <c r="G651" s="343">
        <v>3000</v>
      </c>
      <c r="H651" s="343">
        <v>404206</v>
      </c>
      <c r="I651" s="346">
        <v>8015000</v>
      </c>
      <c r="J651" s="344">
        <v>0</v>
      </c>
      <c r="K651" s="346">
        <v>10000000</v>
      </c>
      <c r="L651" s="348">
        <v>10000000</v>
      </c>
      <c r="M651" s="183"/>
      <c r="N651" s="331">
        <f>IFERROR(VLOOKUP(A651,'[2]Detail CAPEX  (2)'!_xlnm.Print_Area,11,0),0)</f>
        <v>0</v>
      </c>
      <c r="O651" s="346">
        <f t="shared" si="142"/>
        <v>0</v>
      </c>
      <c r="P651" s="346">
        <f t="shared" si="142"/>
        <v>0</v>
      </c>
      <c r="Q651" s="347">
        <f t="shared" si="136"/>
        <v>0</v>
      </c>
    </row>
    <row r="652" spans="1:17" ht="18.75" x14ac:dyDescent="0.3">
      <c r="A652" s="183" t="s">
        <v>1126</v>
      </c>
      <c r="B652" s="183" t="s">
        <v>1127</v>
      </c>
      <c r="C652" s="343">
        <v>1302</v>
      </c>
      <c r="D652" s="343">
        <v>9</v>
      </c>
      <c r="E652" s="343">
        <v>701</v>
      </c>
      <c r="F652" s="343">
        <v>70132</v>
      </c>
      <c r="G652" s="343">
        <v>3000</v>
      </c>
      <c r="H652" s="343">
        <v>404206</v>
      </c>
      <c r="I652" s="344">
        <v>0</v>
      </c>
      <c r="J652" s="344">
        <v>0</v>
      </c>
      <c r="K652" s="346">
        <v>5000000</v>
      </c>
      <c r="L652" s="348">
        <v>5000000</v>
      </c>
      <c r="M652" s="183"/>
      <c r="N652" s="331">
        <f>IFERROR(VLOOKUP(A652,'[2]Detail CAPEX  (2)'!_xlnm.Print_Area,11,0),0)</f>
        <v>0</v>
      </c>
      <c r="O652" s="346">
        <f t="shared" si="142"/>
        <v>0</v>
      </c>
      <c r="P652" s="346">
        <f t="shared" si="142"/>
        <v>0</v>
      </c>
      <c r="Q652" s="347">
        <f t="shared" si="136"/>
        <v>0</v>
      </c>
    </row>
    <row r="653" spans="1:17" ht="18.75" x14ac:dyDescent="0.3">
      <c r="A653" s="183" t="s">
        <v>1128</v>
      </c>
      <c r="B653" s="183" t="s">
        <v>1129</v>
      </c>
      <c r="C653" s="343">
        <v>1302</v>
      </c>
      <c r="D653" s="343">
        <v>9</v>
      </c>
      <c r="E653" s="343">
        <v>701</v>
      </c>
      <c r="F653" s="343">
        <v>70132</v>
      </c>
      <c r="G653" s="343">
        <v>3000</v>
      </c>
      <c r="H653" s="343">
        <v>404206</v>
      </c>
      <c r="I653" s="344">
        <v>0</v>
      </c>
      <c r="J653" s="344">
        <v>0</v>
      </c>
      <c r="K653" s="346">
        <v>3000000</v>
      </c>
      <c r="L653" s="348">
        <v>3000000</v>
      </c>
      <c r="M653" s="183"/>
      <c r="N653" s="331">
        <f>IFERROR(VLOOKUP(A653,'[2]Detail CAPEX  (2)'!_xlnm.Print_Area,11,0),0)</f>
        <v>0</v>
      </c>
      <c r="O653" s="346">
        <f t="shared" si="142"/>
        <v>0</v>
      </c>
      <c r="P653" s="346">
        <f t="shared" si="142"/>
        <v>0</v>
      </c>
      <c r="Q653" s="347">
        <f t="shared" si="136"/>
        <v>0</v>
      </c>
    </row>
    <row r="654" spans="1:17" ht="18.75" x14ac:dyDescent="0.3">
      <c r="A654" s="183" t="s">
        <v>1130</v>
      </c>
      <c r="B654" s="183" t="s">
        <v>1131</v>
      </c>
      <c r="C654" s="343">
        <v>1302</v>
      </c>
      <c r="D654" s="343">
        <v>9</v>
      </c>
      <c r="E654" s="343">
        <v>701</v>
      </c>
      <c r="F654" s="343">
        <v>70132</v>
      </c>
      <c r="G654" s="343">
        <v>3000</v>
      </c>
      <c r="H654" s="343">
        <v>404206</v>
      </c>
      <c r="I654" s="346">
        <v>1000000</v>
      </c>
      <c r="J654" s="344">
        <v>0</v>
      </c>
      <c r="K654" s="346">
        <v>10000000</v>
      </c>
      <c r="L654" s="348">
        <v>10000000</v>
      </c>
      <c r="M654" s="183"/>
      <c r="N654" s="331">
        <f>IFERROR(VLOOKUP(A654,'[2]Detail CAPEX  (2)'!_xlnm.Print_Area,11,0),0)</f>
        <v>0</v>
      </c>
      <c r="O654" s="346">
        <f t="shared" si="142"/>
        <v>0</v>
      </c>
      <c r="P654" s="346">
        <f t="shared" si="142"/>
        <v>0</v>
      </c>
      <c r="Q654" s="347">
        <f t="shared" si="136"/>
        <v>0</v>
      </c>
    </row>
    <row r="655" spans="1:17" ht="18.75" x14ac:dyDescent="0.3">
      <c r="A655" s="183" t="s">
        <v>1132</v>
      </c>
      <c r="B655" s="183" t="s">
        <v>1133</v>
      </c>
      <c r="C655" s="343">
        <v>1301</v>
      </c>
      <c r="D655" s="343">
        <v>9</v>
      </c>
      <c r="E655" s="343">
        <v>701</v>
      </c>
      <c r="F655" s="343">
        <v>70133</v>
      </c>
      <c r="G655" s="343">
        <v>3000</v>
      </c>
      <c r="H655" s="343">
        <v>404206</v>
      </c>
      <c r="I655" s="344">
        <v>0</v>
      </c>
      <c r="J655" s="344">
        <v>0</v>
      </c>
      <c r="K655" s="346">
        <v>100000000</v>
      </c>
      <c r="L655" s="348">
        <v>25000000</v>
      </c>
      <c r="M655" s="183"/>
      <c r="N655" s="331">
        <f>IFERROR(VLOOKUP(A655,'[2]Detail CAPEX  (2)'!_xlnm.Print_Area,11,0),0)</f>
        <v>0</v>
      </c>
      <c r="O655" s="346">
        <f t="shared" si="142"/>
        <v>0</v>
      </c>
      <c r="P655" s="346">
        <f t="shared" si="142"/>
        <v>0</v>
      </c>
      <c r="Q655" s="347">
        <f t="shared" si="136"/>
        <v>0</v>
      </c>
    </row>
    <row r="656" spans="1:17" ht="18.75" x14ac:dyDescent="0.3">
      <c r="A656" s="183" t="s">
        <v>1134</v>
      </c>
      <c r="B656" s="183" t="s">
        <v>336</v>
      </c>
      <c r="C656" s="343">
        <v>1304</v>
      </c>
      <c r="D656" s="343">
        <v>9</v>
      </c>
      <c r="E656" s="343">
        <v>701</v>
      </c>
      <c r="F656" s="343">
        <v>70133</v>
      </c>
      <c r="G656" s="343">
        <v>3000</v>
      </c>
      <c r="H656" s="343">
        <v>404205</v>
      </c>
      <c r="I656" s="344">
        <v>0</v>
      </c>
      <c r="J656" s="344">
        <v>0</v>
      </c>
      <c r="K656" s="346">
        <v>2000000</v>
      </c>
      <c r="L656" s="348">
        <v>2000000</v>
      </c>
      <c r="M656" s="183"/>
      <c r="N656" s="331">
        <f>IFERROR(VLOOKUP(A656,'[2]Detail CAPEX  (2)'!_xlnm.Print_Area,11,0),0)</f>
        <v>0</v>
      </c>
      <c r="O656" s="346">
        <f t="shared" si="142"/>
        <v>0</v>
      </c>
      <c r="P656" s="346">
        <f t="shared" si="142"/>
        <v>0</v>
      </c>
      <c r="Q656" s="347">
        <f t="shared" si="136"/>
        <v>0</v>
      </c>
    </row>
    <row r="657" spans="1:17" ht="18.75" x14ac:dyDescent="0.3">
      <c r="A657" s="183" t="s">
        <v>1135</v>
      </c>
      <c r="B657" s="183" t="s">
        <v>1136</v>
      </c>
      <c r="C657" s="343">
        <v>1305</v>
      </c>
      <c r="D657" s="343">
        <v>9</v>
      </c>
      <c r="E657" s="343">
        <v>701</v>
      </c>
      <c r="F657" s="343">
        <v>70133</v>
      </c>
      <c r="G657" s="343">
        <v>3000</v>
      </c>
      <c r="H657" s="343">
        <v>404205</v>
      </c>
      <c r="I657" s="344">
        <v>0</v>
      </c>
      <c r="J657" s="344">
        <v>0</v>
      </c>
      <c r="K657" s="346">
        <v>6000000</v>
      </c>
      <c r="L657" s="348">
        <v>3000000</v>
      </c>
      <c r="M657" s="183"/>
      <c r="N657" s="331">
        <f>IFERROR(VLOOKUP(A657,'[2]Detail CAPEX  (2)'!_xlnm.Print_Area,11,0),0)</f>
        <v>0</v>
      </c>
      <c r="O657" s="346">
        <f t="shared" si="142"/>
        <v>0</v>
      </c>
      <c r="P657" s="346">
        <f t="shared" si="142"/>
        <v>0</v>
      </c>
      <c r="Q657" s="347">
        <f t="shared" si="136"/>
        <v>0</v>
      </c>
    </row>
    <row r="658" spans="1:17" ht="18.75" x14ac:dyDescent="0.3">
      <c r="A658" s="183" t="s">
        <v>1137</v>
      </c>
      <c r="B658" s="183" t="s">
        <v>1138</v>
      </c>
      <c r="C658" s="343">
        <v>1305</v>
      </c>
      <c r="D658" s="343">
        <v>9</v>
      </c>
      <c r="E658" s="343">
        <v>701</v>
      </c>
      <c r="F658" s="343">
        <v>70160</v>
      </c>
      <c r="G658" s="343">
        <v>3000</v>
      </c>
      <c r="H658" s="343">
        <v>404206</v>
      </c>
      <c r="I658" s="344">
        <v>0</v>
      </c>
      <c r="J658" s="344">
        <v>0</v>
      </c>
      <c r="K658" s="346">
        <v>2000000</v>
      </c>
      <c r="L658" s="348">
        <v>2000000</v>
      </c>
      <c r="M658" s="183"/>
      <c r="N658" s="331">
        <f>IFERROR(VLOOKUP(A658,'[2]Detail CAPEX  (2)'!_xlnm.Print_Area,11,0),0)</f>
        <v>0</v>
      </c>
      <c r="O658" s="346">
        <f t="shared" si="142"/>
        <v>0</v>
      </c>
      <c r="P658" s="346">
        <f t="shared" si="142"/>
        <v>0</v>
      </c>
      <c r="Q658" s="347">
        <f t="shared" si="136"/>
        <v>0</v>
      </c>
    </row>
    <row r="659" spans="1:17" ht="18.75" x14ac:dyDescent="0.3">
      <c r="A659" s="183" t="s">
        <v>3422</v>
      </c>
      <c r="B659" s="183" t="s">
        <v>3423</v>
      </c>
      <c r="C659" s="343"/>
      <c r="D659" s="343"/>
      <c r="E659" s="343"/>
      <c r="F659" s="343"/>
      <c r="G659" s="343"/>
      <c r="H659" s="343"/>
      <c r="I659" s="344"/>
      <c r="J659" s="344"/>
      <c r="K659" s="346"/>
      <c r="L659" s="348"/>
      <c r="M659" s="183"/>
      <c r="N659" s="331">
        <f>80000000-70000000</f>
        <v>10000000</v>
      </c>
      <c r="O659" s="346">
        <f t="shared" ref="O659" si="143">N659+5%*N659</f>
        <v>10500000</v>
      </c>
      <c r="P659" s="346">
        <f t="shared" ref="P659" si="144">O659+5%*O659</f>
        <v>11025000</v>
      </c>
      <c r="Q659" s="347">
        <f t="shared" ref="Q659" si="145">SUM(N659:P659)</f>
        <v>31525000</v>
      </c>
    </row>
    <row r="660" spans="1:17" s="378" customFormat="1" ht="18.75" x14ac:dyDescent="0.3">
      <c r="A660" s="376"/>
      <c r="B660" s="376" t="s">
        <v>1139</v>
      </c>
      <c r="C660" s="376"/>
      <c r="D660" s="376"/>
      <c r="E660" s="376"/>
      <c r="F660" s="376"/>
      <c r="G660" s="376"/>
      <c r="H660" s="376"/>
      <c r="I660" s="377">
        <f>SUM(I649:I658)</f>
        <v>27215000</v>
      </c>
      <c r="J660" s="377">
        <f>SUM(J649:J658)</f>
        <v>0</v>
      </c>
      <c r="K660" s="377">
        <f>SUM(K649:K658)</f>
        <v>182000000</v>
      </c>
      <c r="L660" s="357">
        <f>SUM(L649:L658)</f>
        <v>87000000</v>
      </c>
      <c r="M660" s="377">
        <f>SUM(M649:M658)</f>
        <v>0</v>
      </c>
      <c r="N660" s="358">
        <f>SUM(N649:N659)</f>
        <v>-20000000</v>
      </c>
      <c r="O660" s="377">
        <f>SUM(O649:O658)</f>
        <v>-31500000</v>
      </c>
      <c r="P660" s="377">
        <f>SUM(P649:P658)</f>
        <v>-33075000</v>
      </c>
      <c r="Q660" s="377">
        <f>SUM(Q649:Q658)</f>
        <v>-94575000</v>
      </c>
    </row>
    <row r="661" spans="1:17" ht="18.75" x14ac:dyDescent="0.3">
      <c r="A661" s="337"/>
      <c r="B661" s="337"/>
      <c r="C661" s="337"/>
      <c r="D661" s="337"/>
      <c r="E661" s="337"/>
      <c r="F661" s="337"/>
      <c r="G661" s="337"/>
      <c r="H661" s="337"/>
      <c r="I661" s="183"/>
      <c r="J661" s="183"/>
      <c r="K661" s="183"/>
      <c r="L661" s="342"/>
      <c r="M661" s="183"/>
      <c r="N661" s="331">
        <f>IFERROR(VLOOKUP(A661,'[2]Detail CAPEX  (2)'!_xlnm.Print_Area,11,0),0)</f>
        <v>0</v>
      </c>
      <c r="O661" s="346">
        <f t="shared" si="142"/>
        <v>0</v>
      </c>
      <c r="P661" s="346">
        <f t="shared" si="142"/>
        <v>0</v>
      </c>
      <c r="Q661" s="347">
        <f t="shared" si="136"/>
        <v>0</v>
      </c>
    </row>
    <row r="662" spans="1:17" ht="18.75" x14ac:dyDescent="0.3">
      <c r="A662" s="336">
        <v>53001001</v>
      </c>
      <c r="B662" s="333" t="s">
        <v>73</v>
      </c>
      <c r="C662" s="337"/>
      <c r="D662" s="337"/>
      <c r="E662" s="337"/>
      <c r="F662" s="337"/>
      <c r="G662" s="337"/>
      <c r="H662" s="337"/>
      <c r="I662" s="183"/>
      <c r="J662" s="183"/>
      <c r="K662" s="183"/>
      <c r="L662" s="342"/>
      <c r="M662" s="183"/>
      <c r="N662" s="331">
        <f>IFERROR(VLOOKUP(#REF!,'[2]Detail CAPEX  (2)'!_xlnm.Print_Area,11,0),0)</f>
        <v>0</v>
      </c>
      <c r="O662" s="346">
        <f t="shared" si="142"/>
        <v>0</v>
      </c>
      <c r="P662" s="346">
        <f t="shared" si="142"/>
        <v>0</v>
      </c>
      <c r="Q662" s="347">
        <f t="shared" si="136"/>
        <v>0</v>
      </c>
    </row>
    <row r="663" spans="1:17" ht="18.75" x14ac:dyDescent="0.3">
      <c r="A663" s="333"/>
      <c r="B663" s="333" t="s">
        <v>143</v>
      </c>
      <c r="C663" s="337"/>
      <c r="D663" s="337"/>
      <c r="E663" s="337"/>
      <c r="F663" s="337"/>
      <c r="G663" s="337"/>
      <c r="H663" s="337"/>
      <c r="I663" s="183"/>
      <c r="J663" s="183"/>
      <c r="K663" s="183"/>
      <c r="L663" s="342"/>
      <c r="M663" s="183"/>
      <c r="N663" s="331">
        <f>IFERROR(VLOOKUP(A663,'[2]Detail CAPEX  (2)'!_xlnm.Print_Area,11,0),0)</f>
        <v>0</v>
      </c>
      <c r="O663" s="346">
        <f t="shared" ref="O663:P680" si="146">N663+5%*N663</f>
        <v>0</v>
      </c>
      <c r="P663" s="346">
        <f t="shared" si="146"/>
        <v>0</v>
      </c>
      <c r="Q663" s="347">
        <f t="shared" si="136"/>
        <v>0</v>
      </c>
    </row>
    <row r="664" spans="1:17" ht="18.75" x14ac:dyDescent="0.3">
      <c r="A664" s="183" t="s">
        <v>1140</v>
      </c>
      <c r="B664" s="183" t="s">
        <v>1141</v>
      </c>
      <c r="C664" s="343">
        <v>602</v>
      </c>
      <c r="D664" s="343">
        <v>9</v>
      </c>
      <c r="E664" s="343">
        <v>706</v>
      </c>
      <c r="F664" s="343">
        <v>70610</v>
      </c>
      <c r="G664" s="343">
        <v>3000</v>
      </c>
      <c r="H664" s="343">
        <v>404206</v>
      </c>
      <c r="I664" s="346">
        <v>416607636</v>
      </c>
      <c r="J664" s="346">
        <v>486122246</v>
      </c>
      <c r="K664" s="346">
        <v>680000000</v>
      </c>
      <c r="L664" s="348">
        <v>200000000</v>
      </c>
      <c r="M664" s="183"/>
      <c r="N664" s="331">
        <f>IFERROR(VLOOKUP(A664,'[2]Detail CAPEX  (2)'!_xlnm.Print_Area,11,0),0)</f>
        <v>0</v>
      </c>
      <c r="O664" s="346">
        <f t="shared" si="146"/>
        <v>0</v>
      </c>
      <c r="P664" s="346">
        <f t="shared" si="146"/>
        <v>0</v>
      </c>
      <c r="Q664" s="347">
        <f t="shared" si="136"/>
        <v>0</v>
      </c>
    </row>
    <row r="665" spans="1:17" ht="18.75" x14ac:dyDescent="0.3">
      <c r="A665" s="183" t="s">
        <v>1142</v>
      </c>
      <c r="B665" s="183" t="s">
        <v>1143</v>
      </c>
      <c r="C665" s="343">
        <v>602</v>
      </c>
      <c r="D665" s="343">
        <v>11</v>
      </c>
      <c r="E665" s="343">
        <v>706</v>
      </c>
      <c r="F665" s="343">
        <v>70610</v>
      </c>
      <c r="G665" s="343">
        <v>3000</v>
      </c>
      <c r="H665" s="343">
        <v>404206</v>
      </c>
      <c r="I665" s="346">
        <v>52606251</v>
      </c>
      <c r="J665" s="344">
        <v>0</v>
      </c>
      <c r="K665" s="346">
        <v>150000000</v>
      </c>
      <c r="L665" s="348">
        <v>10000000</v>
      </c>
      <c r="M665" s="183"/>
      <c r="N665" s="331">
        <f>IFERROR(VLOOKUP(A665,'[2]Detail CAPEX  (2)'!_xlnm.Print_Area,11,0),0)</f>
        <v>0</v>
      </c>
      <c r="O665" s="346">
        <f t="shared" si="146"/>
        <v>0</v>
      </c>
      <c r="P665" s="346">
        <f t="shared" si="146"/>
        <v>0</v>
      </c>
      <c r="Q665" s="347">
        <f t="shared" si="136"/>
        <v>0</v>
      </c>
    </row>
    <row r="666" spans="1:17" ht="18.75" x14ac:dyDescent="0.3">
      <c r="A666" s="183" t="s">
        <v>3424</v>
      </c>
      <c r="B666" s="183" t="s">
        <v>3425</v>
      </c>
      <c r="C666" s="343"/>
      <c r="D666" s="343"/>
      <c r="E666" s="343"/>
      <c r="F666" s="343"/>
      <c r="G666" s="343"/>
      <c r="H666" s="343"/>
      <c r="I666" s="346"/>
      <c r="J666" s="344"/>
      <c r="K666" s="346"/>
      <c r="L666" s="348"/>
      <c r="M666" s="183"/>
      <c r="N666" s="331">
        <v>50000000</v>
      </c>
      <c r="O666" s="346">
        <f t="shared" ref="O666:O677" si="147">N666+5%*N666</f>
        <v>52500000</v>
      </c>
      <c r="P666" s="346">
        <f t="shared" ref="P666:P677" si="148">O666+5%*O666</f>
        <v>55125000</v>
      </c>
      <c r="Q666" s="347">
        <f t="shared" ref="Q666:Q677" si="149">SUM(N666:P666)</f>
        <v>157625000</v>
      </c>
    </row>
    <row r="667" spans="1:17" ht="18.75" x14ac:dyDescent="0.3">
      <c r="A667" s="183" t="s">
        <v>1144</v>
      </c>
      <c r="B667" s="183" t="s">
        <v>1145</v>
      </c>
      <c r="C667" s="343">
        <v>605</v>
      </c>
      <c r="D667" s="343">
        <v>9</v>
      </c>
      <c r="E667" s="343">
        <v>706</v>
      </c>
      <c r="F667" s="343">
        <v>70610</v>
      </c>
      <c r="G667" s="343">
        <v>3000</v>
      </c>
      <c r="H667" s="343">
        <v>404206</v>
      </c>
      <c r="I667" s="346">
        <v>18025270</v>
      </c>
      <c r="J667" s="346">
        <v>4649500</v>
      </c>
      <c r="K667" s="346">
        <v>20000000</v>
      </c>
      <c r="L667" s="348">
        <v>20000000</v>
      </c>
      <c r="M667" s="183"/>
      <c r="N667" s="331">
        <f>IFERROR(VLOOKUP(A667,'[2]Detail CAPEX  (2)'!_xlnm.Print_Area,11,0),0)</f>
        <v>0</v>
      </c>
      <c r="O667" s="346">
        <f t="shared" si="147"/>
        <v>0</v>
      </c>
      <c r="P667" s="346">
        <f t="shared" si="148"/>
        <v>0</v>
      </c>
      <c r="Q667" s="347">
        <f t="shared" si="149"/>
        <v>0</v>
      </c>
    </row>
    <row r="668" spans="1:17" ht="18.75" x14ac:dyDescent="0.3">
      <c r="A668" s="183" t="s">
        <v>1146</v>
      </c>
      <c r="B668" s="183" t="s">
        <v>1147</v>
      </c>
      <c r="C668" s="343">
        <v>603</v>
      </c>
      <c r="D668" s="343">
        <v>9</v>
      </c>
      <c r="E668" s="343">
        <v>706</v>
      </c>
      <c r="F668" s="343">
        <v>70610</v>
      </c>
      <c r="G668" s="343">
        <v>3000</v>
      </c>
      <c r="H668" s="343">
        <v>404206</v>
      </c>
      <c r="I668" s="344">
        <v>0</v>
      </c>
      <c r="J668" s="344">
        <v>0</v>
      </c>
      <c r="K668" s="346">
        <v>5000000</v>
      </c>
      <c r="L668" s="348">
        <v>3000000</v>
      </c>
      <c r="M668" s="183"/>
      <c r="N668" s="331">
        <v>5000000</v>
      </c>
      <c r="O668" s="346">
        <f t="shared" si="147"/>
        <v>5250000</v>
      </c>
      <c r="P668" s="346">
        <f t="shared" si="148"/>
        <v>5512500</v>
      </c>
      <c r="Q668" s="347">
        <f t="shared" si="149"/>
        <v>15762500</v>
      </c>
    </row>
    <row r="669" spans="1:17" ht="18.75" x14ac:dyDescent="0.3">
      <c r="A669" s="183" t="s">
        <v>1148</v>
      </c>
      <c r="B669" s="183" t="s">
        <v>1149</v>
      </c>
      <c r="C669" s="343">
        <v>602</v>
      </c>
      <c r="D669" s="343">
        <v>9</v>
      </c>
      <c r="E669" s="343">
        <v>706</v>
      </c>
      <c r="F669" s="343">
        <v>70610</v>
      </c>
      <c r="G669" s="343">
        <v>3000</v>
      </c>
      <c r="H669" s="343">
        <v>404206</v>
      </c>
      <c r="I669" s="346">
        <v>2000000</v>
      </c>
      <c r="J669" s="344">
        <v>0</v>
      </c>
      <c r="K669" s="346">
        <v>10000000</v>
      </c>
      <c r="L669" s="345">
        <v>0</v>
      </c>
      <c r="M669" s="183"/>
      <c r="N669" s="331">
        <f>IFERROR(VLOOKUP(A669,'[2]Detail CAPEX  (2)'!_xlnm.Print_Area,11,0),0)</f>
        <v>0</v>
      </c>
      <c r="O669" s="346">
        <f t="shared" si="147"/>
        <v>0</v>
      </c>
      <c r="P669" s="346">
        <f t="shared" si="148"/>
        <v>0</v>
      </c>
      <c r="Q669" s="347">
        <f t="shared" si="149"/>
        <v>0</v>
      </c>
    </row>
    <row r="670" spans="1:17" ht="18.75" x14ac:dyDescent="0.3">
      <c r="A670" s="183" t="s">
        <v>1150</v>
      </c>
      <c r="B670" s="183" t="s">
        <v>1151</v>
      </c>
      <c r="C670" s="343">
        <v>602</v>
      </c>
      <c r="D670" s="343">
        <v>9</v>
      </c>
      <c r="E670" s="343">
        <v>706</v>
      </c>
      <c r="F670" s="343">
        <v>70610</v>
      </c>
      <c r="G670" s="343">
        <v>3000</v>
      </c>
      <c r="H670" s="343">
        <v>404206</v>
      </c>
      <c r="I670" s="344">
        <v>0</v>
      </c>
      <c r="J670" s="346">
        <v>122810024</v>
      </c>
      <c r="K670" s="346">
        <v>400000000</v>
      </c>
      <c r="L670" s="348">
        <v>200000000</v>
      </c>
      <c r="M670" s="183"/>
      <c r="N670" s="331">
        <f>IFERROR(VLOOKUP(A670,'[2]Detail CAPEX  (2)'!_xlnm.Print_Area,11,0),0)</f>
        <v>0</v>
      </c>
      <c r="O670" s="346">
        <f t="shared" si="147"/>
        <v>0</v>
      </c>
      <c r="P670" s="346">
        <f t="shared" si="148"/>
        <v>0</v>
      </c>
      <c r="Q670" s="347">
        <f t="shared" si="149"/>
        <v>0</v>
      </c>
    </row>
    <row r="671" spans="1:17" ht="18.75" x14ac:dyDescent="0.3">
      <c r="A671" s="183" t="s">
        <v>1152</v>
      </c>
      <c r="B671" s="183" t="s">
        <v>323</v>
      </c>
      <c r="C671" s="343">
        <v>606</v>
      </c>
      <c r="D671" s="343">
        <v>9</v>
      </c>
      <c r="E671" s="343">
        <v>710</v>
      </c>
      <c r="F671" s="343">
        <v>71060</v>
      </c>
      <c r="G671" s="343">
        <v>3000</v>
      </c>
      <c r="H671" s="343">
        <v>404206</v>
      </c>
      <c r="I671" s="344">
        <v>0</v>
      </c>
      <c r="J671" s="344">
        <v>0</v>
      </c>
      <c r="K671" s="346">
        <v>5000000</v>
      </c>
      <c r="L671" s="348">
        <v>5000000</v>
      </c>
      <c r="M671" s="183"/>
      <c r="N671" s="331">
        <v>5000000</v>
      </c>
      <c r="O671" s="346">
        <f t="shared" si="147"/>
        <v>5250000</v>
      </c>
      <c r="P671" s="346">
        <f t="shared" si="148"/>
        <v>5512500</v>
      </c>
      <c r="Q671" s="347">
        <f t="shared" si="149"/>
        <v>15762500</v>
      </c>
    </row>
    <row r="672" spans="1:17" ht="18.75" x14ac:dyDescent="0.3">
      <c r="A672" s="183" t="s">
        <v>1153</v>
      </c>
      <c r="B672" s="183" t="s">
        <v>1154</v>
      </c>
      <c r="C672" s="343">
        <v>604</v>
      </c>
      <c r="D672" s="343">
        <v>9</v>
      </c>
      <c r="E672" s="343">
        <v>706</v>
      </c>
      <c r="F672" s="343">
        <v>70620</v>
      </c>
      <c r="G672" s="343">
        <v>3000</v>
      </c>
      <c r="H672" s="343">
        <v>404206</v>
      </c>
      <c r="I672" s="344">
        <v>0</v>
      </c>
      <c r="J672" s="344">
        <v>0</v>
      </c>
      <c r="K672" s="346">
        <v>10000000</v>
      </c>
      <c r="L672" s="348">
        <v>10000000</v>
      </c>
      <c r="M672" s="183"/>
      <c r="N672" s="331">
        <f>IFERROR(VLOOKUP(A672,'[2]Detail CAPEX  (2)'!_xlnm.Print_Area,11,0),0)</f>
        <v>0</v>
      </c>
      <c r="O672" s="346">
        <f t="shared" si="147"/>
        <v>0</v>
      </c>
      <c r="P672" s="346">
        <f t="shared" si="148"/>
        <v>0</v>
      </c>
      <c r="Q672" s="347">
        <f t="shared" si="149"/>
        <v>0</v>
      </c>
    </row>
    <row r="673" spans="1:17" ht="18.75" x14ac:dyDescent="0.3">
      <c r="A673" s="183" t="s">
        <v>1155</v>
      </c>
      <c r="B673" s="183" t="s">
        <v>1156</v>
      </c>
      <c r="C673" s="343">
        <v>604</v>
      </c>
      <c r="D673" s="343">
        <v>9</v>
      </c>
      <c r="E673" s="343">
        <v>706</v>
      </c>
      <c r="F673" s="343">
        <v>70610</v>
      </c>
      <c r="G673" s="343">
        <v>3000</v>
      </c>
      <c r="H673" s="343">
        <v>404206</v>
      </c>
      <c r="I673" s="344">
        <v>0</v>
      </c>
      <c r="J673" s="344">
        <v>0</v>
      </c>
      <c r="K673" s="346">
        <v>30000000</v>
      </c>
      <c r="L673" s="348">
        <v>30000000</v>
      </c>
      <c r="M673" s="183"/>
      <c r="N673" s="331">
        <f>IFERROR(VLOOKUP(A673,'[2]Detail CAPEX  (2)'!_xlnm.Print_Area,11,0),0)</f>
        <v>0</v>
      </c>
      <c r="O673" s="346">
        <f t="shared" si="147"/>
        <v>0</v>
      </c>
      <c r="P673" s="346">
        <f t="shared" si="148"/>
        <v>0</v>
      </c>
      <c r="Q673" s="347">
        <f t="shared" si="149"/>
        <v>0</v>
      </c>
    </row>
    <row r="674" spans="1:17" ht="18.75" x14ac:dyDescent="0.3">
      <c r="A674" s="183" t="s">
        <v>1157</v>
      </c>
      <c r="B674" s="183" t="s">
        <v>1158</v>
      </c>
      <c r="C674" s="343">
        <v>601</v>
      </c>
      <c r="D674" s="343">
        <v>9</v>
      </c>
      <c r="E674" s="343">
        <v>710</v>
      </c>
      <c r="F674" s="343">
        <v>71060</v>
      </c>
      <c r="G674" s="343">
        <v>3000</v>
      </c>
      <c r="H674" s="343">
        <v>404312</v>
      </c>
      <c r="I674" s="346">
        <v>26643466</v>
      </c>
      <c r="J674" s="344">
        <v>0</v>
      </c>
      <c r="K674" s="344">
        <v>0</v>
      </c>
      <c r="L674" s="345">
        <v>0</v>
      </c>
      <c r="M674" s="183"/>
      <c r="N674" s="331">
        <f>IFERROR(VLOOKUP(A674,'[2]Detail CAPEX  (2)'!_xlnm.Print_Area,11,0),0)</f>
        <v>0</v>
      </c>
      <c r="O674" s="346">
        <f t="shared" si="147"/>
        <v>0</v>
      </c>
      <c r="P674" s="346">
        <f t="shared" si="148"/>
        <v>0</v>
      </c>
      <c r="Q674" s="347">
        <f t="shared" si="149"/>
        <v>0</v>
      </c>
    </row>
    <row r="675" spans="1:17" ht="18.75" x14ac:dyDescent="0.3">
      <c r="A675" s="183" t="s">
        <v>1159</v>
      </c>
      <c r="B675" s="183" t="s">
        <v>1160</v>
      </c>
      <c r="C675" s="343">
        <v>606</v>
      </c>
      <c r="D675" s="343">
        <v>9</v>
      </c>
      <c r="E675" s="343">
        <v>710</v>
      </c>
      <c r="F675" s="343">
        <v>71060</v>
      </c>
      <c r="G675" s="343">
        <v>3000</v>
      </c>
      <c r="H675" s="343">
        <v>404206</v>
      </c>
      <c r="I675" s="346">
        <v>366181337</v>
      </c>
      <c r="J675" s="346">
        <v>32800000</v>
      </c>
      <c r="K675" s="346">
        <v>500000000</v>
      </c>
      <c r="L675" s="348">
        <v>2000000000</v>
      </c>
      <c r="M675" s="183"/>
      <c r="N675" s="331">
        <f>IFERROR(VLOOKUP(A675,'[2]Detail CAPEX  (2)'!_xlnm.Print_Area,11,0),0)</f>
        <v>0</v>
      </c>
      <c r="O675" s="346">
        <f t="shared" si="147"/>
        <v>0</v>
      </c>
      <c r="P675" s="346">
        <f t="shared" si="148"/>
        <v>0</v>
      </c>
      <c r="Q675" s="347">
        <f t="shared" si="149"/>
        <v>0</v>
      </c>
    </row>
    <row r="676" spans="1:17" ht="18.75" x14ac:dyDescent="0.3">
      <c r="A676" s="183" t="s">
        <v>1161</v>
      </c>
      <c r="B676" s="183" t="s">
        <v>1162</v>
      </c>
      <c r="C676" s="343">
        <v>603</v>
      </c>
      <c r="D676" s="343">
        <v>7</v>
      </c>
      <c r="E676" s="343">
        <v>701</v>
      </c>
      <c r="F676" s="343">
        <v>70160</v>
      </c>
      <c r="G676" s="343">
        <v>3000</v>
      </c>
      <c r="H676" s="343">
        <v>404206</v>
      </c>
      <c r="I676" s="344">
        <v>0</v>
      </c>
      <c r="J676" s="344">
        <v>0</v>
      </c>
      <c r="K676" s="346">
        <v>35000000</v>
      </c>
      <c r="L676" s="348">
        <v>35000000</v>
      </c>
      <c r="M676" s="183"/>
      <c r="N676" s="331">
        <v>10000000</v>
      </c>
      <c r="O676" s="346">
        <f t="shared" si="147"/>
        <v>10500000</v>
      </c>
      <c r="P676" s="346">
        <f t="shared" si="148"/>
        <v>11025000</v>
      </c>
      <c r="Q676" s="347">
        <f t="shared" si="149"/>
        <v>31525000</v>
      </c>
    </row>
    <row r="677" spans="1:17" ht="18.75" x14ac:dyDescent="0.3">
      <c r="A677" s="183" t="s">
        <v>1163</v>
      </c>
      <c r="B677" s="183" t="s">
        <v>1164</v>
      </c>
      <c r="C677" s="343">
        <v>603</v>
      </c>
      <c r="D677" s="343">
        <v>7</v>
      </c>
      <c r="E677" s="343">
        <v>706</v>
      </c>
      <c r="F677" s="343">
        <v>70620</v>
      </c>
      <c r="G677" s="343">
        <v>3000</v>
      </c>
      <c r="H677" s="343">
        <v>404206</v>
      </c>
      <c r="I677" s="344">
        <v>0</v>
      </c>
      <c r="J677" s="344">
        <v>0</v>
      </c>
      <c r="K677" s="346">
        <v>1000000000</v>
      </c>
      <c r="L677" s="348">
        <v>250000000</v>
      </c>
      <c r="M677" s="183"/>
      <c r="N677" s="331">
        <f>IFERROR(VLOOKUP(A677,'[2]Detail CAPEX  (2)'!_xlnm.Print_Area,11,0),0)</f>
        <v>0</v>
      </c>
      <c r="O677" s="346">
        <f t="shared" si="147"/>
        <v>0</v>
      </c>
      <c r="P677" s="346">
        <f t="shared" si="148"/>
        <v>0</v>
      </c>
      <c r="Q677" s="347">
        <f t="shared" si="149"/>
        <v>0</v>
      </c>
    </row>
    <row r="678" spans="1:17" s="378" customFormat="1" ht="18.75" x14ac:dyDescent="0.3">
      <c r="A678" s="376"/>
      <c r="B678" s="376" t="s">
        <v>1165</v>
      </c>
      <c r="C678" s="376"/>
      <c r="D678" s="376"/>
      <c r="E678" s="376"/>
      <c r="F678" s="376"/>
      <c r="G678" s="376"/>
      <c r="H678" s="376"/>
      <c r="I678" s="377">
        <f>SUM(I664:I677)</f>
        <v>882063960</v>
      </c>
      <c r="J678" s="377">
        <f t="shared" ref="J678:Q678" si="150">SUM(J664:J677)</f>
        <v>646381770</v>
      </c>
      <c r="K678" s="377">
        <f t="shared" si="150"/>
        <v>2845000000</v>
      </c>
      <c r="L678" s="357">
        <f t="shared" si="150"/>
        <v>2763000000</v>
      </c>
      <c r="M678" s="377">
        <f t="shared" si="150"/>
        <v>0</v>
      </c>
      <c r="N678" s="358">
        <f>SUM(N664:N677)</f>
        <v>70000000</v>
      </c>
      <c r="O678" s="377">
        <f t="shared" si="150"/>
        <v>73500000</v>
      </c>
      <c r="P678" s="377">
        <f t="shared" si="150"/>
        <v>77175000</v>
      </c>
      <c r="Q678" s="377">
        <f t="shared" si="150"/>
        <v>220675000</v>
      </c>
    </row>
    <row r="679" spans="1:17" ht="18.75" x14ac:dyDescent="0.3">
      <c r="A679" s="337"/>
      <c r="B679" s="337"/>
      <c r="C679" s="337"/>
      <c r="D679" s="337"/>
      <c r="E679" s="337"/>
      <c r="F679" s="337"/>
      <c r="G679" s="337"/>
      <c r="H679" s="337"/>
      <c r="I679" s="183"/>
      <c r="J679" s="183"/>
      <c r="K679" s="183"/>
      <c r="L679" s="342"/>
      <c r="M679" s="183"/>
      <c r="N679" s="331">
        <f>IFERROR(VLOOKUP(A679,'[2]Detail CAPEX  (2)'!_xlnm.Print_Area,11,0),0)</f>
        <v>0</v>
      </c>
      <c r="O679" s="346">
        <f t="shared" si="146"/>
        <v>0</v>
      </c>
      <c r="P679" s="346">
        <f t="shared" si="146"/>
        <v>0</v>
      </c>
      <c r="Q679" s="347">
        <f t="shared" ref="Q679:Q740" si="151">SUM(N679:P679)</f>
        <v>0</v>
      </c>
    </row>
    <row r="680" spans="1:17" ht="18.75" x14ac:dyDescent="0.3">
      <c r="A680" s="336">
        <v>60001001</v>
      </c>
      <c r="B680" s="333" t="s">
        <v>69</v>
      </c>
      <c r="C680" s="337"/>
      <c r="D680" s="337"/>
      <c r="E680" s="337"/>
      <c r="F680" s="337"/>
      <c r="G680" s="337"/>
      <c r="H680" s="337"/>
      <c r="I680" s="183"/>
      <c r="J680" s="183"/>
      <c r="K680" s="183"/>
      <c r="L680" s="342"/>
      <c r="M680" s="183"/>
      <c r="N680" s="331">
        <f>IFERROR(VLOOKUP(#REF!,'[2]Detail CAPEX  (2)'!_xlnm.Print_Area,11,0),0)</f>
        <v>0</v>
      </c>
      <c r="O680" s="346">
        <f t="shared" si="146"/>
        <v>0</v>
      </c>
      <c r="P680" s="346">
        <f t="shared" si="146"/>
        <v>0</v>
      </c>
      <c r="Q680" s="347">
        <f t="shared" si="151"/>
        <v>0</v>
      </c>
    </row>
    <row r="681" spans="1:17" ht="18.75" x14ac:dyDescent="0.3">
      <c r="A681" s="333"/>
      <c r="B681" s="333" t="s">
        <v>146</v>
      </c>
      <c r="C681" s="337"/>
      <c r="D681" s="337"/>
      <c r="E681" s="337"/>
      <c r="F681" s="337"/>
      <c r="G681" s="337"/>
      <c r="H681" s="337"/>
      <c r="I681" s="183"/>
      <c r="J681" s="183"/>
      <c r="K681" s="183"/>
      <c r="L681" s="342"/>
      <c r="M681" s="183"/>
      <c r="N681" s="331">
        <f>IFERROR(VLOOKUP(A681,'[2]Detail CAPEX  (2)'!_xlnm.Print_Area,11,0),0)</f>
        <v>0</v>
      </c>
      <c r="O681" s="346">
        <f t="shared" ref="O681:P696" si="152">N681+5%*N681</f>
        <v>0</v>
      </c>
      <c r="P681" s="346">
        <f t="shared" si="152"/>
        <v>0</v>
      </c>
      <c r="Q681" s="347">
        <f t="shared" si="151"/>
        <v>0</v>
      </c>
    </row>
    <row r="682" spans="1:17" ht="18.75" x14ac:dyDescent="0.3">
      <c r="A682" s="183" t="s">
        <v>1166</v>
      </c>
      <c r="B682" s="183" t="s">
        <v>1167</v>
      </c>
      <c r="C682" s="343">
        <v>905</v>
      </c>
      <c r="D682" s="343">
        <v>9</v>
      </c>
      <c r="E682" s="343">
        <v>705</v>
      </c>
      <c r="F682" s="343">
        <v>70550</v>
      </c>
      <c r="G682" s="343">
        <v>3000</v>
      </c>
      <c r="H682" s="343">
        <v>404206</v>
      </c>
      <c r="I682" s="344">
        <v>0</v>
      </c>
      <c r="J682" s="344">
        <v>0</v>
      </c>
      <c r="K682" s="346">
        <v>2000000</v>
      </c>
      <c r="L682" s="348">
        <v>2000000</v>
      </c>
      <c r="M682" s="183"/>
      <c r="N682" s="331">
        <v>2000000</v>
      </c>
      <c r="O682" s="346">
        <f t="shared" si="152"/>
        <v>2100000</v>
      </c>
      <c r="P682" s="346">
        <f t="shared" si="152"/>
        <v>2205000</v>
      </c>
      <c r="Q682" s="347">
        <f t="shared" si="151"/>
        <v>6305000</v>
      </c>
    </row>
    <row r="683" spans="1:17" ht="18.75" x14ac:dyDescent="0.3">
      <c r="A683" s="183" t="s">
        <v>1168</v>
      </c>
      <c r="B683" s="183" t="s">
        <v>1169</v>
      </c>
      <c r="C683" s="343">
        <v>905</v>
      </c>
      <c r="D683" s="343">
        <v>7</v>
      </c>
      <c r="E683" s="343">
        <v>705</v>
      </c>
      <c r="F683" s="343">
        <v>70540</v>
      </c>
      <c r="G683" s="343">
        <v>3000</v>
      </c>
      <c r="H683" s="343">
        <v>404206</v>
      </c>
      <c r="I683" s="344">
        <v>0</v>
      </c>
      <c r="J683" s="344">
        <v>0</v>
      </c>
      <c r="K683" s="346">
        <v>1400000</v>
      </c>
      <c r="L683" s="348">
        <v>1400000</v>
      </c>
      <c r="M683" s="183"/>
      <c r="N683" s="331">
        <v>1500000</v>
      </c>
      <c r="O683" s="346">
        <f t="shared" si="152"/>
        <v>1575000</v>
      </c>
      <c r="P683" s="346">
        <f t="shared" si="152"/>
        <v>1653750</v>
      </c>
      <c r="Q683" s="347">
        <f t="shared" si="151"/>
        <v>4728750</v>
      </c>
    </row>
    <row r="684" spans="1:17" ht="18.75" x14ac:dyDescent="0.3">
      <c r="A684" s="333"/>
      <c r="B684" s="333" t="s">
        <v>143</v>
      </c>
      <c r="C684" s="337"/>
      <c r="D684" s="337"/>
      <c r="E684" s="337"/>
      <c r="F684" s="337"/>
      <c r="G684" s="337"/>
      <c r="H684" s="337"/>
      <c r="I684" s="183"/>
      <c r="J684" s="183"/>
      <c r="K684" s="183"/>
      <c r="L684" s="342"/>
      <c r="M684" s="183"/>
      <c r="N684" s="331">
        <f>IFERROR(VLOOKUP(A684,'[2]Detail CAPEX  (2)'!_xlnm.Print_Area,11,0),0)</f>
        <v>0</v>
      </c>
      <c r="O684" s="346">
        <f t="shared" si="152"/>
        <v>0</v>
      </c>
      <c r="P684" s="346">
        <f t="shared" si="152"/>
        <v>0</v>
      </c>
      <c r="Q684" s="347">
        <f t="shared" si="151"/>
        <v>0</v>
      </c>
    </row>
    <row r="685" spans="1:17" ht="18.75" x14ac:dyDescent="0.3">
      <c r="A685" s="183" t="s">
        <v>1170</v>
      </c>
      <c r="B685" s="183" t="s">
        <v>1171</v>
      </c>
      <c r="C685" s="343">
        <v>605</v>
      </c>
      <c r="D685" s="343">
        <v>11</v>
      </c>
      <c r="E685" s="343">
        <v>708</v>
      </c>
      <c r="F685" s="343">
        <v>70810</v>
      </c>
      <c r="G685" s="343">
        <v>3000</v>
      </c>
      <c r="H685" s="343">
        <v>404206</v>
      </c>
      <c r="I685" s="344">
        <v>0</v>
      </c>
      <c r="J685" s="344">
        <v>0</v>
      </c>
      <c r="K685" s="346">
        <v>3600000</v>
      </c>
      <c r="L685" s="348">
        <v>3600000</v>
      </c>
      <c r="M685" s="183"/>
      <c r="N685" s="331">
        <f>IFERROR(VLOOKUP(A685,'[2]Detail CAPEX  (2)'!_xlnm.Print_Area,11,0),0)</f>
        <v>0</v>
      </c>
      <c r="O685" s="346">
        <f t="shared" si="152"/>
        <v>0</v>
      </c>
      <c r="P685" s="346">
        <f t="shared" si="152"/>
        <v>0</v>
      </c>
      <c r="Q685" s="347">
        <f t="shared" si="151"/>
        <v>0</v>
      </c>
    </row>
    <row r="686" spans="1:17" ht="18.75" x14ac:dyDescent="0.3">
      <c r="A686" s="183" t="s">
        <v>1172</v>
      </c>
      <c r="B686" s="183" t="s">
        <v>1173</v>
      </c>
      <c r="C686" s="343">
        <v>605</v>
      </c>
      <c r="D686" s="343">
        <v>11</v>
      </c>
      <c r="E686" s="343">
        <v>708</v>
      </c>
      <c r="F686" s="343">
        <v>70810</v>
      </c>
      <c r="G686" s="343">
        <v>3000</v>
      </c>
      <c r="H686" s="343">
        <v>404206</v>
      </c>
      <c r="I686" s="344">
        <v>0</v>
      </c>
      <c r="J686" s="344">
        <v>0</v>
      </c>
      <c r="K686" s="346">
        <v>3500000</v>
      </c>
      <c r="L686" s="348">
        <v>3500000</v>
      </c>
      <c r="M686" s="183"/>
      <c r="N686" s="331">
        <f>IFERROR(VLOOKUP(A686,'[2]Detail CAPEX  (2)'!_xlnm.Print_Area,11,0),0)</f>
        <v>0</v>
      </c>
      <c r="O686" s="346">
        <f t="shared" si="152"/>
        <v>0</v>
      </c>
      <c r="P686" s="346">
        <f t="shared" si="152"/>
        <v>0</v>
      </c>
      <c r="Q686" s="347">
        <f t="shared" si="151"/>
        <v>0</v>
      </c>
    </row>
    <row r="687" spans="1:17" ht="18.75" x14ac:dyDescent="0.3">
      <c r="A687" s="183" t="s">
        <v>1174</v>
      </c>
      <c r="B687" s="183" t="s">
        <v>1175</v>
      </c>
      <c r="C687" s="343">
        <v>605</v>
      </c>
      <c r="D687" s="343">
        <v>9</v>
      </c>
      <c r="E687" s="343">
        <v>708</v>
      </c>
      <c r="F687" s="343">
        <v>70810</v>
      </c>
      <c r="G687" s="343">
        <v>3000</v>
      </c>
      <c r="H687" s="343">
        <v>404206</v>
      </c>
      <c r="I687" s="346">
        <v>704800</v>
      </c>
      <c r="J687" s="344">
        <v>0</v>
      </c>
      <c r="K687" s="346">
        <v>2500000</v>
      </c>
      <c r="L687" s="348">
        <v>2500000</v>
      </c>
      <c r="M687" s="183"/>
      <c r="N687" s="331">
        <f>IFERROR(VLOOKUP(A687,'[2]Detail CAPEX  (2)'!_xlnm.Print_Area,11,0),0)</f>
        <v>0</v>
      </c>
      <c r="O687" s="346">
        <f t="shared" si="152"/>
        <v>0</v>
      </c>
      <c r="P687" s="346">
        <f t="shared" si="152"/>
        <v>0</v>
      </c>
      <c r="Q687" s="347">
        <f t="shared" si="151"/>
        <v>0</v>
      </c>
    </row>
    <row r="688" spans="1:17" ht="18.75" x14ac:dyDescent="0.3">
      <c r="A688" s="183" t="s">
        <v>1176</v>
      </c>
      <c r="B688" s="183" t="s">
        <v>1177</v>
      </c>
      <c r="C688" s="343">
        <v>604</v>
      </c>
      <c r="D688" s="343">
        <v>9</v>
      </c>
      <c r="E688" s="343">
        <v>708</v>
      </c>
      <c r="F688" s="343">
        <v>70810</v>
      </c>
      <c r="G688" s="343">
        <v>3000</v>
      </c>
      <c r="H688" s="343">
        <v>404206</v>
      </c>
      <c r="I688" s="344">
        <v>0</v>
      </c>
      <c r="J688" s="344">
        <v>0</v>
      </c>
      <c r="K688" s="346">
        <v>1800000</v>
      </c>
      <c r="L688" s="348">
        <v>1800000</v>
      </c>
      <c r="M688" s="183"/>
      <c r="N688" s="331">
        <f>IFERROR(VLOOKUP(A688,'[2]Detail CAPEX  (2)'!_xlnm.Print_Area,11,0),0)</f>
        <v>0</v>
      </c>
      <c r="O688" s="346">
        <f t="shared" si="152"/>
        <v>0</v>
      </c>
      <c r="P688" s="346">
        <f t="shared" si="152"/>
        <v>0</v>
      </c>
      <c r="Q688" s="347">
        <f t="shared" si="151"/>
        <v>0</v>
      </c>
    </row>
    <row r="689" spans="1:17" ht="18.75" x14ac:dyDescent="0.3">
      <c r="A689" s="183" t="s">
        <v>1178</v>
      </c>
      <c r="B689" s="183" t="s">
        <v>1179</v>
      </c>
      <c r="C689" s="343">
        <v>602</v>
      </c>
      <c r="D689" s="343">
        <v>7</v>
      </c>
      <c r="E689" s="343">
        <v>708</v>
      </c>
      <c r="F689" s="343">
        <v>70810</v>
      </c>
      <c r="G689" s="343">
        <v>3000</v>
      </c>
      <c r="H689" s="343">
        <v>404206</v>
      </c>
      <c r="I689" s="346">
        <v>130408431</v>
      </c>
      <c r="J689" s="346">
        <v>75000000</v>
      </c>
      <c r="K689" s="346">
        <v>460000000</v>
      </c>
      <c r="L689" s="348">
        <v>200000000</v>
      </c>
      <c r="M689" s="183"/>
      <c r="N689" s="331">
        <f>IFERROR(VLOOKUP(A689,'[2]Detail CAPEX  (2)'!_xlnm.Print_Area,11,0),0)</f>
        <v>0</v>
      </c>
      <c r="O689" s="346">
        <f t="shared" si="152"/>
        <v>0</v>
      </c>
      <c r="P689" s="346">
        <f t="shared" si="152"/>
        <v>0</v>
      </c>
      <c r="Q689" s="347">
        <f t="shared" si="151"/>
        <v>0</v>
      </c>
    </row>
    <row r="690" spans="1:17" ht="18.75" x14ac:dyDescent="0.3">
      <c r="A690" s="183" t="s">
        <v>1180</v>
      </c>
      <c r="B690" s="183" t="s">
        <v>1181</v>
      </c>
      <c r="C690" s="343">
        <v>605</v>
      </c>
      <c r="D690" s="343">
        <v>7</v>
      </c>
      <c r="E690" s="343">
        <v>708</v>
      </c>
      <c r="F690" s="343">
        <v>70810</v>
      </c>
      <c r="G690" s="343">
        <v>3000</v>
      </c>
      <c r="H690" s="343">
        <v>404206</v>
      </c>
      <c r="I690" s="344">
        <v>0</v>
      </c>
      <c r="J690" s="344">
        <v>0</v>
      </c>
      <c r="K690" s="346">
        <v>3000000</v>
      </c>
      <c r="L690" s="348">
        <v>3000000</v>
      </c>
      <c r="M690" s="183"/>
      <c r="N690" s="331">
        <f>IFERROR(VLOOKUP(A690,'[2]Detail CAPEX  (2)'!_xlnm.Print_Area,11,0),0)</f>
        <v>0</v>
      </c>
      <c r="O690" s="346">
        <f t="shared" si="152"/>
        <v>0</v>
      </c>
      <c r="P690" s="346">
        <f t="shared" si="152"/>
        <v>0</v>
      </c>
      <c r="Q690" s="347">
        <f t="shared" si="151"/>
        <v>0</v>
      </c>
    </row>
    <row r="691" spans="1:17" ht="18.75" x14ac:dyDescent="0.3">
      <c r="A691" s="183" t="s">
        <v>1182</v>
      </c>
      <c r="B691" s="183" t="s">
        <v>1183</v>
      </c>
      <c r="C691" s="343">
        <v>604</v>
      </c>
      <c r="D691" s="343">
        <v>9</v>
      </c>
      <c r="E691" s="343">
        <v>708</v>
      </c>
      <c r="F691" s="343">
        <v>70810</v>
      </c>
      <c r="G691" s="343">
        <v>3000</v>
      </c>
      <c r="H691" s="343">
        <v>404206</v>
      </c>
      <c r="I691" s="344">
        <v>0</v>
      </c>
      <c r="J691" s="346">
        <v>3500000</v>
      </c>
      <c r="K691" s="346">
        <v>3500000</v>
      </c>
      <c r="L691" s="348">
        <v>3500000</v>
      </c>
      <c r="M691" s="183"/>
      <c r="N691" s="331">
        <f>IFERROR(VLOOKUP(A691,'[2]Detail CAPEX  (2)'!_xlnm.Print_Area,11,0),0)</f>
        <v>0</v>
      </c>
      <c r="O691" s="346">
        <f t="shared" si="152"/>
        <v>0</v>
      </c>
      <c r="P691" s="346">
        <f t="shared" si="152"/>
        <v>0</v>
      </c>
      <c r="Q691" s="347">
        <f t="shared" si="151"/>
        <v>0</v>
      </c>
    </row>
    <row r="692" spans="1:17" ht="18.75" x14ac:dyDescent="0.3">
      <c r="A692" s="183" t="s">
        <v>1184</v>
      </c>
      <c r="B692" s="183" t="s">
        <v>1185</v>
      </c>
      <c r="C692" s="343">
        <v>604</v>
      </c>
      <c r="D692" s="343">
        <v>11</v>
      </c>
      <c r="E692" s="343">
        <v>708</v>
      </c>
      <c r="F692" s="343">
        <v>70810</v>
      </c>
      <c r="G692" s="343">
        <v>3000</v>
      </c>
      <c r="H692" s="343">
        <v>404206</v>
      </c>
      <c r="I692" s="344">
        <v>0</v>
      </c>
      <c r="J692" s="346">
        <v>3516880</v>
      </c>
      <c r="K692" s="346">
        <v>500000000</v>
      </c>
      <c r="L692" s="348">
        <v>100000000</v>
      </c>
      <c r="M692" s="183"/>
      <c r="N692" s="331">
        <f>IFERROR(VLOOKUP(A692,'[2]Detail CAPEX  (2)'!_xlnm.Print_Area,11,0),0)</f>
        <v>0</v>
      </c>
      <c r="O692" s="346">
        <f t="shared" si="152"/>
        <v>0</v>
      </c>
      <c r="P692" s="346">
        <f t="shared" si="152"/>
        <v>0</v>
      </c>
      <c r="Q692" s="347">
        <f t="shared" si="151"/>
        <v>0</v>
      </c>
    </row>
    <row r="693" spans="1:17" ht="18.75" x14ac:dyDescent="0.3">
      <c r="A693" s="183" t="s">
        <v>1186</v>
      </c>
      <c r="B693" s="183" t="s">
        <v>1187</v>
      </c>
      <c r="C693" s="343">
        <v>605</v>
      </c>
      <c r="D693" s="343">
        <v>9</v>
      </c>
      <c r="E693" s="343">
        <v>708</v>
      </c>
      <c r="F693" s="343">
        <v>70810</v>
      </c>
      <c r="G693" s="343">
        <v>3000</v>
      </c>
      <c r="H693" s="343">
        <v>404206</v>
      </c>
      <c r="I693" s="344">
        <v>0</v>
      </c>
      <c r="J693" s="346">
        <v>4250000</v>
      </c>
      <c r="K693" s="346">
        <v>30000000</v>
      </c>
      <c r="L693" s="348">
        <v>30000000</v>
      </c>
      <c r="M693" s="183"/>
      <c r="N693" s="331">
        <f>IFERROR(VLOOKUP(A693,'[2]Detail CAPEX  (2)'!_xlnm.Print_Area,11,0),0)</f>
        <v>0</v>
      </c>
      <c r="O693" s="346">
        <f t="shared" si="152"/>
        <v>0</v>
      </c>
      <c r="P693" s="346">
        <f t="shared" si="152"/>
        <v>0</v>
      </c>
      <c r="Q693" s="347">
        <f t="shared" si="151"/>
        <v>0</v>
      </c>
    </row>
    <row r="694" spans="1:17" ht="18.75" x14ac:dyDescent="0.3">
      <c r="A694" s="183" t="s">
        <v>1188</v>
      </c>
      <c r="B694" s="183" t="s">
        <v>1189</v>
      </c>
      <c r="C694" s="343">
        <v>605</v>
      </c>
      <c r="D694" s="343">
        <v>11</v>
      </c>
      <c r="E694" s="343">
        <v>708</v>
      </c>
      <c r="F694" s="343">
        <v>70810</v>
      </c>
      <c r="G694" s="343">
        <v>3000</v>
      </c>
      <c r="H694" s="343">
        <v>404206</v>
      </c>
      <c r="I694" s="344">
        <v>0</v>
      </c>
      <c r="J694" s="344">
        <v>0</v>
      </c>
      <c r="K694" s="346">
        <v>700000</v>
      </c>
      <c r="L694" s="348">
        <v>700000</v>
      </c>
      <c r="M694" s="183"/>
      <c r="N694" s="331">
        <f>IFERROR(VLOOKUP(A694,'[2]Detail CAPEX  (2)'!_xlnm.Print_Area,11,0),0)</f>
        <v>0</v>
      </c>
      <c r="O694" s="346">
        <f t="shared" si="152"/>
        <v>0</v>
      </c>
      <c r="P694" s="346">
        <f t="shared" si="152"/>
        <v>0</v>
      </c>
      <c r="Q694" s="347">
        <f t="shared" si="151"/>
        <v>0</v>
      </c>
    </row>
    <row r="695" spans="1:17" ht="18.75" x14ac:dyDescent="0.3">
      <c r="A695" s="183" t="s">
        <v>1190</v>
      </c>
      <c r="B695" s="183" t="s">
        <v>1191</v>
      </c>
      <c r="C695" s="343">
        <v>605</v>
      </c>
      <c r="D695" s="343">
        <v>11</v>
      </c>
      <c r="E695" s="343">
        <v>708</v>
      </c>
      <c r="F695" s="343">
        <v>70810</v>
      </c>
      <c r="G695" s="343">
        <v>3000</v>
      </c>
      <c r="H695" s="343">
        <v>404206</v>
      </c>
      <c r="I695" s="344">
        <v>0</v>
      </c>
      <c r="J695" s="344">
        <v>0</v>
      </c>
      <c r="K695" s="346">
        <v>1000000</v>
      </c>
      <c r="L695" s="348">
        <v>1000000</v>
      </c>
      <c r="M695" s="183"/>
      <c r="N695" s="331">
        <f>IFERROR(VLOOKUP(A695,'[2]Detail CAPEX  (2)'!_xlnm.Print_Area,11,0),0)</f>
        <v>0</v>
      </c>
      <c r="O695" s="346">
        <f t="shared" si="152"/>
        <v>0</v>
      </c>
      <c r="P695" s="346">
        <f t="shared" si="152"/>
        <v>0</v>
      </c>
      <c r="Q695" s="347">
        <f t="shared" si="151"/>
        <v>0</v>
      </c>
    </row>
    <row r="696" spans="1:17" ht="18.75" x14ac:dyDescent="0.3">
      <c r="A696" s="183" t="s">
        <v>1192</v>
      </c>
      <c r="B696" s="183" t="s">
        <v>1193</v>
      </c>
      <c r="C696" s="343">
        <v>604</v>
      </c>
      <c r="D696" s="343">
        <v>11</v>
      </c>
      <c r="E696" s="343">
        <v>708</v>
      </c>
      <c r="F696" s="343">
        <v>70810</v>
      </c>
      <c r="G696" s="343">
        <v>3000</v>
      </c>
      <c r="H696" s="343">
        <v>404206</v>
      </c>
      <c r="I696" s="344">
        <v>0</v>
      </c>
      <c r="J696" s="344">
        <v>0</v>
      </c>
      <c r="K696" s="346">
        <v>2000000</v>
      </c>
      <c r="L696" s="348">
        <v>2000000</v>
      </c>
      <c r="M696" s="183"/>
      <c r="N696" s="331">
        <f>IFERROR(VLOOKUP(A696,'[2]Detail CAPEX  (2)'!_xlnm.Print_Area,11,0),0)</f>
        <v>0</v>
      </c>
      <c r="O696" s="346">
        <f t="shared" si="152"/>
        <v>0</v>
      </c>
      <c r="P696" s="346">
        <f t="shared" si="152"/>
        <v>0</v>
      </c>
      <c r="Q696" s="347">
        <f t="shared" si="151"/>
        <v>0</v>
      </c>
    </row>
    <row r="697" spans="1:17" ht="18.75" x14ac:dyDescent="0.3">
      <c r="A697" s="183" t="s">
        <v>1194</v>
      </c>
      <c r="B697" s="183" t="s">
        <v>1195</v>
      </c>
      <c r="C697" s="343">
        <v>604</v>
      </c>
      <c r="D697" s="343">
        <v>11</v>
      </c>
      <c r="E697" s="343">
        <v>708</v>
      </c>
      <c r="F697" s="343">
        <v>70810</v>
      </c>
      <c r="G697" s="343">
        <v>3000</v>
      </c>
      <c r="H697" s="343">
        <v>404206</v>
      </c>
      <c r="I697" s="344">
        <v>0</v>
      </c>
      <c r="J697" s="344">
        <v>0</v>
      </c>
      <c r="K697" s="346">
        <v>70000000</v>
      </c>
      <c r="L697" s="348">
        <v>30000000</v>
      </c>
      <c r="M697" s="183"/>
      <c r="N697" s="331">
        <f>IFERROR(VLOOKUP(A697,'[2]Detail CAPEX  (2)'!_xlnm.Print_Area,11,0),0)</f>
        <v>0</v>
      </c>
      <c r="O697" s="346">
        <f t="shared" ref="O697:P713" si="153">N697+5%*N697</f>
        <v>0</v>
      </c>
      <c r="P697" s="346">
        <f t="shared" si="153"/>
        <v>0</v>
      </c>
      <c r="Q697" s="347">
        <f t="shared" si="151"/>
        <v>0</v>
      </c>
    </row>
    <row r="698" spans="1:17" ht="18.75" x14ac:dyDescent="0.3">
      <c r="A698" s="183" t="s">
        <v>1196</v>
      </c>
      <c r="B698" s="183" t="s">
        <v>1197</v>
      </c>
      <c r="C698" s="343">
        <v>604</v>
      </c>
      <c r="D698" s="343">
        <v>11</v>
      </c>
      <c r="E698" s="343">
        <v>708</v>
      </c>
      <c r="F698" s="343">
        <v>70810</v>
      </c>
      <c r="G698" s="343">
        <v>3000</v>
      </c>
      <c r="H698" s="343">
        <v>404206</v>
      </c>
      <c r="I698" s="344">
        <v>0</v>
      </c>
      <c r="J698" s="344">
        <v>0</v>
      </c>
      <c r="K698" s="346">
        <v>5000000</v>
      </c>
      <c r="L698" s="348">
        <v>5000000</v>
      </c>
      <c r="M698" s="183"/>
      <c r="N698" s="331">
        <f>IFERROR(VLOOKUP(A698,'[2]Detail CAPEX  (2)'!_xlnm.Print_Area,11,0),0)</f>
        <v>0</v>
      </c>
      <c r="O698" s="346">
        <f t="shared" si="153"/>
        <v>0</v>
      </c>
      <c r="P698" s="346">
        <f t="shared" si="153"/>
        <v>0</v>
      </c>
      <c r="Q698" s="347">
        <f t="shared" si="151"/>
        <v>0</v>
      </c>
    </row>
    <row r="699" spans="1:17" ht="18.75" x14ac:dyDescent="0.3">
      <c r="A699" s="183" t="s">
        <v>1198</v>
      </c>
      <c r="B699" s="183" t="s">
        <v>1199</v>
      </c>
      <c r="C699" s="343">
        <v>604</v>
      </c>
      <c r="D699" s="343">
        <v>11</v>
      </c>
      <c r="E699" s="343">
        <v>708</v>
      </c>
      <c r="F699" s="343">
        <v>70810</v>
      </c>
      <c r="G699" s="343">
        <v>3000</v>
      </c>
      <c r="H699" s="343">
        <v>404206</v>
      </c>
      <c r="I699" s="346">
        <v>680000</v>
      </c>
      <c r="J699" s="344">
        <v>0</v>
      </c>
      <c r="K699" s="346">
        <v>1400000</v>
      </c>
      <c r="L699" s="348">
        <v>1400000</v>
      </c>
      <c r="M699" s="183"/>
      <c r="N699" s="331">
        <f>IFERROR(VLOOKUP(A699,'[2]Detail CAPEX  (2)'!_xlnm.Print_Area,11,0),0)</f>
        <v>0</v>
      </c>
      <c r="O699" s="346">
        <f t="shared" si="153"/>
        <v>0</v>
      </c>
      <c r="P699" s="346">
        <f t="shared" si="153"/>
        <v>0</v>
      </c>
      <c r="Q699" s="347">
        <f t="shared" si="151"/>
        <v>0</v>
      </c>
    </row>
    <row r="700" spans="1:17" ht="18.75" x14ac:dyDescent="0.3">
      <c r="A700" s="183" t="s">
        <v>3426</v>
      </c>
      <c r="B700" s="183" t="s">
        <v>743</v>
      </c>
      <c r="C700" s="343"/>
      <c r="D700" s="343"/>
      <c r="E700" s="343"/>
      <c r="F700" s="343"/>
      <c r="G700" s="343"/>
      <c r="H700" s="343"/>
      <c r="I700" s="346"/>
      <c r="J700" s="344"/>
      <c r="K700" s="346"/>
      <c r="L700" s="348"/>
      <c r="M700" s="183"/>
      <c r="N700" s="331">
        <v>2000000</v>
      </c>
      <c r="O700" s="346">
        <f t="shared" ref="O700" si="154">N700+5%*N700</f>
        <v>2100000</v>
      </c>
      <c r="P700" s="346">
        <f t="shared" ref="P700" si="155">O700+5%*O700</f>
        <v>2205000</v>
      </c>
      <c r="Q700" s="347">
        <f t="shared" ref="Q700" si="156">SUM(N700:P700)</f>
        <v>6305000</v>
      </c>
    </row>
    <row r="701" spans="1:17" s="378" customFormat="1" ht="18.75" x14ac:dyDescent="0.3">
      <c r="A701" s="376"/>
      <c r="B701" s="376" t="s">
        <v>1200</v>
      </c>
      <c r="C701" s="376"/>
      <c r="D701" s="376"/>
      <c r="E701" s="376"/>
      <c r="F701" s="376"/>
      <c r="G701" s="376"/>
      <c r="H701" s="376"/>
      <c r="I701" s="377">
        <f>SUM(I682:I699)</f>
        <v>131793231</v>
      </c>
      <c r="J701" s="377">
        <f t="shared" ref="J701:Q701" si="157">SUM(J682:J699)</f>
        <v>86266880</v>
      </c>
      <c r="K701" s="377">
        <f t="shared" si="157"/>
        <v>1091400000</v>
      </c>
      <c r="L701" s="357">
        <f t="shared" si="157"/>
        <v>391400000</v>
      </c>
      <c r="M701" s="377">
        <f t="shared" si="157"/>
        <v>0</v>
      </c>
      <c r="N701" s="358">
        <f>SUM(N682:N700)</f>
        <v>5500000</v>
      </c>
      <c r="O701" s="377">
        <f t="shared" si="157"/>
        <v>3675000</v>
      </c>
      <c r="P701" s="377">
        <f t="shared" si="157"/>
        <v>3858750</v>
      </c>
      <c r="Q701" s="377">
        <f t="shared" si="157"/>
        <v>11033750</v>
      </c>
    </row>
    <row r="702" spans="1:17" ht="18.75" x14ac:dyDescent="0.3">
      <c r="A702" s="337"/>
      <c r="B702" s="337"/>
      <c r="C702" s="337"/>
      <c r="D702" s="337"/>
      <c r="E702" s="337"/>
      <c r="F702" s="337"/>
      <c r="G702" s="337"/>
      <c r="H702" s="337"/>
      <c r="I702" s="183"/>
      <c r="J702" s="183"/>
      <c r="K702" s="183"/>
      <c r="L702" s="342"/>
      <c r="M702" s="183"/>
      <c r="N702" s="331">
        <f>IFERROR(VLOOKUP(A702,'[2]Detail CAPEX  (2)'!_xlnm.Print_Area,11,0),0)</f>
        <v>0</v>
      </c>
      <c r="O702" s="346">
        <f t="shared" si="153"/>
        <v>0</v>
      </c>
      <c r="P702" s="346">
        <f t="shared" si="153"/>
        <v>0</v>
      </c>
      <c r="Q702" s="347">
        <f t="shared" si="151"/>
        <v>0</v>
      </c>
    </row>
    <row r="703" spans="1:17" ht="18.75" x14ac:dyDescent="0.3">
      <c r="A703" s="336">
        <v>60055001</v>
      </c>
      <c r="B703" s="333" t="s">
        <v>75</v>
      </c>
      <c r="C703" s="337"/>
      <c r="D703" s="337"/>
      <c r="E703" s="337"/>
      <c r="F703" s="337"/>
      <c r="G703" s="337"/>
      <c r="H703" s="337"/>
      <c r="I703" s="183"/>
      <c r="J703" s="183"/>
      <c r="K703" s="183"/>
      <c r="L703" s="342"/>
      <c r="M703" s="183"/>
      <c r="N703" s="331">
        <f>IFERROR(VLOOKUP(#REF!,'[2]Detail CAPEX  (2)'!_xlnm.Print_Area,11,0),0)</f>
        <v>0</v>
      </c>
      <c r="O703" s="346">
        <f t="shared" si="153"/>
        <v>0</v>
      </c>
      <c r="P703" s="346">
        <f t="shared" si="153"/>
        <v>0</v>
      </c>
      <c r="Q703" s="347">
        <f t="shared" si="151"/>
        <v>0</v>
      </c>
    </row>
    <row r="704" spans="1:17" ht="18.75" x14ac:dyDescent="0.3">
      <c r="A704" s="333"/>
      <c r="B704" s="333" t="s">
        <v>143</v>
      </c>
      <c r="C704" s="337"/>
      <c r="D704" s="337"/>
      <c r="E704" s="337"/>
      <c r="F704" s="337"/>
      <c r="G704" s="337"/>
      <c r="H704" s="337"/>
      <c r="I704" s="183"/>
      <c r="J704" s="183"/>
      <c r="K704" s="183"/>
      <c r="L704" s="342"/>
      <c r="M704" s="183"/>
      <c r="N704" s="331">
        <f>IFERROR(VLOOKUP(A704,'[2]Detail CAPEX  (2)'!_xlnm.Print_Area,11,0),0)</f>
        <v>0</v>
      </c>
      <c r="O704" s="346">
        <f t="shared" si="153"/>
        <v>0</v>
      </c>
      <c r="P704" s="346">
        <f t="shared" si="153"/>
        <v>0</v>
      </c>
      <c r="Q704" s="347">
        <f t="shared" si="151"/>
        <v>0</v>
      </c>
    </row>
    <row r="705" spans="1:17" ht="18.75" x14ac:dyDescent="0.3">
      <c r="A705" s="183" t="s">
        <v>1201</v>
      </c>
      <c r="B705" s="183" t="s">
        <v>1202</v>
      </c>
      <c r="C705" s="343">
        <v>604</v>
      </c>
      <c r="D705" s="343">
        <v>9</v>
      </c>
      <c r="E705" s="343">
        <v>701</v>
      </c>
      <c r="F705" s="343">
        <v>70160</v>
      </c>
      <c r="G705" s="343">
        <v>3000</v>
      </c>
      <c r="H705" s="343">
        <v>404206</v>
      </c>
      <c r="I705" s="344">
        <v>0</v>
      </c>
      <c r="J705" s="344">
        <v>0</v>
      </c>
      <c r="K705" s="346">
        <v>46000000</v>
      </c>
      <c r="L705" s="348">
        <v>20000000</v>
      </c>
      <c r="M705" s="183"/>
      <c r="N705" s="331">
        <v>35000000</v>
      </c>
      <c r="O705" s="346">
        <f t="shared" si="153"/>
        <v>36750000</v>
      </c>
      <c r="P705" s="346">
        <f t="shared" si="153"/>
        <v>38587500</v>
      </c>
      <c r="Q705" s="347">
        <f t="shared" si="151"/>
        <v>110337500</v>
      </c>
    </row>
    <row r="706" spans="1:17" ht="18.75" x14ac:dyDescent="0.3">
      <c r="A706" s="183" t="s">
        <v>1203</v>
      </c>
      <c r="B706" s="183" t="s">
        <v>1204</v>
      </c>
      <c r="C706" s="343">
        <v>605</v>
      </c>
      <c r="D706" s="343">
        <v>9</v>
      </c>
      <c r="E706" s="343">
        <v>701</v>
      </c>
      <c r="F706" s="343">
        <v>70160</v>
      </c>
      <c r="G706" s="343">
        <v>3000</v>
      </c>
      <c r="H706" s="343">
        <v>404206</v>
      </c>
      <c r="I706" s="344">
        <v>0</v>
      </c>
      <c r="J706" s="344">
        <v>0</v>
      </c>
      <c r="K706" s="346">
        <v>78000000</v>
      </c>
      <c r="L706" s="348">
        <v>30000000</v>
      </c>
      <c r="M706" s="183"/>
      <c r="N706" s="331">
        <v>78000000</v>
      </c>
      <c r="O706" s="346">
        <f t="shared" si="153"/>
        <v>81900000</v>
      </c>
      <c r="P706" s="346">
        <f t="shared" si="153"/>
        <v>85995000</v>
      </c>
      <c r="Q706" s="347">
        <f t="shared" si="151"/>
        <v>245895000</v>
      </c>
    </row>
    <row r="707" spans="1:17" ht="18.75" x14ac:dyDescent="0.3">
      <c r="A707" s="333"/>
      <c r="B707" s="333" t="s">
        <v>150</v>
      </c>
      <c r="C707" s="337"/>
      <c r="D707" s="337"/>
      <c r="E707" s="337"/>
      <c r="F707" s="337"/>
      <c r="G707" s="337"/>
      <c r="H707" s="337"/>
      <c r="I707" s="183"/>
      <c r="J707" s="183"/>
      <c r="K707" s="183"/>
      <c r="L707" s="342"/>
      <c r="M707" s="183"/>
      <c r="N707" s="331">
        <f>IFERROR(VLOOKUP(A707,'[2]Detail CAPEX  (2)'!_xlnm.Print_Area,11,0),0)</f>
        <v>0</v>
      </c>
      <c r="O707" s="346">
        <f t="shared" si="153"/>
        <v>0</v>
      </c>
      <c r="P707" s="346">
        <f t="shared" si="153"/>
        <v>0</v>
      </c>
      <c r="Q707" s="347">
        <f t="shared" si="151"/>
        <v>0</v>
      </c>
    </row>
    <row r="708" spans="1:17" ht="18.75" x14ac:dyDescent="0.3">
      <c r="A708" s="183" t="s">
        <v>1205</v>
      </c>
      <c r="B708" s="183" t="s">
        <v>1206</v>
      </c>
      <c r="C708" s="343">
        <v>1302</v>
      </c>
      <c r="D708" s="343">
        <v>9</v>
      </c>
      <c r="E708" s="343">
        <v>701</v>
      </c>
      <c r="F708" s="343">
        <v>70160</v>
      </c>
      <c r="G708" s="343">
        <v>3000</v>
      </c>
      <c r="H708" s="343">
        <v>404206</v>
      </c>
      <c r="I708" s="344">
        <v>0</v>
      </c>
      <c r="J708" s="344">
        <v>0</v>
      </c>
      <c r="K708" s="346">
        <v>15000000</v>
      </c>
      <c r="L708" s="348">
        <v>15000000</v>
      </c>
      <c r="M708" s="183"/>
      <c r="N708" s="331">
        <v>8000000</v>
      </c>
      <c r="O708" s="346">
        <f t="shared" si="153"/>
        <v>8400000</v>
      </c>
      <c r="P708" s="346">
        <f t="shared" si="153"/>
        <v>8820000</v>
      </c>
      <c r="Q708" s="347">
        <f t="shared" si="151"/>
        <v>25220000</v>
      </c>
    </row>
    <row r="709" spans="1:17" ht="18.75" x14ac:dyDescent="0.3">
      <c r="A709" s="183" t="s">
        <v>1207</v>
      </c>
      <c r="B709" s="183" t="s">
        <v>1208</v>
      </c>
      <c r="C709" s="343">
        <v>1302</v>
      </c>
      <c r="D709" s="343">
        <v>9</v>
      </c>
      <c r="E709" s="343">
        <v>701</v>
      </c>
      <c r="F709" s="343">
        <v>70160</v>
      </c>
      <c r="G709" s="343">
        <v>3000</v>
      </c>
      <c r="H709" s="343">
        <v>404206</v>
      </c>
      <c r="I709" s="344">
        <v>0</v>
      </c>
      <c r="J709" s="344">
        <v>0</v>
      </c>
      <c r="K709" s="346">
        <v>2000000</v>
      </c>
      <c r="L709" s="348">
        <v>2000000</v>
      </c>
      <c r="M709" s="183"/>
      <c r="N709" s="331">
        <v>2000000</v>
      </c>
      <c r="O709" s="346">
        <f t="shared" si="153"/>
        <v>2100000</v>
      </c>
      <c r="P709" s="346">
        <f t="shared" si="153"/>
        <v>2205000</v>
      </c>
      <c r="Q709" s="347">
        <f t="shared" si="151"/>
        <v>6305000</v>
      </c>
    </row>
    <row r="710" spans="1:17" ht="18.75" x14ac:dyDescent="0.3">
      <c r="A710" s="183" t="s">
        <v>1209</v>
      </c>
      <c r="B710" s="183" t="s">
        <v>577</v>
      </c>
      <c r="C710" s="343">
        <v>1303</v>
      </c>
      <c r="D710" s="343">
        <v>9</v>
      </c>
      <c r="E710" s="343">
        <v>701</v>
      </c>
      <c r="F710" s="343">
        <v>70160</v>
      </c>
      <c r="G710" s="343">
        <v>3000</v>
      </c>
      <c r="H710" s="343">
        <v>404206</v>
      </c>
      <c r="I710" s="344">
        <v>0</v>
      </c>
      <c r="J710" s="344">
        <v>0</v>
      </c>
      <c r="K710" s="346">
        <v>2730000</v>
      </c>
      <c r="L710" s="348">
        <v>2730000</v>
      </c>
      <c r="M710" s="183"/>
      <c r="N710" s="331">
        <v>4000000</v>
      </c>
      <c r="O710" s="346">
        <f t="shared" si="153"/>
        <v>4200000</v>
      </c>
      <c r="P710" s="346">
        <f t="shared" si="153"/>
        <v>4410000</v>
      </c>
      <c r="Q710" s="347">
        <f t="shared" si="151"/>
        <v>12610000</v>
      </c>
    </row>
    <row r="711" spans="1:17" ht="18.75" x14ac:dyDescent="0.3">
      <c r="A711" s="183" t="s">
        <v>1210</v>
      </c>
      <c r="B711" s="183" t="s">
        <v>332</v>
      </c>
      <c r="C711" s="343">
        <v>1304</v>
      </c>
      <c r="D711" s="343">
        <v>9</v>
      </c>
      <c r="E711" s="343">
        <v>701</v>
      </c>
      <c r="F711" s="343">
        <v>70160</v>
      </c>
      <c r="G711" s="343">
        <v>3000</v>
      </c>
      <c r="H711" s="343">
        <v>404206</v>
      </c>
      <c r="I711" s="344">
        <v>0</v>
      </c>
      <c r="J711" s="344">
        <v>0</v>
      </c>
      <c r="K711" s="346">
        <v>75000000</v>
      </c>
      <c r="L711" s="348">
        <v>75000000</v>
      </c>
      <c r="M711" s="183"/>
      <c r="N711" s="331">
        <v>75000000</v>
      </c>
      <c r="O711" s="346">
        <f t="shared" si="153"/>
        <v>78750000</v>
      </c>
      <c r="P711" s="346">
        <f t="shared" si="153"/>
        <v>82687500</v>
      </c>
      <c r="Q711" s="347">
        <f t="shared" si="151"/>
        <v>236437500</v>
      </c>
    </row>
    <row r="712" spans="1:17" ht="18.75" x14ac:dyDescent="0.3">
      <c r="A712" s="183" t="s">
        <v>1211</v>
      </c>
      <c r="B712" s="183" t="s">
        <v>323</v>
      </c>
      <c r="C712" s="343">
        <v>1305</v>
      </c>
      <c r="D712" s="343">
        <v>9</v>
      </c>
      <c r="E712" s="343">
        <v>701</v>
      </c>
      <c r="F712" s="343">
        <v>70160</v>
      </c>
      <c r="G712" s="343">
        <v>3000</v>
      </c>
      <c r="H712" s="343">
        <v>404206</v>
      </c>
      <c r="I712" s="344">
        <v>0</v>
      </c>
      <c r="J712" s="344">
        <v>0</v>
      </c>
      <c r="K712" s="346">
        <v>10000000</v>
      </c>
      <c r="L712" s="348">
        <v>10000000</v>
      </c>
      <c r="M712" s="183"/>
      <c r="N712" s="331">
        <v>10000000</v>
      </c>
      <c r="O712" s="346">
        <f t="shared" si="153"/>
        <v>10500000</v>
      </c>
      <c r="P712" s="346">
        <f t="shared" si="153"/>
        <v>11025000</v>
      </c>
      <c r="Q712" s="347">
        <f t="shared" si="151"/>
        <v>31525000</v>
      </c>
    </row>
    <row r="713" spans="1:17" ht="18.75" x14ac:dyDescent="0.3">
      <c r="A713" s="183" t="s">
        <v>1212</v>
      </c>
      <c r="B713" s="183" t="s">
        <v>743</v>
      </c>
      <c r="C713" s="343">
        <v>1305</v>
      </c>
      <c r="D713" s="343">
        <v>9</v>
      </c>
      <c r="E713" s="343">
        <v>701</v>
      </c>
      <c r="F713" s="343">
        <v>70160</v>
      </c>
      <c r="G713" s="343">
        <v>3000</v>
      </c>
      <c r="H713" s="343">
        <v>404206</v>
      </c>
      <c r="I713" s="344">
        <v>0</v>
      </c>
      <c r="J713" s="344">
        <v>0</v>
      </c>
      <c r="K713" s="346">
        <v>2000000</v>
      </c>
      <c r="L713" s="348">
        <v>2000000</v>
      </c>
      <c r="M713" s="183"/>
      <c r="N713" s="331">
        <v>2000000</v>
      </c>
      <c r="O713" s="346">
        <f t="shared" si="153"/>
        <v>2100000</v>
      </c>
      <c r="P713" s="346">
        <f t="shared" si="153"/>
        <v>2205000</v>
      </c>
      <c r="Q713" s="347">
        <f t="shared" si="151"/>
        <v>6305000</v>
      </c>
    </row>
    <row r="714" spans="1:17" ht="18.75" x14ac:dyDescent="0.3">
      <c r="A714" s="183" t="s">
        <v>1213</v>
      </c>
      <c r="B714" s="183" t="s">
        <v>1214</v>
      </c>
      <c r="C714" s="343">
        <v>1305</v>
      </c>
      <c r="D714" s="343">
        <v>9</v>
      </c>
      <c r="E714" s="343">
        <v>701</v>
      </c>
      <c r="F714" s="343">
        <v>70160</v>
      </c>
      <c r="G714" s="343">
        <v>3000</v>
      </c>
      <c r="H714" s="343">
        <v>404206</v>
      </c>
      <c r="I714" s="344">
        <v>0</v>
      </c>
      <c r="J714" s="344">
        <v>0</v>
      </c>
      <c r="K714" s="346">
        <v>10000000</v>
      </c>
      <c r="L714" s="348">
        <v>10000000</v>
      </c>
      <c r="M714" s="183"/>
      <c r="N714" s="331">
        <f>IFERROR(VLOOKUP(A714,'[2]Detail CAPEX  (2)'!_xlnm.Print_Area,11,0),0)</f>
        <v>0</v>
      </c>
      <c r="O714" s="346">
        <f t="shared" ref="O714:P729" si="158">N714+5%*N714</f>
        <v>0</v>
      </c>
      <c r="P714" s="346">
        <f t="shared" si="158"/>
        <v>0</v>
      </c>
      <c r="Q714" s="347">
        <f t="shared" si="151"/>
        <v>0</v>
      </c>
    </row>
    <row r="715" spans="1:17" ht="18.75" x14ac:dyDescent="0.3">
      <c r="A715" s="183" t="s">
        <v>1215</v>
      </c>
      <c r="B715" s="183" t="s">
        <v>583</v>
      </c>
      <c r="C715" s="343">
        <v>1305</v>
      </c>
      <c r="D715" s="343">
        <v>9</v>
      </c>
      <c r="E715" s="343">
        <v>701</v>
      </c>
      <c r="F715" s="343">
        <v>70160</v>
      </c>
      <c r="G715" s="343">
        <v>3000</v>
      </c>
      <c r="H715" s="343">
        <v>404206</v>
      </c>
      <c r="I715" s="344">
        <v>0</v>
      </c>
      <c r="J715" s="344">
        <v>0</v>
      </c>
      <c r="K715" s="346">
        <v>6270000</v>
      </c>
      <c r="L715" s="348">
        <v>6270000</v>
      </c>
      <c r="M715" s="183"/>
      <c r="N715" s="331">
        <v>5000000</v>
      </c>
      <c r="O715" s="346">
        <f t="shared" si="158"/>
        <v>5250000</v>
      </c>
      <c r="P715" s="346">
        <f t="shared" si="158"/>
        <v>5512500</v>
      </c>
      <c r="Q715" s="347">
        <f t="shared" si="151"/>
        <v>15762500</v>
      </c>
    </row>
    <row r="716" spans="1:17" ht="18.75" x14ac:dyDescent="0.3">
      <c r="A716" s="183" t="s">
        <v>3427</v>
      </c>
      <c r="B716" s="183" t="s">
        <v>3428</v>
      </c>
      <c r="C716" s="343"/>
      <c r="D716" s="343"/>
      <c r="E716" s="343"/>
      <c r="F716" s="343"/>
      <c r="G716" s="343"/>
      <c r="H716" s="343"/>
      <c r="I716" s="344"/>
      <c r="J716" s="344"/>
      <c r="K716" s="346"/>
      <c r="L716" s="348"/>
      <c r="M716" s="183"/>
      <c r="N716" s="331">
        <f>42000000-42000000</f>
        <v>0</v>
      </c>
      <c r="O716" s="346">
        <f t="shared" si="158"/>
        <v>0</v>
      </c>
      <c r="P716" s="346">
        <f t="shared" si="158"/>
        <v>0</v>
      </c>
      <c r="Q716" s="347">
        <f t="shared" si="151"/>
        <v>0</v>
      </c>
    </row>
    <row r="717" spans="1:17" s="378" customFormat="1" ht="18.75" x14ac:dyDescent="0.3">
      <c r="A717" s="376"/>
      <c r="B717" s="376" t="s">
        <v>1216</v>
      </c>
      <c r="C717" s="376"/>
      <c r="D717" s="376"/>
      <c r="E717" s="376"/>
      <c r="F717" s="376"/>
      <c r="G717" s="376"/>
      <c r="H717" s="376"/>
      <c r="I717" s="382">
        <f>SUM(I705:I715)</f>
        <v>0</v>
      </c>
      <c r="J717" s="382">
        <f t="shared" ref="J717:M717" si="159">SUM(J705:J715)</f>
        <v>0</v>
      </c>
      <c r="K717" s="382">
        <f t="shared" si="159"/>
        <v>247000000</v>
      </c>
      <c r="L717" s="384">
        <f t="shared" si="159"/>
        <v>173000000</v>
      </c>
      <c r="M717" s="382">
        <f t="shared" si="159"/>
        <v>0</v>
      </c>
      <c r="N717" s="358">
        <f>SUM(N705:N716)</f>
        <v>219000000</v>
      </c>
      <c r="O717" s="358">
        <f t="shared" ref="O717:Q717" si="160">SUM(O705:O716)</f>
        <v>229950000</v>
      </c>
      <c r="P717" s="358">
        <f t="shared" si="160"/>
        <v>241447500</v>
      </c>
      <c r="Q717" s="358">
        <f t="shared" si="160"/>
        <v>690397500</v>
      </c>
    </row>
    <row r="718" spans="1:17" ht="18.75" x14ac:dyDescent="0.3">
      <c r="A718" s="337"/>
      <c r="B718" s="337"/>
      <c r="C718" s="337"/>
      <c r="D718" s="337"/>
      <c r="E718" s="337"/>
      <c r="F718" s="337"/>
      <c r="G718" s="337"/>
      <c r="H718" s="337"/>
      <c r="I718" s="183"/>
      <c r="J718" s="183"/>
      <c r="K718" s="183"/>
      <c r="L718" s="342"/>
      <c r="M718" s="183"/>
      <c r="N718" s="331">
        <f>IFERROR(VLOOKUP(A718,'[2]Detail CAPEX  (2)'!_xlnm.Print_Area,11,0),0)</f>
        <v>0</v>
      </c>
      <c r="O718" s="346">
        <f t="shared" si="158"/>
        <v>0</v>
      </c>
      <c r="P718" s="346">
        <f t="shared" si="158"/>
        <v>0</v>
      </c>
      <c r="Q718" s="347">
        <f t="shared" si="151"/>
        <v>0</v>
      </c>
    </row>
    <row r="719" spans="1:17" ht="18.75" x14ac:dyDescent="0.3">
      <c r="A719" s="336">
        <v>61001001</v>
      </c>
      <c r="B719" s="333" t="s">
        <v>70</v>
      </c>
      <c r="C719" s="337"/>
      <c r="D719" s="337"/>
      <c r="E719" s="337"/>
      <c r="F719" s="337"/>
      <c r="G719" s="337"/>
      <c r="H719" s="337"/>
      <c r="I719" s="183"/>
      <c r="J719" s="183"/>
      <c r="K719" s="183"/>
      <c r="L719" s="342"/>
      <c r="M719" s="183"/>
      <c r="N719" s="331">
        <f>IFERROR(VLOOKUP(#REF!,'[2]Detail CAPEX  (2)'!_xlnm.Print_Area,11,0),0)</f>
        <v>0</v>
      </c>
      <c r="O719" s="346">
        <f t="shared" si="158"/>
        <v>0</v>
      </c>
      <c r="P719" s="346">
        <f t="shared" si="158"/>
        <v>0</v>
      </c>
      <c r="Q719" s="347">
        <f t="shared" si="151"/>
        <v>0</v>
      </c>
    </row>
    <row r="720" spans="1:17" ht="18.75" x14ac:dyDescent="0.3">
      <c r="A720" s="333"/>
      <c r="B720" s="333" t="s">
        <v>142</v>
      </c>
      <c r="C720" s="337"/>
      <c r="D720" s="337"/>
      <c r="E720" s="337"/>
      <c r="F720" s="337"/>
      <c r="G720" s="337"/>
      <c r="H720" s="337"/>
      <c r="I720" s="183"/>
      <c r="J720" s="183"/>
      <c r="K720" s="183"/>
      <c r="L720" s="342"/>
      <c r="M720" s="183"/>
      <c r="N720" s="331">
        <f>IFERROR(VLOOKUP(A720,'[2]Detail CAPEX  (2)'!_xlnm.Print_Area,11,0),0)</f>
        <v>0</v>
      </c>
      <c r="O720" s="346">
        <f t="shared" si="158"/>
        <v>0</v>
      </c>
      <c r="P720" s="346">
        <f t="shared" si="158"/>
        <v>0</v>
      </c>
      <c r="Q720" s="347">
        <f t="shared" si="151"/>
        <v>0</v>
      </c>
    </row>
    <row r="721" spans="1:17" ht="18.75" x14ac:dyDescent="0.3">
      <c r="A721" s="183" t="s">
        <v>1217</v>
      </c>
      <c r="B721" s="183" t="s">
        <v>1218</v>
      </c>
      <c r="C721" s="343">
        <v>408</v>
      </c>
      <c r="D721" s="343">
        <v>9</v>
      </c>
      <c r="E721" s="343">
        <v>704</v>
      </c>
      <c r="F721" s="343">
        <v>70411</v>
      </c>
      <c r="G721" s="343">
        <v>3000</v>
      </c>
      <c r="H721" s="343">
        <v>404206</v>
      </c>
      <c r="I721" s="344">
        <v>0</v>
      </c>
      <c r="J721" s="344">
        <v>0</v>
      </c>
      <c r="K721" s="344">
        <v>0</v>
      </c>
      <c r="L721" s="345">
        <v>0</v>
      </c>
      <c r="M721" s="183"/>
      <c r="N721" s="331">
        <f>IFERROR(VLOOKUP(A721,'[2]Detail CAPEX  (2)'!_xlnm.Print_Area,11,0),0)</f>
        <v>0</v>
      </c>
      <c r="O721" s="346">
        <f t="shared" si="158"/>
        <v>0</v>
      </c>
      <c r="P721" s="346">
        <f t="shared" si="158"/>
        <v>0</v>
      </c>
      <c r="Q721" s="347">
        <f t="shared" si="151"/>
        <v>0</v>
      </c>
    </row>
    <row r="722" spans="1:17" ht="18.75" x14ac:dyDescent="0.3">
      <c r="A722" s="333"/>
      <c r="B722" s="333" t="s">
        <v>151</v>
      </c>
      <c r="C722" s="337"/>
      <c r="D722" s="337"/>
      <c r="E722" s="337"/>
      <c r="F722" s="337"/>
      <c r="G722" s="337"/>
      <c r="H722" s="337"/>
      <c r="I722" s="183"/>
      <c r="J722" s="183"/>
      <c r="K722" s="183"/>
      <c r="L722" s="342"/>
      <c r="M722" s="183"/>
      <c r="N722" s="331">
        <f>IFERROR(VLOOKUP(A722,'[2]Detail CAPEX  (2)'!_xlnm.Print_Area,11,0),0)</f>
        <v>0</v>
      </c>
      <c r="O722" s="346">
        <f t="shared" si="158"/>
        <v>0</v>
      </c>
      <c r="P722" s="346">
        <f t="shared" si="158"/>
        <v>0</v>
      </c>
      <c r="Q722" s="347">
        <f t="shared" si="151"/>
        <v>0</v>
      </c>
    </row>
    <row r="723" spans="1:17" ht="18.75" x14ac:dyDescent="0.3">
      <c r="A723" s="183" t="s">
        <v>1219</v>
      </c>
      <c r="B723" s="183" t="s">
        <v>1220</v>
      </c>
      <c r="C723" s="343">
        <v>1401</v>
      </c>
      <c r="D723" s="343">
        <v>9</v>
      </c>
      <c r="E723" s="343">
        <v>704</v>
      </c>
      <c r="F723" s="343">
        <v>70435</v>
      </c>
      <c r="G723" s="343">
        <v>3000</v>
      </c>
      <c r="H723" s="343">
        <v>404206</v>
      </c>
      <c r="I723" s="346">
        <v>928339092</v>
      </c>
      <c r="J723" s="346">
        <v>30007566</v>
      </c>
      <c r="K723" s="346">
        <v>1200000000</v>
      </c>
      <c r="L723" s="348">
        <v>650000000</v>
      </c>
      <c r="M723" s="410">
        <f>SUM(N724:N741)</f>
        <v>-940000000</v>
      </c>
      <c r="N723" s="331">
        <f>IFERROR(VLOOKUP(A723,'[2]Detail CAPEX  (2)'!_xlnm.Print_Area,11,0),0)-400000000</f>
        <v>-400000000</v>
      </c>
      <c r="O723" s="346">
        <f t="shared" si="158"/>
        <v>-420000000</v>
      </c>
      <c r="P723" s="346">
        <f t="shared" si="158"/>
        <v>-441000000</v>
      </c>
      <c r="Q723" s="347">
        <f t="shared" si="151"/>
        <v>-1261000000</v>
      </c>
    </row>
    <row r="724" spans="1:17" ht="18.75" x14ac:dyDescent="0.3">
      <c r="A724" s="183" t="s">
        <v>1221</v>
      </c>
      <c r="B724" s="183" t="s">
        <v>1222</v>
      </c>
      <c r="C724" s="343">
        <v>1401</v>
      </c>
      <c r="D724" s="343">
        <v>9</v>
      </c>
      <c r="E724" s="343">
        <v>704</v>
      </c>
      <c r="F724" s="343">
        <v>70435</v>
      </c>
      <c r="G724" s="343">
        <v>3000</v>
      </c>
      <c r="H724" s="343">
        <v>404206</v>
      </c>
      <c r="I724" s="346">
        <v>105202052</v>
      </c>
      <c r="J724" s="344">
        <v>0</v>
      </c>
      <c r="K724" s="346">
        <v>50000000</v>
      </c>
      <c r="L724" s="348">
        <v>50000000</v>
      </c>
      <c r="M724" s="183"/>
      <c r="N724" s="331">
        <f>IFERROR(VLOOKUP(A724,'[2]Detail CAPEX  (2)'!_xlnm.Print_Area,11,0),0)-50000000</f>
        <v>-50000000</v>
      </c>
      <c r="O724" s="346">
        <f t="shared" si="158"/>
        <v>-52500000</v>
      </c>
      <c r="P724" s="346">
        <f t="shared" si="158"/>
        <v>-55125000</v>
      </c>
      <c r="Q724" s="347">
        <f t="shared" si="151"/>
        <v>-157625000</v>
      </c>
    </row>
    <row r="725" spans="1:17" ht="18.75" x14ac:dyDescent="0.3">
      <c r="A725" s="183" t="s">
        <v>1223</v>
      </c>
      <c r="B725" s="183" t="s">
        <v>1224</v>
      </c>
      <c r="C725" s="343">
        <v>1401</v>
      </c>
      <c r="D725" s="343">
        <v>9</v>
      </c>
      <c r="E725" s="343">
        <v>704</v>
      </c>
      <c r="F725" s="343">
        <v>70435</v>
      </c>
      <c r="G725" s="343">
        <v>3000</v>
      </c>
      <c r="H725" s="343">
        <v>404206</v>
      </c>
      <c r="I725" s="346">
        <v>832591864</v>
      </c>
      <c r="J725" s="346">
        <v>188524965</v>
      </c>
      <c r="K725" s="346">
        <v>200000000</v>
      </c>
      <c r="L725" s="348">
        <v>100000000</v>
      </c>
      <c r="M725" s="183"/>
      <c r="N725" s="331">
        <f>IFERROR(VLOOKUP(A725,'[2]Detail CAPEX  (2)'!_xlnm.Print_Area,11,0),0)-150000000</f>
        <v>-150000000</v>
      </c>
      <c r="O725" s="346">
        <f t="shared" si="158"/>
        <v>-157500000</v>
      </c>
      <c r="P725" s="346">
        <f t="shared" si="158"/>
        <v>-165375000</v>
      </c>
      <c r="Q725" s="347">
        <f t="shared" si="151"/>
        <v>-472875000</v>
      </c>
    </row>
    <row r="726" spans="1:17" ht="18.75" x14ac:dyDescent="0.3">
      <c r="A726" s="183" t="s">
        <v>1225</v>
      </c>
      <c r="B726" s="183" t="s">
        <v>1226</v>
      </c>
      <c r="C726" s="343">
        <v>1401</v>
      </c>
      <c r="D726" s="343">
        <v>9</v>
      </c>
      <c r="E726" s="343">
        <v>704</v>
      </c>
      <c r="F726" s="343">
        <v>70435</v>
      </c>
      <c r="G726" s="343">
        <v>3000</v>
      </c>
      <c r="H726" s="343">
        <v>404206</v>
      </c>
      <c r="I726" s="346">
        <v>129825263</v>
      </c>
      <c r="J726" s="346">
        <v>50000000</v>
      </c>
      <c r="K726" s="346">
        <v>50000000</v>
      </c>
      <c r="L726" s="348">
        <v>50000000</v>
      </c>
      <c r="M726" s="183"/>
      <c r="N726" s="331">
        <f>IFERROR(VLOOKUP(A726,'[2]Detail CAPEX  (2)'!_xlnm.Print_Area,11,0),0)</f>
        <v>0</v>
      </c>
      <c r="O726" s="346">
        <f t="shared" si="158"/>
        <v>0</v>
      </c>
      <c r="P726" s="346">
        <f t="shared" si="158"/>
        <v>0</v>
      </c>
      <c r="Q726" s="347">
        <f t="shared" si="151"/>
        <v>0</v>
      </c>
    </row>
    <row r="727" spans="1:17" ht="18.75" x14ac:dyDescent="0.3">
      <c r="A727" s="183" t="s">
        <v>1227</v>
      </c>
      <c r="B727" s="183" t="s">
        <v>1228</v>
      </c>
      <c r="C727" s="343">
        <v>1401</v>
      </c>
      <c r="D727" s="343">
        <v>9</v>
      </c>
      <c r="E727" s="343">
        <v>704</v>
      </c>
      <c r="F727" s="343">
        <v>70435</v>
      </c>
      <c r="G727" s="343">
        <v>3000</v>
      </c>
      <c r="H727" s="343">
        <v>404206</v>
      </c>
      <c r="I727" s="346">
        <v>100752994</v>
      </c>
      <c r="J727" s="344">
        <v>0</v>
      </c>
      <c r="K727" s="344">
        <v>0</v>
      </c>
      <c r="L727" s="345">
        <v>0</v>
      </c>
      <c r="M727" s="183"/>
      <c r="N727" s="331">
        <f>IFERROR(VLOOKUP(A727,'[2]Detail CAPEX  (2)'!_xlnm.Print_Area,11,0),0)</f>
        <v>0</v>
      </c>
      <c r="O727" s="346">
        <f t="shared" si="158"/>
        <v>0</v>
      </c>
      <c r="P727" s="346">
        <f t="shared" si="158"/>
        <v>0</v>
      </c>
      <c r="Q727" s="347">
        <f t="shared" si="151"/>
        <v>0</v>
      </c>
    </row>
    <row r="728" spans="1:17" ht="18.75" x14ac:dyDescent="0.3">
      <c r="A728" s="183" t="s">
        <v>1229</v>
      </c>
      <c r="B728" s="183" t="s">
        <v>1230</v>
      </c>
      <c r="C728" s="343">
        <v>1401</v>
      </c>
      <c r="D728" s="343">
        <v>9</v>
      </c>
      <c r="E728" s="343">
        <v>704</v>
      </c>
      <c r="F728" s="343">
        <v>70435</v>
      </c>
      <c r="G728" s="343">
        <v>3000</v>
      </c>
      <c r="H728" s="343">
        <v>404206</v>
      </c>
      <c r="I728" s="346">
        <v>554985726</v>
      </c>
      <c r="J728" s="346">
        <v>98839291</v>
      </c>
      <c r="K728" s="344">
        <v>0</v>
      </c>
      <c r="L728" s="345">
        <v>0</v>
      </c>
      <c r="M728" s="183"/>
      <c r="N728" s="331">
        <f>IFERROR(VLOOKUP(A728,'[2]Detail CAPEX  (2)'!_xlnm.Print_Area,11,0),0)</f>
        <v>0</v>
      </c>
      <c r="O728" s="346">
        <f t="shared" si="158"/>
        <v>0</v>
      </c>
      <c r="P728" s="346">
        <f t="shared" si="158"/>
        <v>0</v>
      </c>
      <c r="Q728" s="347">
        <f t="shared" si="151"/>
        <v>0</v>
      </c>
    </row>
    <row r="729" spans="1:17" ht="18.75" x14ac:dyDescent="0.3">
      <c r="A729" s="183" t="s">
        <v>1231</v>
      </c>
      <c r="B729" s="183" t="s">
        <v>1232</v>
      </c>
      <c r="C729" s="343">
        <v>1401</v>
      </c>
      <c r="D729" s="343">
        <v>9</v>
      </c>
      <c r="E729" s="343">
        <v>704</v>
      </c>
      <c r="F729" s="343">
        <v>70435</v>
      </c>
      <c r="G729" s="343">
        <v>3000</v>
      </c>
      <c r="H729" s="343">
        <v>404206</v>
      </c>
      <c r="I729" s="344">
        <v>0</v>
      </c>
      <c r="J729" s="344">
        <v>0</v>
      </c>
      <c r="K729" s="346">
        <v>10000000</v>
      </c>
      <c r="L729" s="348">
        <v>10000000</v>
      </c>
      <c r="M729" s="183"/>
      <c r="N729" s="331">
        <f>IFERROR(VLOOKUP(A729,'[2]Detail CAPEX  (2)'!_xlnm.Print_Area,11,0),0)</f>
        <v>0</v>
      </c>
      <c r="O729" s="346">
        <f t="shared" si="158"/>
        <v>0</v>
      </c>
      <c r="P729" s="346">
        <f t="shared" si="158"/>
        <v>0</v>
      </c>
      <c r="Q729" s="347">
        <f t="shared" si="151"/>
        <v>0</v>
      </c>
    </row>
    <row r="730" spans="1:17" ht="18.75" x14ac:dyDescent="0.3">
      <c r="A730" s="183" t="s">
        <v>1233</v>
      </c>
      <c r="B730" s="183" t="s">
        <v>1234</v>
      </c>
      <c r="C730" s="343">
        <v>1401</v>
      </c>
      <c r="D730" s="343">
        <v>9</v>
      </c>
      <c r="E730" s="343">
        <v>704</v>
      </c>
      <c r="F730" s="343">
        <v>70435</v>
      </c>
      <c r="G730" s="343">
        <v>3000</v>
      </c>
      <c r="H730" s="343">
        <v>404206</v>
      </c>
      <c r="I730" s="344">
        <v>0</v>
      </c>
      <c r="J730" s="344">
        <v>0</v>
      </c>
      <c r="K730" s="346">
        <v>5000000</v>
      </c>
      <c r="L730" s="348">
        <v>5000000</v>
      </c>
      <c r="M730" s="183"/>
      <c r="N730" s="331">
        <f>IFERROR(VLOOKUP(A730,'[2]Detail CAPEX  (2)'!_xlnm.Print_Area,11,0),0)</f>
        <v>0</v>
      </c>
      <c r="O730" s="346">
        <f t="shared" ref="O730:P745" si="161">N730+5%*N730</f>
        <v>0</v>
      </c>
      <c r="P730" s="346">
        <f t="shared" si="161"/>
        <v>0</v>
      </c>
      <c r="Q730" s="347">
        <f t="shared" si="151"/>
        <v>0</v>
      </c>
    </row>
    <row r="731" spans="1:17" ht="18.75" x14ac:dyDescent="0.3">
      <c r="A731" s="183" t="s">
        <v>3429</v>
      </c>
      <c r="B731" s="183" t="s">
        <v>1235</v>
      </c>
      <c r="C731" s="343">
        <v>1401</v>
      </c>
      <c r="D731" s="343">
        <v>9</v>
      </c>
      <c r="E731" s="343">
        <v>704</v>
      </c>
      <c r="F731" s="343">
        <v>70435</v>
      </c>
      <c r="G731" s="343">
        <v>3000</v>
      </c>
      <c r="H731" s="343">
        <v>404206</v>
      </c>
      <c r="I731" s="344">
        <v>0</v>
      </c>
      <c r="J731" s="344">
        <v>0</v>
      </c>
      <c r="K731" s="346">
        <v>350000000</v>
      </c>
      <c r="L731" s="348">
        <v>50000000</v>
      </c>
      <c r="M731" s="183"/>
      <c r="N731" s="331">
        <v>150000000</v>
      </c>
      <c r="O731" s="346">
        <f t="shared" si="161"/>
        <v>157500000</v>
      </c>
      <c r="P731" s="346">
        <f t="shared" si="161"/>
        <v>165375000</v>
      </c>
      <c r="Q731" s="347">
        <f t="shared" si="151"/>
        <v>472875000</v>
      </c>
    </row>
    <row r="732" spans="1:17" ht="18.75" x14ac:dyDescent="0.3">
      <c r="A732" s="183" t="s">
        <v>1236</v>
      </c>
      <c r="B732" s="183" t="s">
        <v>1237</v>
      </c>
      <c r="C732" s="343">
        <v>1401</v>
      </c>
      <c r="D732" s="343">
        <v>9</v>
      </c>
      <c r="E732" s="343">
        <v>704</v>
      </c>
      <c r="F732" s="343">
        <v>70435</v>
      </c>
      <c r="G732" s="343">
        <v>3000</v>
      </c>
      <c r="H732" s="343">
        <v>404206</v>
      </c>
      <c r="I732" s="344">
        <v>0</v>
      </c>
      <c r="J732" s="346">
        <v>179720494</v>
      </c>
      <c r="K732" s="346">
        <v>1500000000</v>
      </c>
      <c r="L732" s="348">
        <v>2000000000</v>
      </c>
      <c r="M732" s="183"/>
      <c r="N732" s="331">
        <f>IFERROR(VLOOKUP(A732,'[2]Detail CAPEX  (2)'!_xlnm.Print_Area,11,0),0)-500000000-400000000</f>
        <v>-900000000</v>
      </c>
      <c r="O732" s="346">
        <f t="shared" si="161"/>
        <v>-945000000</v>
      </c>
      <c r="P732" s="346">
        <f t="shared" si="161"/>
        <v>-992250000</v>
      </c>
      <c r="Q732" s="347">
        <f t="shared" si="151"/>
        <v>-2837250000</v>
      </c>
    </row>
    <row r="733" spans="1:17" ht="18.75" x14ac:dyDescent="0.3">
      <c r="A733" s="183" t="s">
        <v>1238</v>
      </c>
      <c r="B733" s="183" t="s">
        <v>1239</v>
      </c>
      <c r="C733" s="343">
        <v>1401</v>
      </c>
      <c r="D733" s="343">
        <v>9</v>
      </c>
      <c r="E733" s="343">
        <v>704</v>
      </c>
      <c r="F733" s="343">
        <v>70412</v>
      </c>
      <c r="G733" s="343">
        <v>3000</v>
      </c>
      <c r="H733" s="343">
        <v>404206</v>
      </c>
      <c r="I733" s="346">
        <v>32354438</v>
      </c>
      <c r="J733" s="344">
        <v>0</v>
      </c>
      <c r="K733" s="346">
        <v>10000000</v>
      </c>
      <c r="L733" s="348">
        <v>10000000</v>
      </c>
      <c r="M733" s="183"/>
      <c r="N733" s="331">
        <f>IFERROR(VLOOKUP(A733,'[2]Detail CAPEX  (2)'!_xlnm.Print_Area,11,0),0)</f>
        <v>0</v>
      </c>
      <c r="O733" s="346">
        <f t="shared" si="161"/>
        <v>0</v>
      </c>
      <c r="P733" s="346">
        <f t="shared" si="161"/>
        <v>0</v>
      </c>
      <c r="Q733" s="347">
        <f t="shared" si="151"/>
        <v>0</v>
      </c>
    </row>
    <row r="734" spans="1:17" ht="18.75" x14ac:dyDescent="0.3">
      <c r="A734" s="183" t="s">
        <v>1240</v>
      </c>
      <c r="B734" s="183" t="s">
        <v>1241</v>
      </c>
      <c r="C734" s="343">
        <v>1401</v>
      </c>
      <c r="D734" s="343">
        <v>9</v>
      </c>
      <c r="E734" s="343">
        <v>704</v>
      </c>
      <c r="F734" s="343">
        <v>70435</v>
      </c>
      <c r="G734" s="343">
        <v>3000</v>
      </c>
      <c r="H734" s="343">
        <v>404206</v>
      </c>
      <c r="I734" s="344">
        <v>0</v>
      </c>
      <c r="J734" s="344">
        <v>0</v>
      </c>
      <c r="K734" s="346">
        <v>5000000</v>
      </c>
      <c r="L734" s="348">
        <v>5000000</v>
      </c>
      <c r="M734" s="183"/>
      <c r="N734" s="331">
        <f>IFERROR(VLOOKUP(A734,'[2]Detail CAPEX  (2)'!_xlnm.Print_Area,11,0),0)</f>
        <v>0</v>
      </c>
      <c r="O734" s="346">
        <f t="shared" si="161"/>
        <v>0</v>
      </c>
      <c r="P734" s="346">
        <f t="shared" si="161"/>
        <v>0</v>
      </c>
      <c r="Q734" s="347">
        <f t="shared" si="151"/>
        <v>0</v>
      </c>
    </row>
    <row r="735" spans="1:17" ht="18.75" x14ac:dyDescent="0.3">
      <c r="A735" s="183" t="s">
        <v>1242</v>
      </c>
      <c r="B735" s="183" t="s">
        <v>1243</v>
      </c>
      <c r="C735" s="343">
        <v>1401</v>
      </c>
      <c r="D735" s="343">
        <v>10</v>
      </c>
      <c r="E735" s="343">
        <v>704</v>
      </c>
      <c r="F735" s="343">
        <v>70412</v>
      </c>
      <c r="G735" s="343">
        <v>3000</v>
      </c>
      <c r="H735" s="343">
        <v>404206</v>
      </c>
      <c r="I735" s="344">
        <v>0</v>
      </c>
      <c r="J735" s="344">
        <v>0</v>
      </c>
      <c r="K735" s="346">
        <v>30000000</v>
      </c>
      <c r="L735" s="348">
        <v>20000000</v>
      </c>
      <c r="M735" s="183"/>
      <c r="N735" s="331">
        <f>IFERROR(VLOOKUP(A735,'[2]Detail CAPEX  (2)'!_xlnm.Print_Area,11,0),0)</f>
        <v>0</v>
      </c>
      <c r="O735" s="346">
        <f t="shared" si="161"/>
        <v>0</v>
      </c>
      <c r="P735" s="346">
        <f t="shared" si="161"/>
        <v>0</v>
      </c>
      <c r="Q735" s="347">
        <f t="shared" si="151"/>
        <v>0</v>
      </c>
    </row>
    <row r="736" spans="1:17" ht="18.75" x14ac:dyDescent="0.3">
      <c r="A736" s="183" t="s">
        <v>1244</v>
      </c>
      <c r="B736" s="183" t="s">
        <v>1245</v>
      </c>
      <c r="C736" s="343">
        <v>1401</v>
      </c>
      <c r="D736" s="343">
        <v>9</v>
      </c>
      <c r="E736" s="343">
        <v>704</v>
      </c>
      <c r="F736" s="343">
        <v>70481</v>
      </c>
      <c r="G736" s="343">
        <v>3000</v>
      </c>
      <c r="H736" s="343">
        <v>404206</v>
      </c>
      <c r="I736" s="344">
        <v>0</v>
      </c>
      <c r="J736" s="344">
        <v>0</v>
      </c>
      <c r="K736" s="346">
        <v>30000000</v>
      </c>
      <c r="L736" s="348">
        <v>5000000</v>
      </c>
      <c r="M736" s="183"/>
      <c r="N736" s="331">
        <f>IFERROR(VLOOKUP(A736,'[2]Detail CAPEX  (2)'!_xlnm.Print_Area,11,0),0)</f>
        <v>0</v>
      </c>
      <c r="O736" s="346">
        <f t="shared" si="161"/>
        <v>0</v>
      </c>
      <c r="P736" s="346">
        <f t="shared" si="161"/>
        <v>0</v>
      </c>
      <c r="Q736" s="347">
        <f t="shared" si="151"/>
        <v>0</v>
      </c>
    </row>
    <row r="737" spans="1:17" ht="18.75" x14ac:dyDescent="0.3">
      <c r="A737" s="183" t="s">
        <v>1246</v>
      </c>
      <c r="B737" s="183" t="s">
        <v>3664</v>
      </c>
      <c r="C737" s="343">
        <v>1401</v>
      </c>
      <c r="D737" s="343">
        <v>9</v>
      </c>
      <c r="E737" s="343">
        <v>704</v>
      </c>
      <c r="F737" s="343">
        <v>70435</v>
      </c>
      <c r="G737" s="343">
        <v>3000</v>
      </c>
      <c r="H737" s="343">
        <v>404206</v>
      </c>
      <c r="I737" s="346">
        <v>189046906</v>
      </c>
      <c r="J737" s="344">
        <v>0</v>
      </c>
      <c r="K737" s="346">
        <v>50000000</v>
      </c>
      <c r="L737" s="348">
        <v>50000000</v>
      </c>
      <c r="M737" s="183"/>
      <c r="N737" s="331">
        <f>IFERROR(VLOOKUP(A737,'[2]Detail CAPEX  (2)'!_xlnm.Print_Area,11,0),0)</f>
        <v>0</v>
      </c>
      <c r="O737" s="346">
        <f t="shared" si="161"/>
        <v>0</v>
      </c>
      <c r="P737" s="346">
        <f t="shared" si="161"/>
        <v>0</v>
      </c>
      <c r="Q737" s="347">
        <f t="shared" si="151"/>
        <v>0</v>
      </c>
    </row>
    <row r="738" spans="1:17" ht="18.75" x14ac:dyDescent="0.3">
      <c r="A738" s="183" t="s">
        <v>1248</v>
      </c>
      <c r="B738" s="183" t="s">
        <v>1249</v>
      </c>
      <c r="C738" s="343">
        <v>1401</v>
      </c>
      <c r="D738" s="343">
        <v>9</v>
      </c>
      <c r="E738" s="343">
        <v>704</v>
      </c>
      <c r="F738" s="343">
        <v>70435</v>
      </c>
      <c r="G738" s="343">
        <v>3000</v>
      </c>
      <c r="H738" s="343">
        <v>404206</v>
      </c>
      <c r="I738" s="344">
        <v>0</v>
      </c>
      <c r="J738" s="346">
        <v>31080000</v>
      </c>
      <c r="K738" s="346">
        <v>50000000</v>
      </c>
      <c r="L738" s="348">
        <v>50000000</v>
      </c>
      <c r="M738" s="183"/>
      <c r="N738" s="331">
        <f>IFERROR(VLOOKUP(A738,'[2]Detail CAPEX  (2)'!_xlnm.Print_Area,11,0),0)</f>
        <v>0</v>
      </c>
      <c r="O738" s="346">
        <f t="shared" si="161"/>
        <v>0</v>
      </c>
      <c r="P738" s="346">
        <f t="shared" si="161"/>
        <v>0</v>
      </c>
      <c r="Q738" s="347">
        <f t="shared" si="151"/>
        <v>0</v>
      </c>
    </row>
    <row r="739" spans="1:17" ht="18.75" x14ac:dyDescent="0.3">
      <c r="A739" s="183" t="s">
        <v>1250</v>
      </c>
      <c r="B739" s="183" t="s">
        <v>3430</v>
      </c>
      <c r="C739" s="343">
        <v>1401</v>
      </c>
      <c r="D739" s="343">
        <v>9</v>
      </c>
      <c r="E739" s="343">
        <v>704</v>
      </c>
      <c r="F739" s="343">
        <v>70411</v>
      </c>
      <c r="G739" s="343">
        <v>3000</v>
      </c>
      <c r="H739" s="343">
        <v>404206</v>
      </c>
      <c r="I739" s="344">
        <v>0</v>
      </c>
      <c r="J739" s="344">
        <v>0</v>
      </c>
      <c r="K739" s="344">
        <v>0</v>
      </c>
      <c r="L739" s="348">
        <v>5000000</v>
      </c>
      <c r="M739" s="183"/>
      <c r="N739" s="331">
        <v>10000000</v>
      </c>
      <c r="O739" s="346">
        <f t="shared" si="161"/>
        <v>10500000</v>
      </c>
      <c r="P739" s="346">
        <f t="shared" si="161"/>
        <v>11025000</v>
      </c>
      <c r="Q739" s="347">
        <f t="shared" si="151"/>
        <v>31525000</v>
      </c>
    </row>
    <row r="740" spans="1:17" ht="18.75" x14ac:dyDescent="0.3">
      <c r="A740" s="333"/>
      <c r="B740" s="333" t="s">
        <v>150</v>
      </c>
      <c r="C740" s="337"/>
      <c r="D740" s="337"/>
      <c r="E740" s="337"/>
      <c r="F740" s="337"/>
      <c r="G740" s="337"/>
      <c r="H740" s="337"/>
      <c r="I740" s="183"/>
      <c r="J740" s="183"/>
      <c r="K740" s="183"/>
      <c r="L740" s="342"/>
      <c r="M740" s="183"/>
      <c r="N740" s="331">
        <f>IFERROR(VLOOKUP(A740,'[2]Detail CAPEX  (2)'!_xlnm.Print_Area,11,0),0)</f>
        <v>0</v>
      </c>
      <c r="O740" s="346">
        <f t="shared" si="161"/>
        <v>0</v>
      </c>
      <c r="P740" s="346">
        <f t="shared" si="161"/>
        <v>0</v>
      </c>
      <c r="Q740" s="347">
        <f t="shared" si="151"/>
        <v>0</v>
      </c>
    </row>
    <row r="741" spans="1:17" ht="18.75" x14ac:dyDescent="0.3">
      <c r="A741" s="183" t="s">
        <v>1251</v>
      </c>
      <c r="B741" s="183" t="s">
        <v>1252</v>
      </c>
      <c r="C741" s="343">
        <v>1303</v>
      </c>
      <c r="D741" s="343">
        <v>9</v>
      </c>
      <c r="E741" s="343">
        <v>701</v>
      </c>
      <c r="F741" s="343">
        <v>70133</v>
      </c>
      <c r="G741" s="343">
        <v>3000</v>
      </c>
      <c r="H741" s="343">
        <v>404206</v>
      </c>
      <c r="I741" s="346">
        <v>440000</v>
      </c>
      <c r="J741" s="346">
        <v>19235200</v>
      </c>
      <c r="K741" s="346">
        <v>100000000</v>
      </c>
      <c r="L741" s="345">
        <v>0</v>
      </c>
      <c r="M741" s="183"/>
      <c r="N741" s="331">
        <f>IFERROR(VLOOKUP(A741,'[2]Detail CAPEX  (2)'!_xlnm.Print_Area,11,0),0)</f>
        <v>0</v>
      </c>
      <c r="O741" s="346">
        <f t="shared" si="161"/>
        <v>0</v>
      </c>
      <c r="P741" s="346">
        <f t="shared" si="161"/>
        <v>0</v>
      </c>
      <c r="Q741" s="347">
        <f t="shared" ref="Q741:Q779" si="162">SUM(N741:P741)</f>
        <v>0</v>
      </c>
    </row>
    <row r="742" spans="1:17" ht="18.75" x14ac:dyDescent="0.3">
      <c r="A742" s="183"/>
      <c r="B742" s="183"/>
      <c r="C742" s="343"/>
      <c r="D742" s="343"/>
      <c r="E742" s="343"/>
      <c r="F742" s="343"/>
      <c r="G742" s="343"/>
      <c r="H742" s="343"/>
      <c r="I742" s="346"/>
      <c r="J742" s="346"/>
      <c r="K742" s="346"/>
      <c r="L742" s="345"/>
      <c r="M742" s="183"/>
      <c r="N742" s="331"/>
      <c r="O742" s="346"/>
      <c r="P742" s="346"/>
      <c r="Q742" s="347"/>
    </row>
    <row r="743" spans="1:17" ht="18.75" x14ac:dyDescent="0.3">
      <c r="A743" s="333"/>
      <c r="B743" s="333" t="s">
        <v>1253</v>
      </c>
      <c r="C743" s="337"/>
      <c r="D743" s="337"/>
      <c r="E743" s="337"/>
      <c r="F743" s="337"/>
      <c r="G743" s="337"/>
      <c r="H743" s="337"/>
      <c r="I743" s="183"/>
      <c r="J743" s="183"/>
      <c r="K743" s="183"/>
      <c r="L743" s="342"/>
      <c r="M743" s="410"/>
      <c r="N743" s="331">
        <f>IFERROR(VLOOKUP(A743,'[2]Detail CAPEX  (2)'!_xlnm.Print_Area,11,0),0)</f>
        <v>0</v>
      </c>
      <c r="O743" s="346">
        <f t="shared" si="161"/>
        <v>0</v>
      </c>
      <c r="P743" s="346">
        <f t="shared" si="161"/>
        <v>0</v>
      </c>
      <c r="Q743" s="347">
        <f t="shared" si="162"/>
        <v>0</v>
      </c>
    </row>
    <row r="744" spans="1:17" ht="18.75" x14ac:dyDescent="0.3">
      <c r="A744" s="183" t="s">
        <v>1254</v>
      </c>
      <c r="B744" s="183" t="s">
        <v>1255</v>
      </c>
      <c r="C744" s="343">
        <v>1001</v>
      </c>
      <c r="D744" s="343">
        <v>7</v>
      </c>
      <c r="E744" s="343">
        <v>706</v>
      </c>
      <c r="F744" s="343">
        <v>70630</v>
      </c>
      <c r="G744" s="343">
        <v>3000</v>
      </c>
      <c r="H744" s="343">
        <v>404117</v>
      </c>
      <c r="I744" s="346">
        <v>27910275</v>
      </c>
      <c r="J744" s="346">
        <v>5166000</v>
      </c>
      <c r="K744" s="346">
        <v>50000000</v>
      </c>
      <c r="L744" s="348">
        <v>50000000</v>
      </c>
      <c r="M744" s="344" t="s">
        <v>1256</v>
      </c>
      <c r="N744" s="331">
        <f>IFERROR(VLOOKUP(A744,'[2]Detail CAPEX  (2)'!_xlnm.Print_Area,11,0),0)</f>
        <v>0</v>
      </c>
      <c r="O744" s="346">
        <f t="shared" si="161"/>
        <v>0</v>
      </c>
      <c r="P744" s="346">
        <f t="shared" si="161"/>
        <v>0</v>
      </c>
      <c r="Q744" s="347">
        <f t="shared" si="162"/>
        <v>0</v>
      </c>
    </row>
    <row r="745" spans="1:17" ht="18.75" x14ac:dyDescent="0.3">
      <c r="A745" s="183" t="s">
        <v>1257</v>
      </c>
      <c r="B745" s="183" t="s">
        <v>1258</v>
      </c>
      <c r="C745" s="343">
        <v>1001</v>
      </c>
      <c r="D745" s="343">
        <v>9</v>
      </c>
      <c r="E745" s="343">
        <v>706</v>
      </c>
      <c r="F745" s="343">
        <v>70630</v>
      </c>
      <c r="G745" s="343">
        <v>3000</v>
      </c>
      <c r="H745" s="343">
        <v>404117</v>
      </c>
      <c r="I745" s="344">
        <v>0</v>
      </c>
      <c r="J745" s="344">
        <v>0</v>
      </c>
      <c r="K745" s="346">
        <v>5000000</v>
      </c>
      <c r="L745" s="348">
        <v>5000000</v>
      </c>
      <c r="M745" s="346">
        <v>5000000</v>
      </c>
      <c r="N745" s="331">
        <f>IFERROR(VLOOKUP(A745,'[2]Detail CAPEX  (2)'!_xlnm.Print_Area,11,0),0)</f>
        <v>0</v>
      </c>
      <c r="O745" s="346">
        <f t="shared" si="161"/>
        <v>0</v>
      </c>
      <c r="P745" s="346">
        <f t="shared" si="161"/>
        <v>0</v>
      </c>
      <c r="Q745" s="347">
        <f t="shared" si="162"/>
        <v>0</v>
      </c>
    </row>
    <row r="746" spans="1:17" ht="18.75" x14ac:dyDescent="0.3">
      <c r="A746" s="183" t="s">
        <v>1259</v>
      </c>
      <c r="B746" s="183" t="s">
        <v>1260</v>
      </c>
      <c r="C746" s="343">
        <v>1001</v>
      </c>
      <c r="D746" s="343">
        <v>9</v>
      </c>
      <c r="E746" s="343">
        <v>706</v>
      </c>
      <c r="F746" s="343">
        <v>70630</v>
      </c>
      <c r="G746" s="343">
        <v>3000</v>
      </c>
      <c r="H746" s="343">
        <v>404205</v>
      </c>
      <c r="I746" s="344">
        <v>0</v>
      </c>
      <c r="J746" s="344">
        <v>0</v>
      </c>
      <c r="K746" s="346">
        <v>30000000</v>
      </c>
      <c r="L746" s="348">
        <v>30000000</v>
      </c>
      <c r="M746" s="346">
        <v>30000000</v>
      </c>
      <c r="N746" s="331">
        <f>IFERROR(VLOOKUP(A746,'[2]Detail CAPEX  (2)'!_xlnm.Print_Area,11,0),0)</f>
        <v>0</v>
      </c>
      <c r="O746" s="346">
        <f t="shared" ref="O746:P762" si="163">N746+5%*N746</f>
        <v>0</v>
      </c>
      <c r="P746" s="346">
        <f t="shared" si="163"/>
        <v>0</v>
      </c>
      <c r="Q746" s="347">
        <f t="shared" si="162"/>
        <v>0</v>
      </c>
    </row>
    <row r="747" spans="1:17" ht="18.75" x14ac:dyDescent="0.3">
      <c r="A747" s="183" t="s">
        <v>1261</v>
      </c>
      <c r="B747" s="183" t="s">
        <v>1262</v>
      </c>
      <c r="C747" s="343">
        <v>1001</v>
      </c>
      <c r="D747" s="343">
        <v>9</v>
      </c>
      <c r="E747" s="343">
        <v>706</v>
      </c>
      <c r="F747" s="343">
        <v>70630</v>
      </c>
      <c r="G747" s="343">
        <v>3000</v>
      </c>
      <c r="H747" s="343">
        <v>404314</v>
      </c>
      <c r="I747" s="344">
        <v>0</v>
      </c>
      <c r="J747" s="344">
        <v>0</v>
      </c>
      <c r="K747" s="346">
        <v>20000000</v>
      </c>
      <c r="L747" s="348">
        <v>20000000</v>
      </c>
      <c r="M747" s="346">
        <v>20000000</v>
      </c>
      <c r="N747" s="331">
        <f>IFERROR(VLOOKUP(A747,'[2]Detail CAPEX  (2)'!_xlnm.Print_Area,11,0),0)</f>
        <v>0</v>
      </c>
      <c r="O747" s="346">
        <f t="shared" si="163"/>
        <v>0</v>
      </c>
      <c r="P747" s="346">
        <f t="shared" si="163"/>
        <v>0</v>
      </c>
      <c r="Q747" s="347">
        <f t="shared" si="162"/>
        <v>0</v>
      </c>
    </row>
    <row r="748" spans="1:17" ht="18.75" x14ac:dyDescent="0.3">
      <c r="A748" s="183" t="s">
        <v>1263</v>
      </c>
      <c r="B748" s="183" t="s">
        <v>1264</v>
      </c>
      <c r="C748" s="343">
        <v>1001</v>
      </c>
      <c r="D748" s="343">
        <v>9</v>
      </c>
      <c r="E748" s="343">
        <v>706</v>
      </c>
      <c r="F748" s="343">
        <v>70630</v>
      </c>
      <c r="G748" s="343">
        <v>3000</v>
      </c>
      <c r="H748" s="343">
        <v>404213</v>
      </c>
      <c r="I748" s="346">
        <v>4111994</v>
      </c>
      <c r="J748" s="344">
        <v>0</v>
      </c>
      <c r="K748" s="346">
        <v>20000000</v>
      </c>
      <c r="L748" s="348">
        <v>20000000</v>
      </c>
      <c r="M748" s="346">
        <v>20000000</v>
      </c>
      <c r="N748" s="331">
        <f>IFERROR(VLOOKUP(A748,'[2]Detail CAPEX  (2)'!_xlnm.Print_Area,11,0),0)</f>
        <v>0</v>
      </c>
      <c r="O748" s="346">
        <f t="shared" si="163"/>
        <v>0</v>
      </c>
      <c r="P748" s="346">
        <f t="shared" si="163"/>
        <v>0</v>
      </c>
      <c r="Q748" s="347">
        <f t="shared" si="162"/>
        <v>0</v>
      </c>
    </row>
    <row r="749" spans="1:17" ht="18.75" x14ac:dyDescent="0.3">
      <c r="A749" s="183" t="s">
        <v>1265</v>
      </c>
      <c r="B749" s="183" t="s">
        <v>1266</v>
      </c>
      <c r="C749" s="343">
        <v>1001</v>
      </c>
      <c r="D749" s="343">
        <v>9</v>
      </c>
      <c r="E749" s="343">
        <v>706</v>
      </c>
      <c r="F749" s="343">
        <v>70630</v>
      </c>
      <c r="G749" s="343">
        <v>3000</v>
      </c>
      <c r="H749" s="343">
        <v>404204</v>
      </c>
      <c r="I749" s="344">
        <v>0</v>
      </c>
      <c r="J749" s="344">
        <v>0</v>
      </c>
      <c r="K749" s="346">
        <v>10000000</v>
      </c>
      <c r="L749" s="348">
        <v>10000000</v>
      </c>
      <c r="M749" s="346">
        <v>10000000</v>
      </c>
      <c r="N749" s="331">
        <f>IFERROR(VLOOKUP(A749,'[2]Detail CAPEX  (2)'!_xlnm.Print_Area,11,0),0)</f>
        <v>0</v>
      </c>
      <c r="O749" s="346">
        <f t="shared" si="163"/>
        <v>0</v>
      </c>
      <c r="P749" s="346">
        <f t="shared" si="163"/>
        <v>0</v>
      </c>
      <c r="Q749" s="347">
        <f t="shared" si="162"/>
        <v>0</v>
      </c>
    </row>
    <row r="750" spans="1:17" ht="18.75" x14ac:dyDescent="0.3">
      <c r="A750" s="183" t="s">
        <v>1267</v>
      </c>
      <c r="B750" s="183" t="s">
        <v>1268</v>
      </c>
      <c r="C750" s="343">
        <v>1001</v>
      </c>
      <c r="D750" s="343">
        <v>9</v>
      </c>
      <c r="E750" s="343">
        <v>706</v>
      </c>
      <c r="F750" s="343">
        <v>70630</v>
      </c>
      <c r="G750" s="343">
        <v>3000</v>
      </c>
      <c r="H750" s="343">
        <v>404301</v>
      </c>
      <c r="I750" s="344">
        <v>0</v>
      </c>
      <c r="J750" s="344">
        <v>0</v>
      </c>
      <c r="K750" s="346">
        <v>10000000</v>
      </c>
      <c r="L750" s="348">
        <v>10000000</v>
      </c>
      <c r="M750" s="346">
        <v>10000000</v>
      </c>
      <c r="N750" s="331">
        <f>IFERROR(VLOOKUP(A750,'[2]Detail CAPEX  (2)'!_xlnm.Print_Area,11,0),0)</f>
        <v>0</v>
      </c>
      <c r="O750" s="346">
        <f t="shared" si="163"/>
        <v>0</v>
      </c>
      <c r="P750" s="346">
        <f t="shared" si="163"/>
        <v>0</v>
      </c>
      <c r="Q750" s="347">
        <f t="shared" si="162"/>
        <v>0</v>
      </c>
    </row>
    <row r="751" spans="1:17" ht="18.75" x14ac:dyDescent="0.3">
      <c r="A751" s="183" t="s">
        <v>1269</v>
      </c>
      <c r="B751" s="183" t="s">
        <v>1270</v>
      </c>
      <c r="C751" s="343">
        <v>1001</v>
      </c>
      <c r="D751" s="343">
        <v>9</v>
      </c>
      <c r="E751" s="343">
        <v>706</v>
      </c>
      <c r="F751" s="343">
        <v>70630</v>
      </c>
      <c r="G751" s="343">
        <v>3000</v>
      </c>
      <c r="H751" s="343">
        <v>404309</v>
      </c>
      <c r="I751" s="344">
        <v>0</v>
      </c>
      <c r="J751" s="344">
        <v>0</v>
      </c>
      <c r="K751" s="346">
        <v>10000000</v>
      </c>
      <c r="L751" s="348">
        <v>10000000</v>
      </c>
      <c r="M751" s="346">
        <v>10000000</v>
      </c>
      <c r="N751" s="331">
        <f>IFERROR(VLOOKUP(A751,'[2]Detail CAPEX  (2)'!_xlnm.Print_Area,11,0),0)</f>
        <v>0</v>
      </c>
      <c r="O751" s="346">
        <f t="shared" si="163"/>
        <v>0</v>
      </c>
      <c r="P751" s="346">
        <f t="shared" si="163"/>
        <v>0</v>
      </c>
      <c r="Q751" s="347">
        <f t="shared" si="162"/>
        <v>0</v>
      </c>
    </row>
    <row r="752" spans="1:17" ht="18.75" x14ac:dyDescent="0.3">
      <c r="A752" s="183" t="s">
        <v>1271</v>
      </c>
      <c r="B752" s="183" t="s">
        <v>1272</v>
      </c>
      <c r="C752" s="343">
        <v>1001</v>
      </c>
      <c r="D752" s="343">
        <v>9</v>
      </c>
      <c r="E752" s="343">
        <v>706</v>
      </c>
      <c r="F752" s="343">
        <v>70630</v>
      </c>
      <c r="G752" s="343">
        <v>3000</v>
      </c>
      <c r="H752" s="343">
        <v>404102</v>
      </c>
      <c r="I752" s="344">
        <v>0</v>
      </c>
      <c r="J752" s="344">
        <v>0</v>
      </c>
      <c r="K752" s="346">
        <v>10000000</v>
      </c>
      <c r="L752" s="348">
        <v>10000000</v>
      </c>
      <c r="M752" s="346">
        <v>10000000</v>
      </c>
      <c r="N752" s="331">
        <f>IFERROR(VLOOKUP(A752,'[2]Detail CAPEX  (2)'!_xlnm.Print_Area,11,0),0)</f>
        <v>0</v>
      </c>
      <c r="O752" s="346">
        <f t="shared" si="163"/>
        <v>0</v>
      </c>
      <c r="P752" s="346">
        <f t="shared" si="163"/>
        <v>0</v>
      </c>
      <c r="Q752" s="347">
        <f t="shared" si="162"/>
        <v>0</v>
      </c>
    </row>
    <row r="753" spans="1:17" ht="18.75" x14ac:dyDescent="0.3">
      <c r="A753" s="183" t="s">
        <v>3431</v>
      </c>
      <c r="B753" s="183" t="s">
        <v>1298</v>
      </c>
      <c r="C753" s="343"/>
      <c r="D753" s="343"/>
      <c r="E753" s="343"/>
      <c r="F753" s="343"/>
      <c r="G753" s="343"/>
      <c r="H753" s="343"/>
      <c r="I753" s="344"/>
      <c r="J753" s="344"/>
      <c r="K753" s="346"/>
      <c r="L753" s="348"/>
      <c r="M753" s="346"/>
      <c r="N753" s="331">
        <v>10000000</v>
      </c>
      <c r="O753" s="346">
        <f t="shared" ref="O753" si="164">N753+5%*N753</f>
        <v>10500000</v>
      </c>
      <c r="P753" s="346">
        <f t="shared" ref="P753" si="165">O753+5%*O753</f>
        <v>11025000</v>
      </c>
      <c r="Q753" s="347">
        <f t="shared" ref="Q753" si="166">SUM(N753:P753)</f>
        <v>31525000</v>
      </c>
    </row>
    <row r="754" spans="1:17" ht="18.75" x14ac:dyDescent="0.3">
      <c r="A754" s="183" t="s">
        <v>1273</v>
      </c>
      <c r="B754" s="183" t="s">
        <v>1274</v>
      </c>
      <c r="C754" s="343">
        <v>1001</v>
      </c>
      <c r="D754" s="343">
        <v>9</v>
      </c>
      <c r="E754" s="343">
        <v>706</v>
      </c>
      <c r="F754" s="343">
        <v>70630</v>
      </c>
      <c r="G754" s="343">
        <v>3000</v>
      </c>
      <c r="H754" s="343">
        <v>404312</v>
      </c>
      <c r="I754" s="344">
        <v>0</v>
      </c>
      <c r="J754" s="344">
        <v>0</v>
      </c>
      <c r="K754" s="346">
        <v>10000000</v>
      </c>
      <c r="L754" s="348">
        <v>10000000</v>
      </c>
      <c r="M754" s="346">
        <v>10000000</v>
      </c>
      <c r="N754" s="331">
        <f>IFERROR(VLOOKUP(A754,'[2]Detail CAPEX  (2)'!_xlnm.Print_Area,11,0),0)</f>
        <v>0</v>
      </c>
      <c r="O754" s="346">
        <f t="shared" si="163"/>
        <v>0</v>
      </c>
      <c r="P754" s="346">
        <f t="shared" si="163"/>
        <v>0</v>
      </c>
      <c r="Q754" s="347">
        <f t="shared" si="162"/>
        <v>0</v>
      </c>
    </row>
    <row r="755" spans="1:17" ht="18.75" x14ac:dyDescent="0.3">
      <c r="A755" s="183" t="s">
        <v>1275</v>
      </c>
      <c r="B755" s="183" t="s">
        <v>1276</v>
      </c>
      <c r="C755" s="343">
        <v>1001</v>
      </c>
      <c r="D755" s="343">
        <v>9</v>
      </c>
      <c r="E755" s="343">
        <v>706</v>
      </c>
      <c r="F755" s="343">
        <v>70630</v>
      </c>
      <c r="G755" s="343">
        <v>3000</v>
      </c>
      <c r="H755" s="343">
        <v>404121</v>
      </c>
      <c r="I755" s="344">
        <v>0</v>
      </c>
      <c r="J755" s="344">
        <v>0</v>
      </c>
      <c r="K755" s="346">
        <v>10000000</v>
      </c>
      <c r="L755" s="348">
        <v>10000000</v>
      </c>
      <c r="M755" s="346">
        <v>10000000</v>
      </c>
      <c r="N755" s="331">
        <f>IFERROR(VLOOKUP(A755,'[2]Detail CAPEX  (2)'!_xlnm.Print_Area,11,0),0)</f>
        <v>0</v>
      </c>
      <c r="O755" s="346">
        <f t="shared" si="163"/>
        <v>0</v>
      </c>
      <c r="P755" s="346">
        <f t="shared" si="163"/>
        <v>0</v>
      </c>
      <c r="Q755" s="347">
        <f t="shared" si="162"/>
        <v>0</v>
      </c>
    </row>
    <row r="756" spans="1:17" ht="18.75" x14ac:dyDescent="0.3">
      <c r="A756" s="183" t="s">
        <v>1277</v>
      </c>
      <c r="B756" s="183" t="s">
        <v>1278</v>
      </c>
      <c r="C756" s="343">
        <v>1001</v>
      </c>
      <c r="D756" s="343">
        <v>9</v>
      </c>
      <c r="E756" s="343">
        <v>706</v>
      </c>
      <c r="F756" s="343">
        <v>70630</v>
      </c>
      <c r="G756" s="343">
        <v>3000</v>
      </c>
      <c r="H756" s="343">
        <v>404210</v>
      </c>
      <c r="I756" s="344">
        <v>0</v>
      </c>
      <c r="J756" s="344">
        <v>0</v>
      </c>
      <c r="K756" s="346">
        <v>10000000</v>
      </c>
      <c r="L756" s="348">
        <v>20000000</v>
      </c>
      <c r="M756" s="346">
        <v>20000000</v>
      </c>
      <c r="N756" s="331">
        <f>IFERROR(VLOOKUP(A756,'[2]Detail CAPEX  (2)'!_xlnm.Print_Area,11,0),0)</f>
        <v>0</v>
      </c>
      <c r="O756" s="346">
        <f t="shared" si="163"/>
        <v>0</v>
      </c>
      <c r="P756" s="346">
        <f t="shared" si="163"/>
        <v>0</v>
      </c>
      <c r="Q756" s="347">
        <f t="shared" si="162"/>
        <v>0</v>
      </c>
    </row>
    <row r="757" spans="1:17" ht="18.75" x14ac:dyDescent="0.3">
      <c r="A757" s="183" t="s">
        <v>1279</v>
      </c>
      <c r="B757" s="183" t="s">
        <v>1280</v>
      </c>
      <c r="C757" s="343">
        <v>1001</v>
      </c>
      <c r="D757" s="343">
        <v>9</v>
      </c>
      <c r="E757" s="343">
        <v>706</v>
      </c>
      <c r="F757" s="343">
        <v>70630</v>
      </c>
      <c r="G757" s="343">
        <v>3000</v>
      </c>
      <c r="H757" s="343">
        <v>404312</v>
      </c>
      <c r="I757" s="344">
        <v>0</v>
      </c>
      <c r="J757" s="344">
        <v>0</v>
      </c>
      <c r="K757" s="346">
        <v>10000000</v>
      </c>
      <c r="L757" s="348">
        <v>10000000</v>
      </c>
      <c r="M757" s="346">
        <v>10000000</v>
      </c>
      <c r="N757" s="331">
        <f>IFERROR(VLOOKUP(A757,'[2]Detail CAPEX  (2)'!_xlnm.Print_Area,11,0),0)</f>
        <v>0</v>
      </c>
      <c r="O757" s="346">
        <f t="shared" si="163"/>
        <v>0</v>
      </c>
      <c r="P757" s="346">
        <f t="shared" si="163"/>
        <v>0</v>
      </c>
      <c r="Q757" s="347">
        <f t="shared" si="162"/>
        <v>0</v>
      </c>
    </row>
    <row r="758" spans="1:17" ht="18.75" x14ac:dyDescent="0.3">
      <c r="A758" s="183" t="s">
        <v>1281</v>
      </c>
      <c r="B758" s="183" t="s">
        <v>1282</v>
      </c>
      <c r="C758" s="343">
        <v>1001</v>
      </c>
      <c r="D758" s="343">
        <v>9</v>
      </c>
      <c r="E758" s="343">
        <v>706</v>
      </c>
      <c r="F758" s="343">
        <v>70630</v>
      </c>
      <c r="G758" s="343">
        <v>3000</v>
      </c>
      <c r="H758" s="343">
        <v>404206</v>
      </c>
      <c r="I758" s="346">
        <v>8094375</v>
      </c>
      <c r="J758" s="346">
        <v>1181250</v>
      </c>
      <c r="K758" s="346">
        <v>10000000</v>
      </c>
      <c r="L758" s="348">
        <v>10000000</v>
      </c>
      <c r="M758" s="346">
        <v>10000000</v>
      </c>
      <c r="N758" s="331">
        <f>IFERROR(VLOOKUP(A758,'[2]Detail CAPEX  (2)'!_xlnm.Print_Area,11,0),0)</f>
        <v>0</v>
      </c>
      <c r="O758" s="346">
        <f t="shared" si="163"/>
        <v>0</v>
      </c>
      <c r="P758" s="346">
        <f t="shared" si="163"/>
        <v>0</v>
      </c>
      <c r="Q758" s="347">
        <f t="shared" si="162"/>
        <v>0</v>
      </c>
    </row>
    <row r="759" spans="1:17" ht="18.75" x14ac:dyDescent="0.3">
      <c r="A759" s="183" t="s">
        <v>1283</v>
      </c>
      <c r="B759" s="183" t="s">
        <v>1284</v>
      </c>
      <c r="C759" s="343">
        <v>1001</v>
      </c>
      <c r="D759" s="343">
        <v>9</v>
      </c>
      <c r="E759" s="343">
        <v>706</v>
      </c>
      <c r="F759" s="343">
        <v>70630</v>
      </c>
      <c r="G759" s="343">
        <v>3000</v>
      </c>
      <c r="H759" s="343">
        <v>404309</v>
      </c>
      <c r="I759" s="344">
        <v>0</v>
      </c>
      <c r="J759" s="344">
        <v>0</v>
      </c>
      <c r="K759" s="346">
        <v>10000000</v>
      </c>
      <c r="L759" s="348">
        <v>10000000</v>
      </c>
      <c r="M759" s="346">
        <v>10000000</v>
      </c>
      <c r="N759" s="331">
        <f>IFERROR(VLOOKUP(A759,'[2]Detail CAPEX  (2)'!_xlnm.Print_Area,11,0),0)</f>
        <v>0</v>
      </c>
      <c r="O759" s="346">
        <f t="shared" si="163"/>
        <v>0</v>
      </c>
      <c r="P759" s="346">
        <f t="shared" si="163"/>
        <v>0</v>
      </c>
      <c r="Q759" s="347">
        <f t="shared" si="162"/>
        <v>0</v>
      </c>
    </row>
    <row r="760" spans="1:17" ht="18.75" x14ac:dyDescent="0.3">
      <c r="A760" s="183" t="s">
        <v>1285</v>
      </c>
      <c r="B760" s="183" t="s">
        <v>1286</v>
      </c>
      <c r="C760" s="343">
        <v>1001</v>
      </c>
      <c r="D760" s="343">
        <v>9</v>
      </c>
      <c r="E760" s="343">
        <v>706</v>
      </c>
      <c r="F760" s="343">
        <v>70630</v>
      </c>
      <c r="G760" s="343">
        <v>3000</v>
      </c>
      <c r="H760" s="343">
        <v>404206</v>
      </c>
      <c r="I760" s="346">
        <v>45039685</v>
      </c>
      <c r="J760" s="344">
        <v>0</v>
      </c>
      <c r="K760" s="346">
        <v>530000000</v>
      </c>
      <c r="L760" s="348">
        <v>30000000</v>
      </c>
      <c r="M760" s="183"/>
      <c r="N760" s="331">
        <f>IFERROR(VLOOKUP(A760,'[2]Detail CAPEX  (2)'!_xlnm.Print_Area,11,0),0)</f>
        <v>0</v>
      </c>
      <c r="O760" s="346">
        <f t="shared" si="163"/>
        <v>0</v>
      </c>
      <c r="P760" s="346">
        <f t="shared" si="163"/>
        <v>0</v>
      </c>
      <c r="Q760" s="347">
        <f t="shared" si="162"/>
        <v>0</v>
      </c>
    </row>
    <row r="761" spans="1:17" ht="18.75" x14ac:dyDescent="0.3">
      <c r="A761" s="183" t="s">
        <v>1287</v>
      </c>
      <c r="B761" s="183" t="s">
        <v>1288</v>
      </c>
      <c r="C761" s="343">
        <v>1001</v>
      </c>
      <c r="D761" s="343">
        <v>9</v>
      </c>
      <c r="E761" s="343">
        <v>706</v>
      </c>
      <c r="F761" s="343">
        <v>70630</v>
      </c>
      <c r="G761" s="343">
        <v>3000</v>
      </c>
      <c r="H761" s="343">
        <v>404206</v>
      </c>
      <c r="I761" s="346">
        <v>34931875</v>
      </c>
      <c r="J761" s="344">
        <v>0</v>
      </c>
      <c r="K761" s="346">
        <v>40000000</v>
      </c>
      <c r="L761" s="348">
        <v>40000000</v>
      </c>
      <c r="M761" s="346">
        <v>40000000</v>
      </c>
      <c r="N761" s="331">
        <f>IFERROR(VLOOKUP(A761,'[2]Detail CAPEX  (2)'!_xlnm.Print_Area,11,0),0)</f>
        <v>0</v>
      </c>
      <c r="O761" s="346">
        <f t="shared" si="163"/>
        <v>0</v>
      </c>
      <c r="P761" s="346">
        <f t="shared" si="163"/>
        <v>0</v>
      </c>
      <c r="Q761" s="347">
        <f t="shared" si="162"/>
        <v>0</v>
      </c>
    </row>
    <row r="762" spans="1:17" ht="18.75" x14ac:dyDescent="0.3">
      <c r="A762" s="183" t="s">
        <v>1289</v>
      </c>
      <c r="B762" s="183" t="s">
        <v>1290</v>
      </c>
      <c r="C762" s="343">
        <v>1001</v>
      </c>
      <c r="D762" s="343">
        <v>9</v>
      </c>
      <c r="E762" s="343">
        <v>706</v>
      </c>
      <c r="F762" s="343">
        <v>70630</v>
      </c>
      <c r="G762" s="343">
        <v>3000</v>
      </c>
      <c r="H762" s="343">
        <v>404206</v>
      </c>
      <c r="I762" s="344">
        <v>0</v>
      </c>
      <c r="J762" s="344">
        <v>0</v>
      </c>
      <c r="K762" s="346">
        <v>40000000</v>
      </c>
      <c r="L762" s="348">
        <v>40000000</v>
      </c>
      <c r="M762" s="346">
        <v>40000000</v>
      </c>
      <c r="N762" s="331">
        <f>IFERROR(VLOOKUP(A762,'[2]Detail CAPEX  (2)'!_xlnm.Print_Area,11,0),0)</f>
        <v>0</v>
      </c>
      <c r="O762" s="346">
        <f t="shared" si="163"/>
        <v>0</v>
      </c>
      <c r="P762" s="346">
        <f t="shared" si="163"/>
        <v>0</v>
      </c>
      <c r="Q762" s="347">
        <f t="shared" si="162"/>
        <v>0</v>
      </c>
    </row>
    <row r="763" spans="1:17" ht="18.75" x14ac:dyDescent="0.3">
      <c r="A763" s="183" t="s">
        <v>3432</v>
      </c>
      <c r="B763" s="183" t="s">
        <v>3433</v>
      </c>
      <c r="C763" s="343"/>
      <c r="D763" s="343"/>
      <c r="E763" s="343"/>
      <c r="F763" s="343"/>
      <c r="G763" s="343"/>
      <c r="H763" s="343"/>
      <c r="I763" s="344"/>
      <c r="J763" s="344"/>
      <c r="K763" s="346"/>
      <c r="L763" s="348"/>
      <c r="M763" s="346"/>
      <c r="N763" s="331">
        <v>10000000</v>
      </c>
      <c r="O763" s="346">
        <f t="shared" ref="O763" si="167">N763+5%*N763</f>
        <v>10500000</v>
      </c>
      <c r="P763" s="346">
        <f t="shared" ref="P763" si="168">O763+5%*O763</f>
        <v>11025000</v>
      </c>
      <c r="Q763" s="347">
        <f t="shared" ref="Q763" si="169">SUM(N763:P763)</f>
        <v>31525000</v>
      </c>
    </row>
    <row r="764" spans="1:17" ht="18.75" x14ac:dyDescent="0.3">
      <c r="A764" s="183" t="s">
        <v>1291</v>
      </c>
      <c r="B764" s="183" t="s">
        <v>1292</v>
      </c>
      <c r="C764" s="343">
        <v>1001</v>
      </c>
      <c r="D764" s="343">
        <v>9</v>
      </c>
      <c r="E764" s="343">
        <v>706</v>
      </c>
      <c r="F764" s="343">
        <v>70630</v>
      </c>
      <c r="G764" s="343">
        <v>3000</v>
      </c>
      <c r="H764" s="343">
        <v>404206</v>
      </c>
      <c r="I764" s="344">
        <v>0</v>
      </c>
      <c r="J764" s="344">
        <v>0</v>
      </c>
      <c r="K764" s="346">
        <v>20000000</v>
      </c>
      <c r="L764" s="348">
        <v>5000000</v>
      </c>
      <c r="M764" s="183"/>
      <c r="N764" s="331">
        <f>IFERROR(VLOOKUP(A764,'[2]Detail CAPEX  (2)'!_xlnm.Print_Area,11,0),0)</f>
        <v>0</v>
      </c>
      <c r="O764" s="346">
        <f t="shared" ref="O764:P779" si="170">N764+5%*N764</f>
        <v>0</v>
      </c>
      <c r="P764" s="346">
        <f t="shared" si="170"/>
        <v>0</v>
      </c>
      <c r="Q764" s="347">
        <f t="shared" si="162"/>
        <v>0</v>
      </c>
    </row>
    <row r="765" spans="1:17" ht="18.75" x14ac:dyDescent="0.3">
      <c r="A765" s="183" t="s">
        <v>1293</v>
      </c>
      <c r="B765" s="183" t="s">
        <v>1294</v>
      </c>
      <c r="C765" s="343">
        <v>1001</v>
      </c>
      <c r="D765" s="343">
        <v>9</v>
      </c>
      <c r="E765" s="343">
        <v>706</v>
      </c>
      <c r="F765" s="343">
        <v>70630</v>
      </c>
      <c r="G765" s="343">
        <v>3000</v>
      </c>
      <c r="H765" s="343">
        <v>404206</v>
      </c>
      <c r="I765" s="344">
        <v>0</v>
      </c>
      <c r="J765" s="344">
        <v>0</v>
      </c>
      <c r="K765" s="346">
        <v>3000000</v>
      </c>
      <c r="L765" s="348">
        <v>3000000</v>
      </c>
      <c r="M765" s="183"/>
      <c r="N765" s="331">
        <f>IFERROR(VLOOKUP(A765,'[2]Detail CAPEX  (2)'!_xlnm.Print_Area,11,0),0)</f>
        <v>0</v>
      </c>
      <c r="O765" s="346">
        <f t="shared" si="170"/>
        <v>0</v>
      </c>
      <c r="P765" s="346">
        <f t="shared" si="170"/>
        <v>0</v>
      </c>
      <c r="Q765" s="347">
        <f t="shared" si="162"/>
        <v>0</v>
      </c>
    </row>
    <row r="766" spans="1:17" ht="18.75" x14ac:dyDescent="0.3">
      <c r="A766" s="183" t="s">
        <v>1295</v>
      </c>
      <c r="B766" s="183" t="s">
        <v>1296</v>
      </c>
      <c r="C766" s="343">
        <v>1003</v>
      </c>
      <c r="D766" s="343">
        <v>9</v>
      </c>
      <c r="E766" s="343">
        <v>706</v>
      </c>
      <c r="F766" s="343">
        <v>70630</v>
      </c>
      <c r="G766" s="343">
        <v>3000</v>
      </c>
      <c r="H766" s="343">
        <v>404206</v>
      </c>
      <c r="I766" s="344">
        <v>0</v>
      </c>
      <c r="J766" s="344">
        <v>0</v>
      </c>
      <c r="K766" s="346">
        <v>30000000</v>
      </c>
      <c r="L766" s="348">
        <v>30000000</v>
      </c>
      <c r="M766" s="183"/>
      <c r="N766" s="331">
        <f>IFERROR(VLOOKUP(A766,'[2]Detail CAPEX  (2)'!_xlnm.Print_Area,11,0),0)</f>
        <v>0</v>
      </c>
      <c r="O766" s="346">
        <f t="shared" si="170"/>
        <v>0</v>
      </c>
      <c r="P766" s="346">
        <f t="shared" si="170"/>
        <v>0</v>
      </c>
      <c r="Q766" s="347">
        <f t="shared" si="162"/>
        <v>0</v>
      </c>
    </row>
    <row r="767" spans="1:17" ht="18.75" x14ac:dyDescent="0.3">
      <c r="A767" s="183" t="s">
        <v>1297</v>
      </c>
      <c r="B767" s="183" t="s">
        <v>1298</v>
      </c>
      <c r="C767" s="343">
        <v>1001</v>
      </c>
      <c r="D767" s="343">
        <v>10</v>
      </c>
      <c r="E767" s="343">
        <v>706</v>
      </c>
      <c r="F767" s="343">
        <v>70620</v>
      </c>
      <c r="G767" s="343">
        <v>3000</v>
      </c>
      <c r="H767" s="343">
        <v>404206</v>
      </c>
      <c r="I767" s="344">
        <v>0</v>
      </c>
      <c r="J767" s="344">
        <v>0</v>
      </c>
      <c r="K767" s="346">
        <v>10000000</v>
      </c>
      <c r="L767" s="348">
        <v>10000000</v>
      </c>
      <c r="M767" s="183"/>
      <c r="N767" s="331">
        <f>IFERROR(VLOOKUP(A767,'[2]Detail CAPEX  (2)'!_xlnm.Print_Area,11,0),0)</f>
        <v>0</v>
      </c>
      <c r="O767" s="346">
        <f t="shared" si="170"/>
        <v>0</v>
      </c>
      <c r="P767" s="346">
        <f t="shared" si="170"/>
        <v>0</v>
      </c>
      <c r="Q767" s="347">
        <f t="shared" si="162"/>
        <v>0</v>
      </c>
    </row>
    <row r="768" spans="1:17" ht="18.75" x14ac:dyDescent="0.3">
      <c r="A768" s="183" t="s">
        <v>1299</v>
      </c>
      <c r="B768" s="183" t="s">
        <v>1300</v>
      </c>
      <c r="C768" s="343">
        <v>1003</v>
      </c>
      <c r="D768" s="343">
        <v>9</v>
      </c>
      <c r="E768" s="343">
        <v>706</v>
      </c>
      <c r="F768" s="343">
        <v>70630</v>
      </c>
      <c r="G768" s="343">
        <v>3000</v>
      </c>
      <c r="H768" s="343">
        <v>404206</v>
      </c>
      <c r="I768" s="344">
        <v>0</v>
      </c>
      <c r="J768" s="344">
        <v>0</v>
      </c>
      <c r="K768" s="346">
        <v>2000000</v>
      </c>
      <c r="L768" s="348">
        <v>2000000</v>
      </c>
      <c r="M768" s="183"/>
      <c r="N768" s="331">
        <f>IFERROR(VLOOKUP(A768,'[2]Detail CAPEX  (2)'!_xlnm.Print_Area,11,0),0)</f>
        <v>0</v>
      </c>
      <c r="O768" s="346">
        <f t="shared" si="170"/>
        <v>0</v>
      </c>
      <c r="P768" s="346">
        <f t="shared" si="170"/>
        <v>0</v>
      </c>
      <c r="Q768" s="347">
        <f t="shared" si="162"/>
        <v>0</v>
      </c>
    </row>
    <row r="769" spans="1:17" ht="18.75" x14ac:dyDescent="0.3">
      <c r="A769" s="183" t="s">
        <v>1301</v>
      </c>
      <c r="B769" s="183" t="s">
        <v>1302</v>
      </c>
      <c r="C769" s="343">
        <v>1003</v>
      </c>
      <c r="D769" s="343">
        <v>9</v>
      </c>
      <c r="E769" s="343">
        <v>706</v>
      </c>
      <c r="F769" s="343">
        <v>70630</v>
      </c>
      <c r="G769" s="343">
        <v>3000</v>
      </c>
      <c r="H769" s="343">
        <v>404206</v>
      </c>
      <c r="I769" s="344">
        <v>0</v>
      </c>
      <c r="J769" s="344">
        <v>0</v>
      </c>
      <c r="K769" s="346">
        <v>3000000</v>
      </c>
      <c r="L769" s="348">
        <v>3000000</v>
      </c>
      <c r="M769" s="183"/>
      <c r="N769" s="331">
        <f>IFERROR(VLOOKUP(A769,'[2]Detail CAPEX  (2)'!_xlnm.Print_Area,11,0),0)</f>
        <v>0</v>
      </c>
      <c r="O769" s="346">
        <f t="shared" si="170"/>
        <v>0</v>
      </c>
      <c r="P769" s="346">
        <f t="shared" si="170"/>
        <v>0</v>
      </c>
      <c r="Q769" s="347">
        <f t="shared" si="162"/>
        <v>0</v>
      </c>
    </row>
    <row r="770" spans="1:17" ht="18.75" x14ac:dyDescent="0.3">
      <c r="A770" s="183" t="s">
        <v>1303</v>
      </c>
      <c r="B770" s="183" t="s">
        <v>1304</v>
      </c>
      <c r="C770" s="343">
        <v>1001</v>
      </c>
      <c r="D770" s="343">
        <v>9</v>
      </c>
      <c r="E770" s="343">
        <v>706</v>
      </c>
      <c r="F770" s="343">
        <v>70650</v>
      </c>
      <c r="G770" s="343">
        <v>3000</v>
      </c>
      <c r="H770" s="343">
        <v>404206</v>
      </c>
      <c r="I770" s="344">
        <v>0</v>
      </c>
      <c r="J770" s="344">
        <v>0</v>
      </c>
      <c r="K770" s="346">
        <v>10000000</v>
      </c>
      <c r="L770" s="348">
        <v>20000000</v>
      </c>
      <c r="M770" s="183"/>
      <c r="N770" s="331">
        <f>IFERROR(VLOOKUP(A770,'[2]Detail CAPEX  (2)'!_xlnm.Print_Area,11,0),0)</f>
        <v>0</v>
      </c>
      <c r="O770" s="346">
        <f t="shared" si="170"/>
        <v>0</v>
      </c>
      <c r="P770" s="346">
        <f t="shared" si="170"/>
        <v>0</v>
      </c>
      <c r="Q770" s="347">
        <f t="shared" si="162"/>
        <v>0</v>
      </c>
    </row>
    <row r="771" spans="1:17" ht="18.75" x14ac:dyDescent="0.3">
      <c r="A771" s="183" t="s">
        <v>1305</v>
      </c>
      <c r="B771" s="183" t="s">
        <v>1306</v>
      </c>
      <c r="C771" s="343">
        <v>1003</v>
      </c>
      <c r="D771" s="343">
        <v>7</v>
      </c>
      <c r="E771" s="343">
        <v>706</v>
      </c>
      <c r="F771" s="343">
        <v>70630</v>
      </c>
      <c r="G771" s="343">
        <v>3000</v>
      </c>
      <c r="H771" s="343">
        <v>404312</v>
      </c>
      <c r="I771" s="344">
        <v>0</v>
      </c>
      <c r="J771" s="344">
        <v>0</v>
      </c>
      <c r="K771" s="346">
        <v>10000000</v>
      </c>
      <c r="L771" s="348">
        <v>10000000</v>
      </c>
      <c r="M771" s="183"/>
      <c r="N771" s="331">
        <f>IFERROR(VLOOKUP(A771,'[2]Detail CAPEX  (2)'!_xlnm.Print_Area,11,0),0)</f>
        <v>0</v>
      </c>
      <c r="O771" s="346">
        <f t="shared" si="170"/>
        <v>0</v>
      </c>
      <c r="P771" s="346">
        <f t="shared" si="170"/>
        <v>0</v>
      </c>
      <c r="Q771" s="347">
        <f t="shared" si="162"/>
        <v>0</v>
      </c>
    </row>
    <row r="772" spans="1:17" ht="18.75" x14ac:dyDescent="0.3">
      <c r="A772" s="183" t="s">
        <v>1307</v>
      </c>
      <c r="B772" s="183" t="s">
        <v>1308</v>
      </c>
      <c r="C772" s="343">
        <v>1003</v>
      </c>
      <c r="D772" s="343">
        <v>9</v>
      </c>
      <c r="E772" s="343">
        <v>706</v>
      </c>
      <c r="F772" s="343">
        <v>70650</v>
      </c>
      <c r="G772" s="343">
        <v>3000</v>
      </c>
      <c r="H772" s="343">
        <v>404206</v>
      </c>
      <c r="I772" s="344">
        <v>0</v>
      </c>
      <c r="J772" s="344">
        <v>0</v>
      </c>
      <c r="K772" s="346">
        <v>5000000</v>
      </c>
      <c r="L772" s="348">
        <v>5000000</v>
      </c>
      <c r="M772" s="183"/>
      <c r="N772" s="331">
        <f>IFERROR(VLOOKUP(A772,'[2]Detail CAPEX  (2)'!_xlnm.Print_Area,11,0),0)</f>
        <v>0</v>
      </c>
      <c r="O772" s="346">
        <f t="shared" si="170"/>
        <v>0</v>
      </c>
      <c r="P772" s="346">
        <f t="shared" si="170"/>
        <v>0</v>
      </c>
      <c r="Q772" s="347">
        <f t="shared" si="162"/>
        <v>0</v>
      </c>
    </row>
    <row r="773" spans="1:17" ht="18.75" x14ac:dyDescent="0.3">
      <c r="A773" s="183" t="s">
        <v>1309</v>
      </c>
      <c r="B773" s="183" t="s">
        <v>1310</v>
      </c>
      <c r="C773" s="343">
        <v>1003</v>
      </c>
      <c r="D773" s="343">
        <v>9</v>
      </c>
      <c r="E773" s="343">
        <v>706</v>
      </c>
      <c r="F773" s="343">
        <v>70650</v>
      </c>
      <c r="G773" s="343">
        <v>3000</v>
      </c>
      <c r="H773" s="343">
        <v>404206</v>
      </c>
      <c r="I773" s="344">
        <v>0</v>
      </c>
      <c r="J773" s="344">
        <v>0</v>
      </c>
      <c r="K773" s="346">
        <v>5000000</v>
      </c>
      <c r="L773" s="348">
        <v>5000000</v>
      </c>
      <c r="M773" s="183"/>
      <c r="N773" s="331">
        <f>IFERROR(VLOOKUP(A773,'[2]Detail CAPEX  (2)'!_xlnm.Print_Area,11,0),0)</f>
        <v>0</v>
      </c>
      <c r="O773" s="346">
        <f t="shared" si="170"/>
        <v>0</v>
      </c>
      <c r="P773" s="346">
        <f t="shared" si="170"/>
        <v>0</v>
      </c>
      <c r="Q773" s="347">
        <f t="shared" si="162"/>
        <v>0</v>
      </c>
    </row>
    <row r="774" spans="1:17" ht="18.75" x14ac:dyDescent="0.3">
      <c r="A774" s="183" t="s">
        <v>1311</v>
      </c>
      <c r="B774" s="183" t="s">
        <v>1312</v>
      </c>
      <c r="C774" s="343">
        <v>1001</v>
      </c>
      <c r="D774" s="343">
        <v>11</v>
      </c>
      <c r="E774" s="343">
        <v>706</v>
      </c>
      <c r="F774" s="343">
        <v>70650</v>
      </c>
      <c r="G774" s="343">
        <v>3000</v>
      </c>
      <c r="H774" s="343">
        <v>404206</v>
      </c>
      <c r="I774" s="344">
        <v>0</v>
      </c>
      <c r="J774" s="344">
        <v>0</v>
      </c>
      <c r="K774" s="346">
        <v>5000000</v>
      </c>
      <c r="L774" s="348">
        <v>5000000</v>
      </c>
      <c r="M774" s="183"/>
      <c r="N774" s="331">
        <f>IFERROR(VLOOKUP(A774,'[2]Detail CAPEX  (2)'!_xlnm.Print_Area,11,0),0)</f>
        <v>0</v>
      </c>
      <c r="O774" s="346">
        <f t="shared" si="170"/>
        <v>0</v>
      </c>
      <c r="P774" s="346">
        <f t="shared" si="170"/>
        <v>0</v>
      </c>
      <c r="Q774" s="347">
        <f t="shared" si="162"/>
        <v>0</v>
      </c>
    </row>
    <row r="775" spans="1:17" ht="18.75" x14ac:dyDescent="0.3">
      <c r="A775" s="183" t="s">
        <v>1313</v>
      </c>
      <c r="B775" s="183" t="s">
        <v>1314</v>
      </c>
      <c r="C775" s="343">
        <v>1002</v>
      </c>
      <c r="D775" s="343">
        <v>9</v>
      </c>
      <c r="E775" s="343">
        <v>706</v>
      </c>
      <c r="F775" s="343">
        <v>70650</v>
      </c>
      <c r="G775" s="343">
        <v>3000</v>
      </c>
      <c r="H775" s="343">
        <v>404206</v>
      </c>
      <c r="I775" s="344">
        <v>0</v>
      </c>
      <c r="J775" s="346">
        <v>600000</v>
      </c>
      <c r="K775" s="346">
        <v>4000000</v>
      </c>
      <c r="L775" s="348">
        <v>4000000</v>
      </c>
      <c r="M775" s="183"/>
      <c r="N775" s="331">
        <f>IFERROR(VLOOKUP(A775,'[2]Detail CAPEX  (2)'!_xlnm.Print_Area,11,0),0)</f>
        <v>0</v>
      </c>
      <c r="O775" s="346">
        <f t="shared" si="170"/>
        <v>0</v>
      </c>
      <c r="P775" s="346">
        <f t="shared" si="170"/>
        <v>0</v>
      </c>
      <c r="Q775" s="347">
        <f t="shared" si="162"/>
        <v>0</v>
      </c>
    </row>
    <row r="776" spans="1:17" ht="18.75" x14ac:dyDescent="0.3">
      <c r="A776" s="183" t="s">
        <v>1315</v>
      </c>
      <c r="B776" s="183" t="s">
        <v>1316</v>
      </c>
      <c r="C776" s="343">
        <v>1001</v>
      </c>
      <c r="D776" s="343">
        <v>9</v>
      </c>
      <c r="E776" s="343">
        <v>706</v>
      </c>
      <c r="F776" s="343">
        <v>70630</v>
      </c>
      <c r="G776" s="343">
        <v>3000</v>
      </c>
      <c r="H776" s="343">
        <v>404206</v>
      </c>
      <c r="I776" s="344">
        <v>0</v>
      </c>
      <c r="J776" s="344">
        <v>0</v>
      </c>
      <c r="K776" s="346">
        <v>2000000</v>
      </c>
      <c r="L776" s="348">
        <v>2000000</v>
      </c>
      <c r="M776" s="183"/>
      <c r="N776" s="331">
        <f>IFERROR(VLOOKUP(A776,'[2]Detail CAPEX  (2)'!_xlnm.Print_Area,11,0),0)</f>
        <v>0</v>
      </c>
      <c r="O776" s="346">
        <f t="shared" si="170"/>
        <v>0</v>
      </c>
      <c r="P776" s="346">
        <f t="shared" si="170"/>
        <v>0</v>
      </c>
      <c r="Q776" s="347">
        <f t="shared" si="162"/>
        <v>0</v>
      </c>
    </row>
    <row r="777" spans="1:17" ht="18.75" x14ac:dyDescent="0.3">
      <c r="A777" s="183" t="s">
        <v>1317</v>
      </c>
      <c r="B777" s="183" t="s">
        <v>1318</v>
      </c>
      <c r="C777" s="343">
        <v>1001</v>
      </c>
      <c r="D777" s="343">
        <v>7</v>
      </c>
      <c r="E777" s="343">
        <v>706</v>
      </c>
      <c r="F777" s="343">
        <v>70630</v>
      </c>
      <c r="G777" s="343">
        <v>3000</v>
      </c>
      <c r="H777" s="343">
        <v>404206</v>
      </c>
      <c r="I777" s="344">
        <v>0</v>
      </c>
      <c r="J777" s="344">
        <v>0</v>
      </c>
      <c r="K777" s="346">
        <v>10000000</v>
      </c>
      <c r="L777" s="348">
        <v>5000000</v>
      </c>
      <c r="M777" s="183"/>
      <c r="N777" s="331">
        <f>IFERROR(VLOOKUP(A777,'[2]Detail CAPEX  (2)'!_xlnm.Print_Area,11,0),0)</f>
        <v>0</v>
      </c>
      <c r="O777" s="346">
        <f t="shared" si="170"/>
        <v>0</v>
      </c>
      <c r="P777" s="346">
        <f t="shared" si="170"/>
        <v>0</v>
      </c>
      <c r="Q777" s="347">
        <f t="shared" si="162"/>
        <v>0</v>
      </c>
    </row>
    <row r="778" spans="1:17" ht="18.75" x14ac:dyDescent="0.3">
      <c r="A778" s="183" t="s">
        <v>1319</v>
      </c>
      <c r="B778" s="183" t="s">
        <v>1320</v>
      </c>
      <c r="C778" s="343">
        <v>1002</v>
      </c>
      <c r="D778" s="343">
        <v>9</v>
      </c>
      <c r="E778" s="343">
        <v>706</v>
      </c>
      <c r="F778" s="343">
        <v>70630</v>
      </c>
      <c r="G778" s="343">
        <v>3000</v>
      </c>
      <c r="H778" s="343">
        <v>404103</v>
      </c>
      <c r="I778" s="344">
        <v>0</v>
      </c>
      <c r="J778" s="344">
        <v>0</v>
      </c>
      <c r="K778" s="346">
        <v>20000000</v>
      </c>
      <c r="L778" s="348">
        <v>20000000</v>
      </c>
      <c r="M778" s="346">
        <v>20000000</v>
      </c>
      <c r="N778" s="331">
        <f>IFERROR(VLOOKUP(A778,'[2]Detail CAPEX  (2)'!_xlnm.Print_Area,11,0),0)</f>
        <v>0</v>
      </c>
      <c r="O778" s="346">
        <f t="shared" si="170"/>
        <v>0</v>
      </c>
      <c r="P778" s="346">
        <f t="shared" si="170"/>
        <v>0</v>
      </c>
      <c r="Q778" s="347">
        <f t="shared" si="162"/>
        <v>0</v>
      </c>
    </row>
    <row r="779" spans="1:17" ht="18.75" x14ac:dyDescent="0.3">
      <c r="A779" s="183" t="s">
        <v>1321</v>
      </c>
      <c r="B779" s="183" t="s">
        <v>1322</v>
      </c>
      <c r="C779" s="343">
        <v>1002</v>
      </c>
      <c r="D779" s="343">
        <v>7</v>
      </c>
      <c r="E779" s="343">
        <v>704</v>
      </c>
      <c r="F779" s="343">
        <v>70411</v>
      </c>
      <c r="G779" s="343">
        <v>3000</v>
      </c>
      <c r="H779" s="343">
        <v>404206</v>
      </c>
      <c r="I779" s="344">
        <v>0</v>
      </c>
      <c r="J779" s="346">
        <v>11724202</v>
      </c>
      <c r="K779" s="346">
        <v>10000000</v>
      </c>
      <c r="L779" s="348">
        <v>10000000</v>
      </c>
      <c r="M779" s="183"/>
      <c r="N779" s="331">
        <f>IFERROR(VLOOKUP(A779,'[2]Detail CAPEX  (2)'!_xlnm.Print_Area,11,0),0)</f>
        <v>0</v>
      </c>
      <c r="O779" s="346">
        <f t="shared" si="170"/>
        <v>0</v>
      </c>
      <c r="P779" s="346">
        <f t="shared" si="170"/>
        <v>0</v>
      </c>
      <c r="Q779" s="347">
        <f t="shared" si="162"/>
        <v>0</v>
      </c>
    </row>
    <row r="780" spans="1:17" ht="18.75" x14ac:dyDescent="0.3">
      <c r="A780" s="183" t="s">
        <v>3434</v>
      </c>
      <c r="B780" s="183" t="s">
        <v>3435</v>
      </c>
      <c r="C780" s="343"/>
      <c r="D780" s="343"/>
      <c r="E780" s="343"/>
      <c r="F780" s="343"/>
      <c r="G780" s="343"/>
      <c r="H780" s="343"/>
      <c r="I780" s="344"/>
      <c r="J780" s="346"/>
      <c r="K780" s="346"/>
      <c r="L780" s="348"/>
      <c r="M780" s="183"/>
      <c r="N780" s="331">
        <v>20000000</v>
      </c>
      <c r="O780" s="346">
        <f t="shared" ref="O780" si="171">N780+5%*N780</f>
        <v>21000000</v>
      </c>
      <c r="P780" s="346">
        <f t="shared" ref="P780" si="172">O780+5%*O780</f>
        <v>22050000</v>
      </c>
      <c r="Q780" s="347">
        <f t="shared" ref="Q780" si="173">SUM(N780:P780)</f>
        <v>63050000</v>
      </c>
    </row>
    <row r="781" spans="1:17" s="378" customFormat="1" ht="18.75" x14ac:dyDescent="0.3">
      <c r="A781" s="376"/>
      <c r="B781" s="376" t="s">
        <v>1323</v>
      </c>
      <c r="C781" s="376"/>
      <c r="D781" s="376"/>
      <c r="E781" s="376"/>
      <c r="F781" s="376"/>
      <c r="G781" s="376"/>
      <c r="H781" s="376"/>
      <c r="I781" s="377">
        <f>SUM(I721:I779)</f>
        <v>2993626539</v>
      </c>
      <c r="J781" s="377">
        <f>SUM(J721:J779)</f>
        <v>616078968</v>
      </c>
      <c r="K781" s="377">
        <f>SUM(K721:K779)</f>
        <v>4624000000</v>
      </c>
      <c r="L781" s="357">
        <f>SUM(L721:L779)</f>
        <v>3544000000</v>
      </c>
      <c r="M781" s="377">
        <f>SUM(M721:M779)</f>
        <v>-655000000</v>
      </c>
      <c r="N781" s="358">
        <f>SUM(N721:N780)</f>
        <v>-1300000000</v>
      </c>
      <c r="O781" s="377">
        <f>SUM(O721:O779)</f>
        <v>-1386000000</v>
      </c>
      <c r="P781" s="377">
        <f>SUM(P721:P779)</f>
        <v>-1455300000</v>
      </c>
      <c r="Q781" s="377">
        <f>SUM(Q721:Q779)</f>
        <v>-4161300000</v>
      </c>
    </row>
    <row r="782" spans="1:17" ht="18.75" x14ac:dyDescent="0.3">
      <c r="A782" s="337"/>
      <c r="B782" s="337"/>
      <c r="C782" s="337"/>
      <c r="D782" s="337"/>
      <c r="E782" s="337"/>
      <c r="F782" s="337"/>
      <c r="G782" s="337"/>
      <c r="H782" s="337"/>
      <c r="I782" s="183"/>
      <c r="J782" s="183"/>
      <c r="K782" s="183"/>
      <c r="L782" s="342"/>
      <c r="M782" s="183"/>
      <c r="N782" s="331">
        <f>IFERROR(VLOOKUP(A782,'[2]Detail CAPEX  (2)'!_xlnm.Print_Area,11,0),0)</f>
        <v>0</v>
      </c>
      <c r="O782" s="346">
        <f t="shared" ref="O782:P796" si="174">N782+5%*N782</f>
        <v>0</v>
      </c>
      <c r="P782" s="346">
        <f t="shared" si="174"/>
        <v>0</v>
      </c>
      <c r="Q782" s="347">
        <f t="shared" ref="Q782:Q845" si="175">SUM(N782:P782)</f>
        <v>0</v>
      </c>
    </row>
    <row r="783" spans="1:17" s="375" customFormat="1" ht="18.75" x14ac:dyDescent="0.3">
      <c r="A783" s="373"/>
      <c r="B783" s="373" t="s">
        <v>107</v>
      </c>
      <c r="C783" s="373"/>
      <c r="D783" s="373"/>
      <c r="E783" s="373"/>
      <c r="F783" s="373"/>
      <c r="G783" s="373"/>
      <c r="H783" s="373"/>
      <c r="I783" s="374">
        <f t="shared" ref="I783:Q783" si="176">I342+I367+I380+I405+I417+I437+I466+I490+I517+I529+I562+I581+I611+I645+I660+I678+I701+I717+I781</f>
        <v>26823452507</v>
      </c>
      <c r="J783" s="374">
        <f t="shared" si="176"/>
        <v>7220003764</v>
      </c>
      <c r="K783" s="374">
        <f t="shared" si="176"/>
        <v>40753657817</v>
      </c>
      <c r="L783" s="357">
        <f t="shared" si="176"/>
        <v>37758635436</v>
      </c>
      <c r="M783" s="374">
        <f t="shared" si="176"/>
        <v>803500000</v>
      </c>
      <c r="N783" s="389">
        <f t="shared" si="176"/>
        <v>39184436024.500099</v>
      </c>
      <c r="O783" s="374">
        <f t="shared" si="176"/>
        <v>39548707825.724998</v>
      </c>
      <c r="P783" s="374">
        <f t="shared" si="176"/>
        <v>41526143217.011253</v>
      </c>
      <c r="Q783" s="374">
        <f t="shared" si="176"/>
        <v>118740287067.23625</v>
      </c>
    </row>
    <row r="784" spans="1:17" ht="18.75" x14ac:dyDescent="0.3">
      <c r="A784" s="333"/>
      <c r="B784" s="333"/>
      <c r="C784" s="333"/>
      <c r="D784" s="333"/>
      <c r="E784" s="333"/>
      <c r="F784" s="333"/>
      <c r="G784" s="333"/>
      <c r="H784" s="333"/>
      <c r="I784" s="364"/>
      <c r="J784" s="364"/>
      <c r="K784" s="364"/>
      <c r="L784" s="357"/>
      <c r="M784" s="364"/>
      <c r="N784" s="331"/>
      <c r="O784" s="346"/>
      <c r="P784" s="346"/>
      <c r="Q784" s="347"/>
    </row>
    <row r="785" spans="1:17" ht="18.75" x14ac:dyDescent="0.3">
      <c r="A785" s="336">
        <v>18011001</v>
      </c>
      <c r="B785" s="333" t="s">
        <v>79</v>
      </c>
      <c r="C785" s="337"/>
      <c r="D785" s="337"/>
      <c r="E785" s="337"/>
      <c r="F785" s="337"/>
      <c r="G785" s="337"/>
      <c r="H785" s="337"/>
      <c r="I785" s="183"/>
      <c r="J785" s="183"/>
      <c r="K785" s="183"/>
      <c r="L785" s="342"/>
      <c r="M785" s="183"/>
      <c r="N785" s="331">
        <f>IFERROR(VLOOKUP(#REF!,'[2]Detail CAPEX  (2)'!_xlnm.Print_Area,11,0),0)</f>
        <v>0</v>
      </c>
      <c r="O785" s="346">
        <f t="shared" si="174"/>
        <v>0</v>
      </c>
      <c r="P785" s="346">
        <f t="shared" si="174"/>
        <v>0</v>
      </c>
      <c r="Q785" s="347">
        <f t="shared" si="175"/>
        <v>0</v>
      </c>
    </row>
    <row r="786" spans="1:17" ht="18.75" x14ac:dyDescent="0.3">
      <c r="A786" s="333"/>
      <c r="B786" s="333" t="s">
        <v>150</v>
      </c>
      <c r="C786" s="337"/>
      <c r="D786" s="337"/>
      <c r="E786" s="337"/>
      <c r="F786" s="337"/>
      <c r="G786" s="337"/>
      <c r="H786" s="337"/>
      <c r="I786" s="183"/>
      <c r="J786" s="183"/>
      <c r="K786" s="183"/>
      <c r="L786" s="342"/>
      <c r="M786" s="183"/>
      <c r="N786" s="331">
        <f>IFERROR(VLOOKUP(A786,'[2]Detail CAPEX  (2)'!_xlnm.Print_Area,11,0),0)</f>
        <v>0</v>
      </c>
      <c r="O786" s="346">
        <f t="shared" si="174"/>
        <v>0</v>
      </c>
      <c r="P786" s="346">
        <f t="shared" si="174"/>
        <v>0</v>
      </c>
      <c r="Q786" s="347">
        <f t="shared" si="175"/>
        <v>0</v>
      </c>
    </row>
    <row r="787" spans="1:17" ht="18.75" x14ac:dyDescent="0.3">
      <c r="A787" s="183" t="s">
        <v>1325</v>
      </c>
      <c r="B787" s="183" t="s">
        <v>1326</v>
      </c>
      <c r="C787" s="343">
        <v>1305</v>
      </c>
      <c r="D787" s="343">
        <v>11</v>
      </c>
      <c r="E787" s="343">
        <v>703</v>
      </c>
      <c r="F787" s="343">
        <v>70330</v>
      </c>
      <c r="G787" s="343">
        <v>3000</v>
      </c>
      <c r="H787" s="343">
        <v>404206</v>
      </c>
      <c r="I787" s="346">
        <v>116693783</v>
      </c>
      <c r="J787" s="344">
        <v>0</v>
      </c>
      <c r="K787" s="346">
        <v>8000000</v>
      </c>
      <c r="L787" s="348">
        <v>8000000</v>
      </c>
      <c r="M787" s="183"/>
      <c r="N787" s="331">
        <f>IFERROR(VLOOKUP(A787,'[2]Detail CAPEX  (2)'!_xlnm.Print_Area,11,0),0)</f>
        <v>0</v>
      </c>
      <c r="O787" s="346">
        <f t="shared" si="174"/>
        <v>0</v>
      </c>
      <c r="P787" s="346">
        <f t="shared" si="174"/>
        <v>0</v>
      </c>
      <c r="Q787" s="347">
        <f t="shared" si="175"/>
        <v>0</v>
      </c>
    </row>
    <row r="788" spans="1:17" ht="18.75" x14ac:dyDescent="0.3">
      <c r="A788" s="183" t="s">
        <v>1327</v>
      </c>
      <c r="B788" s="183" t="s">
        <v>1328</v>
      </c>
      <c r="C788" s="343">
        <v>1305</v>
      </c>
      <c r="D788" s="343">
        <v>11</v>
      </c>
      <c r="E788" s="343">
        <v>703</v>
      </c>
      <c r="F788" s="343">
        <v>70330</v>
      </c>
      <c r="G788" s="343">
        <v>3000</v>
      </c>
      <c r="H788" s="343">
        <v>404206</v>
      </c>
      <c r="I788" s="346">
        <v>30000</v>
      </c>
      <c r="J788" s="344">
        <v>0</v>
      </c>
      <c r="K788" s="344">
        <v>0</v>
      </c>
      <c r="L788" s="345">
        <v>0</v>
      </c>
      <c r="M788" s="183"/>
      <c r="N788" s="331">
        <f>IFERROR(VLOOKUP(A788,'[2]Detail CAPEX  (2)'!_xlnm.Print_Area,11,0),0)</f>
        <v>0</v>
      </c>
      <c r="O788" s="346">
        <f t="shared" si="174"/>
        <v>0</v>
      </c>
      <c r="P788" s="346">
        <f t="shared" si="174"/>
        <v>0</v>
      </c>
      <c r="Q788" s="347">
        <f t="shared" si="175"/>
        <v>0</v>
      </c>
    </row>
    <row r="789" spans="1:17" ht="18.75" x14ac:dyDescent="0.3">
      <c r="A789" s="183" t="s">
        <v>1329</v>
      </c>
      <c r="B789" s="183" t="s">
        <v>1330</v>
      </c>
      <c r="C789" s="343">
        <v>1305</v>
      </c>
      <c r="D789" s="343">
        <v>11</v>
      </c>
      <c r="E789" s="343">
        <v>703</v>
      </c>
      <c r="F789" s="343">
        <v>70330</v>
      </c>
      <c r="G789" s="343">
        <v>3000</v>
      </c>
      <c r="H789" s="343">
        <v>404206</v>
      </c>
      <c r="I789" s="346">
        <v>279300</v>
      </c>
      <c r="J789" s="344">
        <v>0</v>
      </c>
      <c r="K789" s="344">
        <v>0</v>
      </c>
      <c r="L789" s="345">
        <v>0</v>
      </c>
      <c r="M789" s="183"/>
      <c r="N789" s="331">
        <f>IFERROR(VLOOKUP(A789,'[2]Detail CAPEX  (2)'!_xlnm.Print_Area,11,0),0)</f>
        <v>0</v>
      </c>
      <c r="O789" s="346">
        <f t="shared" si="174"/>
        <v>0</v>
      </c>
      <c r="P789" s="346">
        <f t="shared" si="174"/>
        <v>0</v>
      </c>
      <c r="Q789" s="347">
        <f t="shared" si="175"/>
        <v>0</v>
      </c>
    </row>
    <row r="790" spans="1:17" ht="18.75" x14ac:dyDescent="0.3">
      <c r="A790" s="183" t="s">
        <v>1331</v>
      </c>
      <c r="B790" s="183" t="s">
        <v>1332</v>
      </c>
      <c r="C790" s="343">
        <v>1305</v>
      </c>
      <c r="D790" s="343">
        <v>11</v>
      </c>
      <c r="E790" s="343">
        <v>703</v>
      </c>
      <c r="F790" s="343">
        <v>70330</v>
      </c>
      <c r="G790" s="343">
        <v>3000</v>
      </c>
      <c r="H790" s="343">
        <v>404206</v>
      </c>
      <c r="I790" s="344">
        <v>0</v>
      </c>
      <c r="J790" s="346">
        <v>34000000</v>
      </c>
      <c r="K790" s="346">
        <v>23000000</v>
      </c>
      <c r="L790" s="348">
        <v>23000000</v>
      </c>
      <c r="M790" s="183"/>
      <c r="N790" s="331">
        <f>IFERROR(VLOOKUP(A790,'[2]Detail CAPEX  (2)'!_xlnm.Print_Area,11,0),0)</f>
        <v>0</v>
      </c>
      <c r="O790" s="346">
        <f t="shared" si="174"/>
        <v>0</v>
      </c>
      <c r="P790" s="346">
        <f t="shared" si="174"/>
        <v>0</v>
      </c>
      <c r="Q790" s="347">
        <f t="shared" si="175"/>
        <v>0</v>
      </c>
    </row>
    <row r="791" spans="1:17" ht="18.75" x14ac:dyDescent="0.3">
      <c r="A791" s="183" t="s">
        <v>1333</v>
      </c>
      <c r="B791" s="183" t="s">
        <v>577</v>
      </c>
      <c r="C791" s="343">
        <v>1305</v>
      </c>
      <c r="D791" s="343">
        <v>11</v>
      </c>
      <c r="E791" s="343">
        <v>703</v>
      </c>
      <c r="F791" s="343">
        <v>70330</v>
      </c>
      <c r="G791" s="343">
        <v>3000</v>
      </c>
      <c r="H791" s="343">
        <v>404206</v>
      </c>
      <c r="I791" s="344">
        <v>0</v>
      </c>
      <c r="J791" s="344">
        <v>0</v>
      </c>
      <c r="K791" s="346">
        <v>3000000</v>
      </c>
      <c r="L791" s="348">
        <v>3000000</v>
      </c>
      <c r="M791" s="183"/>
      <c r="N791" s="331">
        <f>IFERROR(VLOOKUP(A791,'[2]Detail CAPEX  (2)'!_xlnm.Print_Area,11,0),0)</f>
        <v>0</v>
      </c>
      <c r="O791" s="346">
        <f t="shared" si="174"/>
        <v>0</v>
      </c>
      <c r="P791" s="346">
        <f t="shared" si="174"/>
        <v>0</v>
      </c>
      <c r="Q791" s="347">
        <f t="shared" si="175"/>
        <v>0</v>
      </c>
    </row>
    <row r="792" spans="1:17" ht="18.75" x14ac:dyDescent="0.3">
      <c r="A792" s="183" t="s">
        <v>1334</v>
      </c>
      <c r="B792" s="183" t="s">
        <v>1335</v>
      </c>
      <c r="C792" s="343">
        <v>1305</v>
      </c>
      <c r="D792" s="343">
        <v>11</v>
      </c>
      <c r="E792" s="343">
        <v>703</v>
      </c>
      <c r="F792" s="343">
        <v>70330</v>
      </c>
      <c r="G792" s="343">
        <v>3000</v>
      </c>
      <c r="H792" s="343">
        <v>404206</v>
      </c>
      <c r="I792" s="346">
        <v>25000</v>
      </c>
      <c r="J792" s="344">
        <v>0</v>
      </c>
      <c r="K792" s="346">
        <v>2000000</v>
      </c>
      <c r="L792" s="348">
        <v>2000000</v>
      </c>
      <c r="M792" s="183"/>
      <c r="N792" s="331">
        <f>IFERROR(VLOOKUP(A792,'[2]Detail CAPEX  (2)'!_xlnm.Print_Area,11,0),0)</f>
        <v>0</v>
      </c>
      <c r="O792" s="346">
        <f t="shared" si="174"/>
        <v>0</v>
      </c>
      <c r="P792" s="346">
        <f t="shared" si="174"/>
        <v>0</v>
      </c>
      <c r="Q792" s="347">
        <f t="shared" si="175"/>
        <v>0</v>
      </c>
    </row>
    <row r="793" spans="1:17" ht="18.75" x14ac:dyDescent="0.3">
      <c r="A793" s="183" t="s">
        <v>1336</v>
      </c>
      <c r="B793" s="183" t="s">
        <v>1337</v>
      </c>
      <c r="C793" s="343">
        <v>1303</v>
      </c>
      <c r="D793" s="343">
        <v>9</v>
      </c>
      <c r="E793" s="343">
        <v>703</v>
      </c>
      <c r="F793" s="343">
        <v>70330</v>
      </c>
      <c r="G793" s="343">
        <v>3000</v>
      </c>
      <c r="H793" s="343">
        <v>404206</v>
      </c>
      <c r="I793" s="346">
        <v>160000</v>
      </c>
      <c r="J793" s="344">
        <v>0</v>
      </c>
      <c r="K793" s="344">
        <v>0</v>
      </c>
      <c r="L793" s="345">
        <v>0</v>
      </c>
      <c r="M793" s="183"/>
      <c r="N793" s="331">
        <f>IFERROR(VLOOKUP(A793,'[2]Detail CAPEX  (2)'!_xlnm.Print_Area,11,0),0)</f>
        <v>0</v>
      </c>
      <c r="O793" s="346">
        <f t="shared" si="174"/>
        <v>0</v>
      </c>
      <c r="P793" s="346">
        <f t="shared" si="174"/>
        <v>0</v>
      </c>
      <c r="Q793" s="347">
        <f t="shared" si="175"/>
        <v>0</v>
      </c>
    </row>
    <row r="794" spans="1:17" ht="18.75" x14ac:dyDescent="0.3">
      <c r="A794" s="183" t="s">
        <v>1338</v>
      </c>
      <c r="B794" s="183" t="s">
        <v>948</v>
      </c>
      <c r="C794" s="343">
        <v>1303</v>
      </c>
      <c r="D794" s="343">
        <v>11</v>
      </c>
      <c r="E794" s="343">
        <v>703</v>
      </c>
      <c r="F794" s="343">
        <v>70330</v>
      </c>
      <c r="G794" s="343">
        <v>3000</v>
      </c>
      <c r="H794" s="343">
        <v>404206</v>
      </c>
      <c r="I794" s="346">
        <v>2529989</v>
      </c>
      <c r="J794" s="346">
        <v>57600</v>
      </c>
      <c r="K794" s="346">
        <v>5000000</v>
      </c>
      <c r="L794" s="348">
        <v>5000000</v>
      </c>
      <c r="M794" s="183"/>
      <c r="N794" s="331">
        <f>IFERROR(VLOOKUP(A794,'[2]Detail CAPEX  (2)'!_xlnm.Print_Area,11,0),0)</f>
        <v>0</v>
      </c>
      <c r="O794" s="346">
        <f t="shared" si="174"/>
        <v>0</v>
      </c>
      <c r="P794" s="346">
        <f t="shared" si="174"/>
        <v>0</v>
      </c>
      <c r="Q794" s="347">
        <f t="shared" si="175"/>
        <v>0</v>
      </c>
    </row>
    <row r="795" spans="1:17" ht="18.75" x14ac:dyDescent="0.3">
      <c r="A795" s="183" t="s">
        <v>1339</v>
      </c>
      <c r="B795" s="183" t="s">
        <v>1340</v>
      </c>
      <c r="C795" s="343">
        <v>1303</v>
      </c>
      <c r="D795" s="343">
        <v>11</v>
      </c>
      <c r="E795" s="343">
        <v>703</v>
      </c>
      <c r="F795" s="343">
        <v>70330</v>
      </c>
      <c r="G795" s="343">
        <v>3000</v>
      </c>
      <c r="H795" s="343">
        <v>404206</v>
      </c>
      <c r="I795" s="346">
        <v>1169900</v>
      </c>
      <c r="J795" s="346">
        <v>383000</v>
      </c>
      <c r="K795" s="346">
        <v>7000000</v>
      </c>
      <c r="L795" s="348">
        <v>7000000</v>
      </c>
      <c r="M795" s="183"/>
      <c r="N795" s="331">
        <f>IFERROR(VLOOKUP(A795,'[2]Detail CAPEX  (2)'!_xlnm.Print_Area,11,0),0)</f>
        <v>0</v>
      </c>
      <c r="O795" s="346">
        <f t="shared" si="174"/>
        <v>0</v>
      </c>
      <c r="P795" s="346">
        <f t="shared" si="174"/>
        <v>0</v>
      </c>
      <c r="Q795" s="347">
        <f t="shared" si="175"/>
        <v>0</v>
      </c>
    </row>
    <row r="796" spans="1:17" ht="18.75" x14ac:dyDescent="0.3">
      <c r="A796" s="183" t="s">
        <v>1341</v>
      </c>
      <c r="B796" s="183" t="s">
        <v>1342</v>
      </c>
      <c r="C796" s="343">
        <v>1303</v>
      </c>
      <c r="D796" s="343">
        <v>10</v>
      </c>
      <c r="E796" s="343">
        <v>703</v>
      </c>
      <c r="F796" s="343">
        <v>70330</v>
      </c>
      <c r="G796" s="343">
        <v>3000</v>
      </c>
      <c r="H796" s="343">
        <v>404206</v>
      </c>
      <c r="I796" s="344">
        <v>0</v>
      </c>
      <c r="J796" s="344">
        <v>0</v>
      </c>
      <c r="K796" s="346">
        <v>2000000</v>
      </c>
      <c r="L796" s="348">
        <v>2000000</v>
      </c>
      <c r="M796" s="183"/>
      <c r="N796" s="331">
        <f>IFERROR(VLOOKUP(A796,'[2]Detail CAPEX  (2)'!_xlnm.Print_Area,11,0),0)</f>
        <v>0</v>
      </c>
      <c r="O796" s="346">
        <f t="shared" si="174"/>
        <v>0</v>
      </c>
      <c r="P796" s="346">
        <f t="shared" si="174"/>
        <v>0</v>
      </c>
      <c r="Q796" s="347">
        <f t="shared" si="175"/>
        <v>0</v>
      </c>
    </row>
    <row r="797" spans="1:17" ht="18.75" x14ac:dyDescent="0.3">
      <c r="A797" s="183" t="s">
        <v>3436</v>
      </c>
      <c r="B797" s="183" t="s">
        <v>3437</v>
      </c>
      <c r="C797" s="343"/>
      <c r="D797" s="343"/>
      <c r="E797" s="343"/>
      <c r="F797" s="343"/>
      <c r="G797" s="343"/>
      <c r="H797" s="343"/>
      <c r="I797" s="344"/>
      <c r="J797" s="344"/>
      <c r="K797" s="346"/>
      <c r="L797" s="348"/>
      <c r="M797" s="183"/>
      <c r="N797" s="331">
        <v>2000000</v>
      </c>
      <c r="O797" s="346">
        <f t="shared" ref="O797:O798" si="177">N797+5%*N797</f>
        <v>2100000</v>
      </c>
      <c r="P797" s="346">
        <f t="shared" ref="P797:P798" si="178">O797+5%*O797</f>
        <v>2205000</v>
      </c>
      <c r="Q797" s="347">
        <f t="shared" ref="Q797:Q798" si="179">SUM(N797:P797)</f>
        <v>6305000</v>
      </c>
    </row>
    <row r="798" spans="1:17" ht="18.75" x14ac:dyDescent="0.3">
      <c r="A798" s="183" t="s">
        <v>3438</v>
      </c>
      <c r="B798" s="183" t="s">
        <v>3439</v>
      </c>
      <c r="C798" s="343"/>
      <c r="D798" s="343"/>
      <c r="E798" s="343"/>
      <c r="F798" s="343"/>
      <c r="G798" s="343"/>
      <c r="H798" s="343"/>
      <c r="I798" s="344"/>
      <c r="J798" s="344"/>
      <c r="K798" s="346"/>
      <c r="L798" s="348"/>
      <c r="M798" s="183"/>
      <c r="N798" s="331">
        <v>3000000</v>
      </c>
      <c r="O798" s="346">
        <f t="shared" si="177"/>
        <v>3150000</v>
      </c>
      <c r="P798" s="346">
        <f t="shared" si="178"/>
        <v>3307500</v>
      </c>
      <c r="Q798" s="347">
        <f t="shared" si="179"/>
        <v>9457500</v>
      </c>
    </row>
    <row r="799" spans="1:17" s="378" customFormat="1" ht="18.75" x14ac:dyDescent="0.3">
      <c r="A799" s="376"/>
      <c r="B799" s="376" t="s">
        <v>1343</v>
      </c>
      <c r="C799" s="376"/>
      <c r="D799" s="376"/>
      <c r="E799" s="376"/>
      <c r="F799" s="376"/>
      <c r="G799" s="376"/>
      <c r="H799" s="376"/>
      <c r="I799" s="377">
        <f>SUM(I787:I796)</f>
        <v>120887972</v>
      </c>
      <c r="J799" s="377">
        <f t="shared" ref="J799:M799" si="180">SUM(J787:J796)</f>
        <v>34440600</v>
      </c>
      <c r="K799" s="377">
        <f t="shared" si="180"/>
        <v>50000000</v>
      </c>
      <c r="L799" s="357">
        <f t="shared" si="180"/>
        <v>50000000</v>
      </c>
      <c r="M799" s="377">
        <f t="shared" si="180"/>
        <v>0</v>
      </c>
      <c r="N799" s="358">
        <f>SUM(N787:N798)</f>
        <v>5000000</v>
      </c>
      <c r="O799" s="358">
        <f t="shared" ref="O799:Q799" si="181">SUM(O787:O798)</f>
        <v>5250000</v>
      </c>
      <c r="P799" s="358">
        <f t="shared" si="181"/>
        <v>5512500</v>
      </c>
      <c r="Q799" s="358">
        <f t="shared" si="181"/>
        <v>15762500</v>
      </c>
    </row>
    <row r="800" spans="1:17" ht="18.75" x14ac:dyDescent="0.3">
      <c r="A800" s="337"/>
      <c r="B800" s="337"/>
      <c r="C800" s="337"/>
      <c r="D800" s="337"/>
      <c r="E800" s="337"/>
      <c r="F800" s="337"/>
      <c r="G800" s="337"/>
      <c r="H800" s="337"/>
      <c r="I800" s="183"/>
      <c r="J800" s="183"/>
      <c r="K800" s="183"/>
      <c r="L800" s="342"/>
      <c r="M800" s="183"/>
      <c r="N800" s="331">
        <f>IFERROR(VLOOKUP(A800,'[2]Detail CAPEX  (2)'!_xlnm.Print_Area,11,0),0)</f>
        <v>0</v>
      </c>
      <c r="O800" s="346">
        <f t="shared" ref="O800:P817" si="182">N800+5%*N800</f>
        <v>0</v>
      </c>
      <c r="P800" s="346">
        <f t="shared" si="182"/>
        <v>0</v>
      </c>
      <c r="Q800" s="347">
        <f t="shared" si="175"/>
        <v>0</v>
      </c>
    </row>
    <row r="801" spans="1:17" ht="18.75" x14ac:dyDescent="0.3">
      <c r="A801" s="336">
        <v>26001001</v>
      </c>
      <c r="B801" s="333" t="s">
        <v>80</v>
      </c>
      <c r="C801" s="337"/>
      <c r="D801" s="337"/>
      <c r="E801" s="337"/>
      <c r="F801" s="337"/>
      <c r="G801" s="337"/>
      <c r="H801" s="337"/>
      <c r="I801" s="183"/>
      <c r="J801" s="183"/>
      <c r="K801" s="183"/>
      <c r="L801" s="342"/>
      <c r="M801" s="183"/>
      <c r="N801" s="331">
        <f>IFERROR(VLOOKUP(#REF!,'[2]Detail CAPEX  (2)'!_xlnm.Print_Area,11,0),0)</f>
        <v>0</v>
      </c>
      <c r="O801" s="346">
        <f t="shared" si="182"/>
        <v>0</v>
      </c>
      <c r="P801" s="346">
        <f t="shared" si="182"/>
        <v>0</v>
      </c>
      <c r="Q801" s="347">
        <f t="shared" si="175"/>
        <v>0</v>
      </c>
    </row>
    <row r="802" spans="1:17" ht="18.75" x14ac:dyDescent="0.3">
      <c r="A802" s="333"/>
      <c r="B802" s="333" t="s">
        <v>150</v>
      </c>
      <c r="C802" s="337"/>
      <c r="D802" s="337"/>
      <c r="E802" s="337"/>
      <c r="F802" s="337"/>
      <c r="G802" s="337"/>
      <c r="H802" s="337"/>
      <c r="I802" s="183"/>
      <c r="J802" s="183"/>
      <c r="K802" s="183"/>
      <c r="L802" s="342"/>
      <c r="M802" s="183"/>
      <c r="N802" s="331">
        <f>IFERROR(VLOOKUP(A802,'[2]Detail CAPEX  (2)'!_xlnm.Print_Area,11,0),0)</f>
        <v>0</v>
      </c>
      <c r="O802" s="346">
        <f t="shared" si="182"/>
        <v>0</v>
      </c>
      <c r="P802" s="346">
        <f t="shared" si="182"/>
        <v>0</v>
      </c>
      <c r="Q802" s="347">
        <f t="shared" si="175"/>
        <v>0</v>
      </c>
    </row>
    <row r="803" spans="1:17" ht="18.75" x14ac:dyDescent="0.3">
      <c r="A803" s="183" t="s">
        <v>1344</v>
      </c>
      <c r="B803" s="183" t="s">
        <v>1345</v>
      </c>
      <c r="C803" s="343">
        <v>1305</v>
      </c>
      <c r="D803" s="343">
        <v>11</v>
      </c>
      <c r="E803" s="343">
        <v>703</v>
      </c>
      <c r="F803" s="343">
        <v>70330</v>
      </c>
      <c r="G803" s="343">
        <v>3000</v>
      </c>
      <c r="H803" s="343">
        <v>404206</v>
      </c>
      <c r="I803" s="344">
        <v>0</v>
      </c>
      <c r="J803" s="344">
        <v>0</v>
      </c>
      <c r="K803" s="346">
        <v>20000000</v>
      </c>
      <c r="L803" s="348">
        <v>5000000</v>
      </c>
      <c r="M803" s="183"/>
      <c r="N803" s="331">
        <f>IFERROR(VLOOKUP(A803,'[2]Detail CAPEX  (2)'!_xlnm.Print_Area,11,0),0)</f>
        <v>0</v>
      </c>
      <c r="O803" s="346">
        <f t="shared" si="182"/>
        <v>0</v>
      </c>
      <c r="P803" s="346">
        <f t="shared" si="182"/>
        <v>0</v>
      </c>
      <c r="Q803" s="347">
        <f t="shared" si="175"/>
        <v>0</v>
      </c>
    </row>
    <row r="804" spans="1:17" ht="18.75" x14ac:dyDescent="0.3">
      <c r="A804" s="183" t="s">
        <v>1346</v>
      </c>
      <c r="B804" s="183" t="s">
        <v>1347</v>
      </c>
      <c r="C804" s="343">
        <v>1305</v>
      </c>
      <c r="D804" s="343">
        <v>11</v>
      </c>
      <c r="E804" s="343">
        <v>703</v>
      </c>
      <c r="F804" s="343">
        <v>70330</v>
      </c>
      <c r="G804" s="343">
        <v>3000</v>
      </c>
      <c r="H804" s="343">
        <v>404206</v>
      </c>
      <c r="I804" s="346">
        <v>112776013</v>
      </c>
      <c r="J804" s="344">
        <v>0</v>
      </c>
      <c r="K804" s="346">
        <v>5000000</v>
      </c>
      <c r="L804" s="348">
        <v>2000000</v>
      </c>
      <c r="M804" s="183"/>
      <c r="N804" s="331">
        <f>IFERROR(VLOOKUP(A804,'[2]Detail CAPEX  (2)'!_xlnm.Print_Area,11,0),0)</f>
        <v>0</v>
      </c>
      <c r="O804" s="346">
        <f t="shared" si="182"/>
        <v>0</v>
      </c>
      <c r="P804" s="346">
        <f t="shared" si="182"/>
        <v>0</v>
      </c>
      <c r="Q804" s="347">
        <f t="shared" si="175"/>
        <v>0</v>
      </c>
    </row>
    <row r="805" spans="1:17" ht="18.75" x14ac:dyDescent="0.3">
      <c r="A805" s="183" t="s">
        <v>1348</v>
      </c>
      <c r="B805" s="183" t="s">
        <v>1349</v>
      </c>
      <c r="C805" s="343">
        <v>1305</v>
      </c>
      <c r="D805" s="343">
        <v>11</v>
      </c>
      <c r="E805" s="343">
        <v>703</v>
      </c>
      <c r="F805" s="343">
        <v>70330</v>
      </c>
      <c r="G805" s="343">
        <v>3000</v>
      </c>
      <c r="H805" s="343">
        <v>404206</v>
      </c>
      <c r="I805" s="344">
        <v>0</v>
      </c>
      <c r="J805" s="344">
        <v>0</v>
      </c>
      <c r="K805" s="346">
        <v>30000000</v>
      </c>
      <c r="L805" s="348">
        <v>20000000</v>
      </c>
      <c r="M805" s="183"/>
      <c r="N805" s="331">
        <f>IFERROR(VLOOKUP(A805,'[2]Detail CAPEX  (2)'!_xlnm.Print_Area,11,0),0)</f>
        <v>0</v>
      </c>
      <c r="O805" s="346">
        <f t="shared" si="182"/>
        <v>0</v>
      </c>
      <c r="P805" s="346">
        <f t="shared" si="182"/>
        <v>0</v>
      </c>
      <c r="Q805" s="347">
        <f t="shared" si="175"/>
        <v>0</v>
      </c>
    </row>
    <row r="806" spans="1:17" ht="18.75" x14ac:dyDescent="0.3">
      <c r="A806" s="183" t="s">
        <v>1350</v>
      </c>
      <c r="B806" s="183" t="s">
        <v>1351</v>
      </c>
      <c r="C806" s="343">
        <v>1305</v>
      </c>
      <c r="D806" s="343">
        <v>11</v>
      </c>
      <c r="E806" s="343">
        <v>703</v>
      </c>
      <c r="F806" s="343">
        <v>70330</v>
      </c>
      <c r="G806" s="343">
        <v>3000</v>
      </c>
      <c r="H806" s="343">
        <v>404206</v>
      </c>
      <c r="I806" s="344">
        <v>0</v>
      </c>
      <c r="J806" s="344">
        <v>0</v>
      </c>
      <c r="K806" s="346">
        <v>20000000</v>
      </c>
      <c r="L806" s="348">
        <v>10000000</v>
      </c>
      <c r="M806" s="183"/>
      <c r="N806" s="331">
        <f>IFERROR(VLOOKUP(A806,'[2]Detail CAPEX  (2)'!_xlnm.Print_Area,11,0),0)</f>
        <v>0</v>
      </c>
      <c r="O806" s="346">
        <f t="shared" si="182"/>
        <v>0</v>
      </c>
      <c r="P806" s="346">
        <f t="shared" si="182"/>
        <v>0</v>
      </c>
      <c r="Q806" s="347">
        <f t="shared" si="175"/>
        <v>0</v>
      </c>
    </row>
    <row r="807" spans="1:17" ht="18.75" x14ac:dyDescent="0.3">
      <c r="A807" s="183" t="s">
        <v>1352</v>
      </c>
      <c r="B807" s="183" t="s">
        <v>1353</v>
      </c>
      <c r="C807" s="343">
        <v>1305</v>
      </c>
      <c r="D807" s="343">
        <v>11</v>
      </c>
      <c r="E807" s="343">
        <v>703</v>
      </c>
      <c r="F807" s="343">
        <v>70330</v>
      </c>
      <c r="G807" s="343">
        <v>3000</v>
      </c>
      <c r="H807" s="343">
        <v>404206</v>
      </c>
      <c r="I807" s="346">
        <v>22822000</v>
      </c>
      <c r="J807" s="344">
        <v>0</v>
      </c>
      <c r="K807" s="344">
        <v>0</v>
      </c>
      <c r="L807" s="345">
        <v>0</v>
      </c>
      <c r="M807" s="183"/>
      <c r="N807" s="331">
        <f>IFERROR(VLOOKUP(A807,'[2]Detail CAPEX  (2)'!_xlnm.Print_Area,11,0),0)</f>
        <v>0</v>
      </c>
      <c r="O807" s="346">
        <f t="shared" si="182"/>
        <v>0</v>
      </c>
      <c r="P807" s="346">
        <f t="shared" si="182"/>
        <v>0</v>
      </c>
      <c r="Q807" s="347">
        <f t="shared" si="175"/>
        <v>0</v>
      </c>
    </row>
    <row r="808" spans="1:17" ht="18.75" x14ac:dyDescent="0.3">
      <c r="A808" s="183" t="s">
        <v>1354</v>
      </c>
      <c r="B808" s="183" t="s">
        <v>1355</v>
      </c>
      <c r="C808" s="343">
        <v>1305</v>
      </c>
      <c r="D808" s="343">
        <v>11</v>
      </c>
      <c r="E808" s="343">
        <v>703</v>
      </c>
      <c r="F808" s="343">
        <v>70330</v>
      </c>
      <c r="G808" s="343">
        <v>3000</v>
      </c>
      <c r="H808" s="343">
        <v>404206</v>
      </c>
      <c r="I808" s="344">
        <v>0</v>
      </c>
      <c r="J808" s="344">
        <v>0</v>
      </c>
      <c r="K808" s="346">
        <v>21000000</v>
      </c>
      <c r="L808" s="345">
        <v>0</v>
      </c>
      <c r="M808" s="183"/>
      <c r="N808" s="331">
        <f>IFERROR(VLOOKUP(A808,'[2]Detail CAPEX  (2)'!_xlnm.Print_Area,11,0),0)</f>
        <v>0</v>
      </c>
      <c r="O808" s="346">
        <f t="shared" si="182"/>
        <v>0</v>
      </c>
      <c r="P808" s="346">
        <f t="shared" si="182"/>
        <v>0</v>
      </c>
      <c r="Q808" s="347">
        <f t="shared" si="175"/>
        <v>0</v>
      </c>
    </row>
    <row r="809" spans="1:17" ht="18.75" x14ac:dyDescent="0.3">
      <c r="A809" s="183" t="s">
        <v>1356</v>
      </c>
      <c r="B809" s="183" t="s">
        <v>1357</v>
      </c>
      <c r="C809" s="343">
        <v>1305</v>
      </c>
      <c r="D809" s="343">
        <v>11</v>
      </c>
      <c r="E809" s="343">
        <v>703</v>
      </c>
      <c r="F809" s="343">
        <v>70330</v>
      </c>
      <c r="G809" s="343">
        <v>3000</v>
      </c>
      <c r="H809" s="343">
        <v>404206</v>
      </c>
      <c r="I809" s="346">
        <v>464333946</v>
      </c>
      <c r="J809" s="346">
        <v>54993400</v>
      </c>
      <c r="K809" s="346">
        <v>700000000</v>
      </c>
      <c r="L809" s="348">
        <v>500000000</v>
      </c>
      <c r="M809" s="183"/>
      <c r="N809" s="331">
        <f>IFERROR(VLOOKUP(A809,'[2]Detail CAPEX  (2)'!_xlnm.Print_Area,11,0),0)</f>
        <v>0</v>
      </c>
      <c r="O809" s="346">
        <f t="shared" si="182"/>
        <v>0</v>
      </c>
      <c r="P809" s="346">
        <f t="shared" si="182"/>
        <v>0</v>
      </c>
      <c r="Q809" s="347">
        <f t="shared" si="175"/>
        <v>0</v>
      </c>
    </row>
    <row r="810" spans="1:17" ht="18.75" x14ac:dyDescent="0.3">
      <c r="A810" s="183" t="s">
        <v>1358</v>
      </c>
      <c r="B810" s="183" t="s">
        <v>1359</v>
      </c>
      <c r="C810" s="343">
        <v>1305</v>
      </c>
      <c r="D810" s="343">
        <v>11</v>
      </c>
      <c r="E810" s="343">
        <v>703</v>
      </c>
      <c r="F810" s="343">
        <v>70330</v>
      </c>
      <c r="G810" s="343">
        <v>3000</v>
      </c>
      <c r="H810" s="343">
        <v>404206</v>
      </c>
      <c r="I810" s="344">
        <v>0</v>
      </c>
      <c r="J810" s="344">
        <v>0</v>
      </c>
      <c r="K810" s="346">
        <v>10000000</v>
      </c>
      <c r="L810" s="348">
        <v>5000000</v>
      </c>
      <c r="M810" s="183"/>
      <c r="N810" s="331">
        <f>IFERROR(VLOOKUP(A810,'[2]Detail CAPEX  (2)'!_xlnm.Print_Area,11,0),0)</f>
        <v>0</v>
      </c>
      <c r="O810" s="346">
        <f t="shared" si="182"/>
        <v>0</v>
      </c>
      <c r="P810" s="346">
        <f t="shared" si="182"/>
        <v>0</v>
      </c>
      <c r="Q810" s="347">
        <f t="shared" si="175"/>
        <v>0</v>
      </c>
    </row>
    <row r="811" spans="1:17" ht="18.75" x14ac:dyDescent="0.3">
      <c r="A811" s="183" t="s">
        <v>1360</v>
      </c>
      <c r="B811" s="183" t="s">
        <v>1361</v>
      </c>
      <c r="C811" s="343">
        <v>1305</v>
      </c>
      <c r="D811" s="343">
        <v>11</v>
      </c>
      <c r="E811" s="343">
        <v>703</v>
      </c>
      <c r="F811" s="343">
        <v>70330</v>
      </c>
      <c r="G811" s="343">
        <v>3000</v>
      </c>
      <c r="H811" s="343">
        <v>404206</v>
      </c>
      <c r="I811" s="344">
        <v>0</v>
      </c>
      <c r="J811" s="344">
        <v>0</v>
      </c>
      <c r="K811" s="346">
        <v>5000000</v>
      </c>
      <c r="L811" s="348">
        <v>5000000</v>
      </c>
      <c r="M811" s="183"/>
      <c r="N811" s="331">
        <f>IFERROR(VLOOKUP(A811,'[2]Detail CAPEX  (2)'!_xlnm.Print_Area,11,0),0)</f>
        <v>0</v>
      </c>
      <c r="O811" s="346">
        <f t="shared" si="182"/>
        <v>0</v>
      </c>
      <c r="P811" s="346">
        <f t="shared" si="182"/>
        <v>0</v>
      </c>
      <c r="Q811" s="347">
        <f t="shared" si="175"/>
        <v>0</v>
      </c>
    </row>
    <row r="812" spans="1:17" ht="18.75" x14ac:dyDescent="0.3">
      <c r="A812" s="183" t="s">
        <v>1362</v>
      </c>
      <c r="B812" s="183" t="s">
        <v>1363</v>
      </c>
      <c r="C812" s="343">
        <v>1305</v>
      </c>
      <c r="D812" s="343">
        <v>11</v>
      </c>
      <c r="E812" s="343">
        <v>703</v>
      </c>
      <c r="F812" s="343">
        <v>70330</v>
      </c>
      <c r="G812" s="343">
        <v>3000</v>
      </c>
      <c r="H812" s="343">
        <v>404206</v>
      </c>
      <c r="I812" s="346">
        <v>109962923</v>
      </c>
      <c r="J812" s="344">
        <v>0</v>
      </c>
      <c r="K812" s="346">
        <v>80000000</v>
      </c>
      <c r="L812" s="348">
        <v>10000000</v>
      </c>
      <c r="M812" s="183"/>
      <c r="N812" s="331">
        <f>IFERROR(VLOOKUP(A812,'[2]Detail CAPEX  (2)'!_xlnm.Print_Area,11,0),0)</f>
        <v>0</v>
      </c>
      <c r="O812" s="346">
        <f t="shared" si="182"/>
        <v>0</v>
      </c>
      <c r="P812" s="346">
        <f t="shared" si="182"/>
        <v>0</v>
      </c>
      <c r="Q812" s="347">
        <f t="shared" si="175"/>
        <v>0</v>
      </c>
    </row>
    <row r="813" spans="1:17" ht="18.75" x14ac:dyDescent="0.3">
      <c r="A813" s="183" t="s">
        <v>1364</v>
      </c>
      <c r="B813" s="183" t="s">
        <v>1365</v>
      </c>
      <c r="C813" s="343">
        <v>1305</v>
      </c>
      <c r="D813" s="343">
        <v>11</v>
      </c>
      <c r="E813" s="343">
        <v>703</v>
      </c>
      <c r="F813" s="343">
        <v>70330</v>
      </c>
      <c r="G813" s="343">
        <v>3000</v>
      </c>
      <c r="H813" s="343">
        <v>404206</v>
      </c>
      <c r="I813" s="346">
        <v>2950000</v>
      </c>
      <c r="J813" s="344">
        <v>0</v>
      </c>
      <c r="K813" s="346">
        <v>10000000</v>
      </c>
      <c r="L813" s="348">
        <v>2000000</v>
      </c>
      <c r="M813" s="183"/>
      <c r="N813" s="331">
        <f>IFERROR(VLOOKUP(A813,'[2]Detail CAPEX  (2)'!_xlnm.Print_Area,11,0),0)</f>
        <v>0</v>
      </c>
      <c r="O813" s="346">
        <f t="shared" si="182"/>
        <v>0</v>
      </c>
      <c r="P813" s="346">
        <f t="shared" si="182"/>
        <v>0</v>
      </c>
      <c r="Q813" s="347">
        <f t="shared" si="175"/>
        <v>0</v>
      </c>
    </row>
    <row r="814" spans="1:17" ht="18.75" x14ac:dyDescent="0.3">
      <c r="A814" s="183" t="s">
        <v>1366</v>
      </c>
      <c r="B814" s="183" t="s">
        <v>1367</v>
      </c>
      <c r="C814" s="343">
        <v>1305</v>
      </c>
      <c r="D814" s="343">
        <v>11</v>
      </c>
      <c r="E814" s="343">
        <v>703</v>
      </c>
      <c r="F814" s="343">
        <v>70330</v>
      </c>
      <c r="G814" s="343">
        <v>3000</v>
      </c>
      <c r="H814" s="343">
        <v>404206</v>
      </c>
      <c r="I814" s="346">
        <v>2912510</v>
      </c>
      <c r="J814" s="344">
        <v>0</v>
      </c>
      <c r="K814" s="346">
        <v>5000000</v>
      </c>
      <c r="L814" s="348">
        <v>5000000</v>
      </c>
      <c r="M814" s="183"/>
      <c r="N814" s="331">
        <f>IFERROR(VLOOKUP(A814,'[2]Detail CAPEX  (2)'!_xlnm.Print_Area,11,0),0)</f>
        <v>0</v>
      </c>
      <c r="O814" s="346">
        <f t="shared" si="182"/>
        <v>0</v>
      </c>
      <c r="P814" s="346">
        <f t="shared" si="182"/>
        <v>0</v>
      </c>
      <c r="Q814" s="347">
        <f t="shared" si="175"/>
        <v>0</v>
      </c>
    </row>
    <row r="815" spans="1:17" ht="18.75" x14ac:dyDescent="0.3">
      <c r="A815" s="183" t="s">
        <v>1368</v>
      </c>
      <c r="B815" s="183" t="s">
        <v>1369</v>
      </c>
      <c r="C815" s="343">
        <v>1305</v>
      </c>
      <c r="D815" s="343">
        <v>11</v>
      </c>
      <c r="E815" s="343">
        <v>703</v>
      </c>
      <c r="F815" s="343">
        <v>70330</v>
      </c>
      <c r="G815" s="343">
        <v>3000</v>
      </c>
      <c r="H815" s="343">
        <v>404206</v>
      </c>
      <c r="I815" s="346">
        <v>19664923</v>
      </c>
      <c r="J815" s="344">
        <v>0</v>
      </c>
      <c r="K815" s="346">
        <v>40000000</v>
      </c>
      <c r="L815" s="348">
        <v>20000000</v>
      </c>
      <c r="M815" s="183"/>
      <c r="N815" s="331">
        <f>IFERROR(VLOOKUP(A815,'[2]Detail CAPEX  (2)'!_xlnm.Print_Area,11,0),0)</f>
        <v>0</v>
      </c>
      <c r="O815" s="346">
        <f t="shared" si="182"/>
        <v>0</v>
      </c>
      <c r="P815" s="346">
        <f t="shared" si="182"/>
        <v>0</v>
      </c>
      <c r="Q815" s="347">
        <f t="shared" si="175"/>
        <v>0</v>
      </c>
    </row>
    <row r="816" spans="1:17" ht="18.75" x14ac:dyDescent="0.3">
      <c r="A816" s="183" t="s">
        <v>1370</v>
      </c>
      <c r="B816" s="183" t="s">
        <v>1371</v>
      </c>
      <c r="C816" s="343">
        <v>1305</v>
      </c>
      <c r="D816" s="343">
        <v>11</v>
      </c>
      <c r="E816" s="343">
        <v>703</v>
      </c>
      <c r="F816" s="343">
        <v>70330</v>
      </c>
      <c r="G816" s="343">
        <v>3000</v>
      </c>
      <c r="H816" s="343">
        <v>404206</v>
      </c>
      <c r="I816" s="344">
        <v>0</v>
      </c>
      <c r="J816" s="344">
        <v>0</v>
      </c>
      <c r="K816" s="346">
        <v>2000000</v>
      </c>
      <c r="L816" s="348">
        <v>500000</v>
      </c>
      <c r="M816" s="183"/>
      <c r="N816" s="331">
        <f>IFERROR(VLOOKUP(A816,'[2]Detail CAPEX  (2)'!_xlnm.Print_Area,11,0),0)</f>
        <v>0</v>
      </c>
      <c r="O816" s="346">
        <f t="shared" si="182"/>
        <v>0</v>
      </c>
      <c r="P816" s="346">
        <f t="shared" si="182"/>
        <v>0</v>
      </c>
      <c r="Q816" s="347">
        <f t="shared" si="175"/>
        <v>0</v>
      </c>
    </row>
    <row r="817" spans="1:17" ht="18.75" x14ac:dyDescent="0.3">
      <c r="A817" s="183" t="s">
        <v>1372</v>
      </c>
      <c r="B817" s="183" t="s">
        <v>1373</v>
      </c>
      <c r="C817" s="343">
        <v>1305</v>
      </c>
      <c r="D817" s="343">
        <v>11</v>
      </c>
      <c r="E817" s="343">
        <v>703</v>
      </c>
      <c r="F817" s="343">
        <v>70330</v>
      </c>
      <c r="G817" s="343">
        <v>3000</v>
      </c>
      <c r="H817" s="343">
        <v>404206</v>
      </c>
      <c r="I817" s="346">
        <v>7000000</v>
      </c>
      <c r="J817" s="344">
        <v>0</v>
      </c>
      <c r="K817" s="346">
        <v>40000000</v>
      </c>
      <c r="L817" s="348">
        <v>20000000</v>
      </c>
      <c r="M817" s="183"/>
      <c r="N817" s="331">
        <f>IFERROR(VLOOKUP(A817,'[2]Detail CAPEX  (2)'!_xlnm.Print_Area,11,0),0)</f>
        <v>0</v>
      </c>
      <c r="O817" s="346">
        <f t="shared" si="182"/>
        <v>0</v>
      </c>
      <c r="P817" s="346">
        <f t="shared" si="182"/>
        <v>0</v>
      </c>
      <c r="Q817" s="347">
        <f t="shared" si="175"/>
        <v>0</v>
      </c>
    </row>
    <row r="818" spans="1:17" ht="18.75" x14ac:dyDescent="0.3">
      <c r="A818" s="183" t="s">
        <v>1374</v>
      </c>
      <c r="B818" s="183" t="s">
        <v>784</v>
      </c>
      <c r="C818" s="343">
        <v>1303</v>
      </c>
      <c r="D818" s="343">
        <v>11</v>
      </c>
      <c r="E818" s="343">
        <v>703</v>
      </c>
      <c r="F818" s="343">
        <v>70330</v>
      </c>
      <c r="G818" s="343">
        <v>3000</v>
      </c>
      <c r="H818" s="343">
        <v>404206</v>
      </c>
      <c r="I818" s="346">
        <v>21840000</v>
      </c>
      <c r="J818" s="344">
        <v>0</v>
      </c>
      <c r="K818" s="346">
        <v>10000000</v>
      </c>
      <c r="L818" s="348">
        <v>5000000</v>
      </c>
      <c r="M818" s="183"/>
      <c r="N818" s="331">
        <v>15520000</v>
      </c>
      <c r="O818" s="346">
        <f t="shared" ref="O818:P820" si="183">N818+5%*N818</f>
        <v>16296000</v>
      </c>
      <c r="P818" s="346">
        <f t="shared" si="183"/>
        <v>17110800</v>
      </c>
      <c r="Q818" s="347">
        <f t="shared" si="175"/>
        <v>48926800</v>
      </c>
    </row>
    <row r="819" spans="1:17" ht="18.75" x14ac:dyDescent="0.3">
      <c r="A819" s="183" t="s">
        <v>1375</v>
      </c>
      <c r="B819" s="183" t="s">
        <v>1376</v>
      </c>
      <c r="C819" s="343">
        <v>1303</v>
      </c>
      <c r="D819" s="343">
        <v>11</v>
      </c>
      <c r="E819" s="343">
        <v>703</v>
      </c>
      <c r="F819" s="343">
        <v>70330</v>
      </c>
      <c r="G819" s="343">
        <v>3000</v>
      </c>
      <c r="H819" s="343">
        <v>404206</v>
      </c>
      <c r="I819" s="344">
        <v>0</v>
      </c>
      <c r="J819" s="344">
        <v>0</v>
      </c>
      <c r="K819" s="346">
        <v>3000000</v>
      </c>
      <c r="L819" s="345">
        <v>0</v>
      </c>
      <c r="M819" s="183"/>
      <c r="N819" s="331">
        <f>IFERROR(VLOOKUP(A819,'[2]Detail CAPEX  (2)'!_xlnm.Print_Area,11,0),0)</f>
        <v>0</v>
      </c>
      <c r="O819" s="346">
        <f t="shared" si="183"/>
        <v>0</v>
      </c>
      <c r="P819" s="346">
        <f t="shared" si="183"/>
        <v>0</v>
      </c>
      <c r="Q819" s="347">
        <f t="shared" si="175"/>
        <v>0</v>
      </c>
    </row>
    <row r="820" spans="1:17" ht="18.75" x14ac:dyDescent="0.3">
      <c r="A820" s="183" t="s">
        <v>1377</v>
      </c>
      <c r="B820" s="183" t="s">
        <v>1378</v>
      </c>
      <c r="C820" s="343">
        <v>1305</v>
      </c>
      <c r="D820" s="343">
        <v>9</v>
      </c>
      <c r="E820" s="343">
        <v>701</v>
      </c>
      <c r="F820" s="343">
        <v>70111</v>
      </c>
      <c r="G820" s="343">
        <v>3000</v>
      </c>
      <c r="H820" s="343">
        <v>404206</v>
      </c>
      <c r="I820" s="344">
        <v>0</v>
      </c>
      <c r="J820" s="344">
        <v>0</v>
      </c>
      <c r="K820" s="346">
        <v>2000000</v>
      </c>
      <c r="L820" s="348">
        <v>2000000</v>
      </c>
      <c r="M820" s="183"/>
      <c r="N820" s="331">
        <f>IFERROR(VLOOKUP(A820,'[2]Detail CAPEX  (2)'!_xlnm.Print_Area,11,0),0)</f>
        <v>0</v>
      </c>
      <c r="O820" s="346">
        <f t="shared" si="183"/>
        <v>0</v>
      </c>
      <c r="P820" s="346">
        <f t="shared" si="183"/>
        <v>0</v>
      </c>
      <c r="Q820" s="347">
        <f t="shared" si="175"/>
        <v>0</v>
      </c>
    </row>
    <row r="821" spans="1:17" s="378" customFormat="1" ht="18.75" x14ac:dyDescent="0.3">
      <c r="A821" s="376"/>
      <c r="B821" s="376" t="s">
        <v>1379</v>
      </c>
      <c r="C821" s="376"/>
      <c r="D821" s="376"/>
      <c r="E821" s="376"/>
      <c r="F821" s="376"/>
      <c r="G821" s="376"/>
      <c r="H821" s="376"/>
      <c r="I821" s="377">
        <f>SUM(I803:I820)</f>
        <v>764262315</v>
      </c>
      <c r="J821" s="377">
        <f t="shared" ref="J821:M821" si="184">SUM(J803:J820)</f>
        <v>54993400</v>
      </c>
      <c r="K821" s="377">
        <f t="shared" si="184"/>
        <v>1003000000</v>
      </c>
      <c r="L821" s="357">
        <f t="shared" si="184"/>
        <v>611500000</v>
      </c>
      <c r="M821" s="377">
        <f t="shared" si="184"/>
        <v>0</v>
      </c>
      <c r="N821" s="358">
        <f>SUM(N803:N820)</f>
        <v>15520000</v>
      </c>
      <c r="O821" s="358">
        <f t="shared" ref="O821:Q821" si="185">SUM(O803:O820)</f>
        <v>16296000</v>
      </c>
      <c r="P821" s="358">
        <f t="shared" si="185"/>
        <v>17110800</v>
      </c>
      <c r="Q821" s="358">
        <f t="shared" si="185"/>
        <v>48926800</v>
      </c>
    </row>
    <row r="822" spans="1:17" ht="18.75" x14ac:dyDescent="0.3">
      <c r="A822" s="333"/>
      <c r="B822" s="333"/>
      <c r="C822" s="333"/>
      <c r="D822" s="333"/>
      <c r="E822" s="333"/>
      <c r="F822" s="333"/>
      <c r="G822" s="333"/>
      <c r="H822" s="333"/>
      <c r="I822" s="364"/>
      <c r="J822" s="364"/>
      <c r="K822" s="364"/>
      <c r="L822" s="357"/>
      <c r="M822" s="333"/>
      <c r="N822" s="331"/>
      <c r="O822" s="346"/>
      <c r="P822" s="346"/>
      <c r="Q822" s="347"/>
    </row>
    <row r="823" spans="1:17" ht="18.75" x14ac:dyDescent="0.3">
      <c r="A823" s="336">
        <v>26051001</v>
      </c>
      <c r="B823" s="333" t="s">
        <v>81</v>
      </c>
      <c r="C823" s="337"/>
      <c r="D823" s="337"/>
      <c r="E823" s="337"/>
      <c r="F823" s="337"/>
      <c r="G823" s="337"/>
      <c r="H823" s="337"/>
      <c r="I823" s="183"/>
      <c r="J823" s="183"/>
      <c r="K823" s="183"/>
      <c r="L823" s="342"/>
      <c r="M823" s="183"/>
      <c r="N823" s="331">
        <f>IFERROR(VLOOKUP(#REF!,'[2]Detail CAPEX  (2)'!_xlnm.Print_Area,11,0),0)</f>
        <v>0</v>
      </c>
      <c r="O823" s="346">
        <f t="shared" ref="O823:P838" si="186">N823+5%*N823</f>
        <v>0</v>
      </c>
      <c r="P823" s="346">
        <f t="shared" si="186"/>
        <v>0</v>
      </c>
      <c r="Q823" s="347">
        <f t="shared" si="175"/>
        <v>0</v>
      </c>
    </row>
    <row r="824" spans="1:17" ht="18.75" x14ac:dyDescent="0.3">
      <c r="A824" s="333"/>
      <c r="B824" s="333" t="s">
        <v>150</v>
      </c>
      <c r="C824" s="337"/>
      <c r="D824" s="337"/>
      <c r="E824" s="337"/>
      <c r="F824" s="337"/>
      <c r="G824" s="337"/>
      <c r="H824" s="337"/>
      <c r="I824" s="183"/>
      <c r="J824" s="183"/>
      <c r="K824" s="183"/>
      <c r="L824" s="342"/>
      <c r="M824" s="183"/>
      <c r="N824" s="331">
        <f>IFERROR(VLOOKUP(A824,'[2]Detail CAPEX  (2)'!_xlnm.Print_Area,11,0),0)</f>
        <v>0</v>
      </c>
      <c r="O824" s="346">
        <f t="shared" si="186"/>
        <v>0</v>
      </c>
      <c r="P824" s="346">
        <f t="shared" si="186"/>
        <v>0</v>
      </c>
      <c r="Q824" s="347">
        <f t="shared" si="175"/>
        <v>0</v>
      </c>
    </row>
    <row r="825" spans="1:17" ht="18.75" x14ac:dyDescent="0.3">
      <c r="A825" s="183" t="s">
        <v>1380</v>
      </c>
      <c r="B825" s="183" t="s">
        <v>1381</v>
      </c>
      <c r="C825" s="343">
        <v>1304</v>
      </c>
      <c r="D825" s="343">
        <v>11</v>
      </c>
      <c r="E825" s="343">
        <v>703</v>
      </c>
      <c r="F825" s="343">
        <v>70330</v>
      </c>
      <c r="G825" s="343">
        <v>3000</v>
      </c>
      <c r="H825" s="343">
        <v>404206</v>
      </c>
      <c r="I825" s="346">
        <v>6602500</v>
      </c>
      <c r="J825" s="344">
        <v>0</v>
      </c>
      <c r="K825" s="346">
        <v>30000000</v>
      </c>
      <c r="L825" s="348">
        <v>15000000</v>
      </c>
      <c r="M825" s="183"/>
      <c r="N825" s="331">
        <f>IFERROR(VLOOKUP(A825,'[2]Detail CAPEX  (2)'!_xlnm.Print_Area,11,0),0)</f>
        <v>0</v>
      </c>
      <c r="O825" s="346">
        <f t="shared" si="186"/>
        <v>0</v>
      </c>
      <c r="P825" s="346">
        <f t="shared" si="186"/>
        <v>0</v>
      </c>
      <c r="Q825" s="347">
        <f t="shared" si="175"/>
        <v>0</v>
      </c>
    </row>
    <row r="826" spans="1:17" ht="18.75" x14ac:dyDescent="0.3">
      <c r="A826" s="183" t="s">
        <v>1382</v>
      </c>
      <c r="B826" s="183" t="s">
        <v>1383</v>
      </c>
      <c r="C826" s="343">
        <v>1304</v>
      </c>
      <c r="D826" s="343">
        <v>11</v>
      </c>
      <c r="E826" s="343">
        <v>703</v>
      </c>
      <c r="F826" s="343">
        <v>70330</v>
      </c>
      <c r="G826" s="343">
        <v>3000</v>
      </c>
      <c r="H826" s="343">
        <v>404206</v>
      </c>
      <c r="I826" s="346">
        <v>2970000</v>
      </c>
      <c r="J826" s="344">
        <v>0</v>
      </c>
      <c r="K826" s="346">
        <v>10000000</v>
      </c>
      <c r="L826" s="348">
        <v>3000000</v>
      </c>
      <c r="M826" s="183"/>
      <c r="N826" s="331">
        <f>IFERROR(VLOOKUP(A826,'[2]Detail CAPEX  (2)'!_xlnm.Print_Area,11,0),0)</f>
        <v>0</v>
      </c>
      <c r="O826" s="346">
        <f t="shared" si="186"/>
        <v>0</v>
      </c>
      <c r="P826" s="346">
        <f t="shared" si="186"/>
        <v>0</v>
      </c>
      <c r="Q826" s="347">
        <f t="shared" si="175"/>
        <v>0</v>
      </c>
    </row>
    <row r="827" spans="1:17" ht="18.75" x14ac:dyDescent="0.3">
      <c r="A827" s="183" t="s">
        <v>1384</v>
      </c>
      <c r="B827" s="183" t="s">
        <v>1385</v>
      </c>
      <c r="C827" s="343">
        <v>1304</v>
      </c>
      <c r="D827" s="343">
        <v>11</v>
      </c>
      <c r="E827" s="343">
        <v>703</v>
      </c>
      <c r="F827" s="343">
        <v>70330</v>
      </c>
      <c r="G827" s="343">
        <v>3000</v>
      </c>
      <c r="H827" s="343">
        <v>404206</v>
      </c>
      <c r="I827" s="346">
        <v>102676400</v>
      </c>
      <c r="J827" s="346">
        <v>200000</v>
      </c>
      <c r="K827" s="346">
        <v>80000000</v>
      </c>
      <c r="L827" s="348">
        <v>30000000</v>
      </c>
      <c r="M827" s="183"/>
      <c r="N827" s="331">
        <f>IFERROR(VLOOKUP(A827,'[2]Detail CAPEX  (2)'!_xlnm.Print_Area,11,0),0)</f>
        <v>0</v>
      </c>
      <c r="O827" s="346">
        <f t="shared" si="186"/>
        <v>0</v>
      </c>
      <c r="P827" s="346">
        <f t="shared" si="186"/>
        <v>0</v>
      </c>
      <c r="Q827" s="347">
        <f t="shared" si="175"/>
        <v>0</v>
      </c>
    </row>
    <row r="828" spans="1:17" ht="18.75" x14ac:dyDescent="0.3">
      <c r="A828" s="183" t="s">
        <v>1386</v>
      </c>
      <c r="B828" s="183" t="s">
        <v>1387</v>
      </c>
      <c r="C828" s="343">
        <v>1304</v>
      </c>
      <c r="D828" s="343">
        <v>11</v>
      </c>
      <c r="E828" s="343">
        <v>703</v>
      </c>
      <c r="F828" s="343">
        <v>70330</v>
      </c>
      <c r="G828" s="343">
        <v>3000</v>
      </c>
      <c r="H828" s="343">
        <v>404206</v>
      </c>
      <c r="I828" s="346">
        <v>5801000</v>
      </c>
      <c r="J828" s="344">
        <v>0</v>
      </c>
      <c r="K828" s="346">
        <v>50000000</v>
      </c>
      <c r="L828" s="348">
        <v>20000000</v>
      </c>
      <c r="M828" s="183"/>
      <c r="N828" s="331">
        <f>IFERROR(VLOOKUP(A828,'[2]Detail CAPEX  (2)'!_xlnm.Print_Area,11,0),0)</f>
        <v>0</v>
      </c>
      <c r="O828" s="346">
        <f t="shared" si="186"/>
        <v>0</v>
      </c>
      <c r="P828" s="346">
        <f t="shared" si="186"/>
        <v>0</v>
      </c>
      <c r="Q828" s="347">
        <f t="shared" si="175"/>
        <v>0</v>
      </c>
    </row>
    <row r="829" spans="1:17" ht="18.75" x14ac:dyDescent="0.3">
      <c r="A829" s="183" t="s">
        <v>1388</v>
      </c>
      <c r="B829" s="183" t="s">
        <v>1389</v>
      </c>
      <c r="C829" s="343">
        <v>1304</v>
      </c>
      <c r="D829" s="343">
        <v>11</v>
      </c>
      <c r="E829" s="343">
        <v>703</v>
      </c>
      <c r="F829" s="343">
        <v>70330</v>
      </c>
      <c r="G829" s="343">
        <v>3000</v>
      </c>
      <c r="H829" s="343">
        <v>404206</v>
      </c>
      <c r="I829" s="346">
        <v>8302039</v>
      </c>
      <c r="J829" s="344">
        <v>0</v>
      </c>
      <c r="K829" s="346">
        <v>17050000</v>
      </c>
      <c r="L829" s="348">
        <v>10000000</v>
      </c>
      <c r="M829" s="183"/>
      <c r="N829" s="331">
        <f>IFERROR(VLOOKUP(A829,'[2]Detail CAPEX  (2)'!_xlnm.Print_Area,11,0),0)</f>
        <v>0</v>
      </c>
      <c r="O829" s="346">
        <f t="shared" si="186"/>
        <v>0</v>
      </c>
      <c r="P829" s="346">
        <f t="shared" si="186"/>
        <v>0</v>
      </c>
      <c r="Q829" s="347">
        <f t="shared" si="175"/>
        <v>0</v>
      </c>
    </row>
    <row r="830" spans="1:17" ht="18.75" x14ac:dyDescent="0.3">
      <c r="A830" s="183" t="s">
        <v>1390</v>
      </c>
      <c r="B830" s="183" t="s">
        <v>1369</v>
      </c>
      <c r="C830" s="343">
        <v>1304</v>
      </c>
      <c r="D830" s="343">
        <v>11</v>
      </c>
      <c r="E830" s="343">
        <v>703</v>
      </c>
      <c r="F830" s="343">
        <v>70330</v>
      </c>
      <c r="G830" s="343">
        <v>3000</v>
      </c>
      <c r="H830" s="343">
        <v>404206</v>
      </c>
      <c r="I830" s="346">
        <v>6858600</v>
      </c>
      <c r="J830" s="346">
        <v>2618200</v>
      </c>
      <c r="K830" s="346">
        <v>100000000</v>
      </c>
      <c r="L830" s="348">
        <v>30000000</v>
      </c>
      <c r="M830" s="183"/>
      <c r="N830" s="331">
        <f>IFERROR(VLOOKUP(A830,'[2]Detail CAPEX  (2)'!_xlnm.Print_Area,11,0),0)</f>
        <v>0</v>
      </c>
      <c r="O830" s="346">
        <f t="shared" si="186"/>
        <v>0</v>
      </c>
      <c r="P830" s="346">
        <f t="shared" si="186"/>
        <v>0</v>
      </c>
      <c r="Q830" s="347">
        <f t="shared" si="175"/>
        <v>0</v>
      </c>
    </row>
    <row r="831" spans="1:17" ht="18.75" x14ac:dyDescent="0.3">
      <c r="A831" s="183" t="s">
        <v>1391</v>
      </c>
      <c r="B831" s="183" t="s">
        <v>1392</v>
      </c>
      <c r="C831" s="343">
        <v>1303</v>
      </c>
      <c r="D831" s="343">
        <v>11</v>
      </c>
      <c r="E831" s="343">
        <v>703</v>
      </c>
      <c r="F831" s="343">
        <v>70330</v>
      </c>
      <c r="G831" s="343">
        <v>3000</v>
      </c>
      <c r="H831" s="343">
        <v>404206</v>
      </c>
      <c r="I831" s="346">
        <v>97464260</v>
      </c>
      <c r="J831" s="344">
        <v>0</v>
      </c>
      <c r="K831" s="346">
        <v>100000000</v>
      </c>
      <c r="L831" s="348">
        <v>80000000</v>
      </c>
      <c r="M831" s="183"/>
      <c r="N831" s="331">
        <f>IFERROR(VLOOKUP(A831,'[2]Detail CAPEX  (2)'!_xlnm.Print_Area,11,0),0)</f>
        <v>0</v>
      </c>
      <c r="O831" s="346">
        <f t="shared" si="186"/>
        <v>0</v>
      </c>
      <c r="P831" s="346">
        <f t="shared" si="186"/>
        <v>0</v>
      </c>
      <c r="Q831" s="347">
        <f t="shared" si="175"/>
        <v>0</v>
      </c>
    </row>
    <row r="832" spans="1:17" ht="18.75" x14ac:dyDescent="0.3">
      <c r="A832" s="183" t="s">
        <v>1393</v>
      </c>
      <c r="B832" s="183" t="s">
        <v>1394</v>
      </c>
      <c r="C832" s="343">
        <v>1301</v>
      </c>
      <c r="D832" s="343">
        <v>7</v>
      </c>
      <c r="E832" s="343">
        <v>706</v>
      </c>
      <c r="F832" s="343">
        <v>70610</v>
      </c>
      <c r="G832" s="343">
        <v>3000</v>
      </c>
      <c r="H832" s="343">
        <v>404206</v>
      </c>
      <c r="I832" s="346">
        <v>35678500</v>
      </c>
      <c r="J832" s="344">
        <v>0</v>
      </c>
      <c r="K832" s="346">
        <v>14000000</v>
      </c>
      <c r="L832" s="345">
        <v>0</v>
      </c>
      <c r="M832" s="183"/>
      <c r="N832" s="331">
        <f>IFERROR(VLOOKUP(A832,'[2]Detail CAPEX  (2)'!_xlnm.Print_Area,11,0),0)</f>
        <v>0</v>
      </c>
      <c r="O832" s="346">
        <f t="shared" si="186"/>
        <v>0</v>
      </c>
      <c r="P832" s="346">
        <f t="shared" si="186"/>
        <v>0</v>
      </c>
      <c r="Q832" s="347">
        <f t="shared" si="175"/>
        <v>0</v>
      </c>
    </row>
    <row r="833" spans="1:17" ht="18.75" x14ac:dyDescent="0.3">
      <c r="A833" s="183" t="s">
        <v>1395</v>
      </c>
      <c r="B833" s="183" t="s">
        <v>1396</v>
      </c>
      <c r="C833" s="343">
        <v>1303</v>
      </c>
      <c r="D833" s="343">
        <v>9</v>
      </c>
      <c r="E833" s="343">
        <v>706</v>
      </c>
      <c r="F833" s="343">
        <v>70610</v>
      </c>
      <c r="G833" s="343">
        <v>3000</v>
      </c>
      <c r="H833" s="343">
        <v>404206</v>
      </c>
      <c r="I833" s="346">
        <v>3285750</v>
      </c>
      <c r="J833" s="346">
        <v>2329000</v>
      </c>
      <c r="K833" s="346">
        <v>20000000</v>
      </c>
      <c r="L833" s="348">
        <v>5000000</v>
      </c>
      <c r="M833" s="183"/>
      <c r="N833" s="331">
        <f>IFERROR(VLOOKUP(A833,'[2]Detail CAPEX  (2)'!_xlnm.Print_Area,11,0),0)</f>
        <v>0</v>
      </c>
      <c r="O833" s="346">
        <f t="shared" si="186"/>
        <v>0</v>
      </c>
      <c r="P833" s="346">
        <f t="shared" si="186"/>
        <v>0</v>
      </c>
      <c r="Q833" s="347">
        <f t="shared" si="175"/>
        <v>0</v>
      </c>
    </row>
    <row r="834" spans="1:17" ht="18.75" x14ac:dyDescent="0.3">
      <c r="A834" s="183" t="s">
        <v>1397</v>
      </c>
      <c r="B834" s="183" t="s">
        <v>1398</v>
      </c>
      <c r="C834" s="343">
        <v>1303</v>
      </c>
      <c r="D834" s="343">
        <v>9</v>
      </c>
      <c r="E834" s="343">
        <v>708</v>
      </c>
      <c r="F834" s="343">
        <v>70810</v>
      </c>
      <c r="G834" s="343">
        <v>3000</v>
      </c>
      <c r="H834" s="343">
        <v>404206</v>
      </c>
      <c r="I834" s="344">
        <v>0</v>
      </c>
      <c r="J834" s="344">
        <v>0</v>
      </c>
      <c r="K834" s="346">
        <v>6100000</v>
      </c>
      <c r="L834" s="345">
        <v>0</v>
      </c>
      <c r="M834" s="183"/>
      <c r="N834" s="331">
        <f>IFERROR(VLOOKUP(A834,'[2]Detail CAPEX  (2)'!_xlnm.Print_Area,11,0),0)</f>
        <v>0</v>
      </c>
      <c r="O834" s="346">
        <f t="shared" si="186"/>
        <v>0</v>
      </c>
      <c r="P834" s="346">
        <f t="shared" si="186"/>
        <v>0</v>
      </c>
      <c r="Q834" s="347">
        <f t="shared" si="175"/>
        <v>0</v>
      </c>
    </row>
    <row r="835" spans="1:17" ht="18.75" x14ac:dyDescent="0.3">
      <c r="A835" s="183" t="s">
        <v>1399</v>
      </c>
      <c r="B835" s="183" t="s">
        <v>1400</v>
      </c>
      <c r="C835" s="343">
        <v>1303</v>
      </c>
      <c r="D835" s="343">
        <v>11</v>
      </c>
      <c r="E835" s="343">
        <v>701</v>
      </c>
      <c r="F835" s="343">
        <v>70132</v>
      </c>
      <c r="G835" s="343">
        <v>3000</v>
      </c>
      <c r="H835" s="343">
        <v>404206</v>
      </c>
      <c r="I835" s="346">
        <v>845000</v>
      </c>
      <c r="J835" s="344">
        <v>0</v>
      </c>
      <c r="K835" s="346">
        <v>2500000</v>
      </c>
      <c r="L835" s="348">
        <v>500000</v>
      </c>
      <c r="M835" s="183"/>
      <c r="N835" s="331">
        <f>IFERROR(VLOOKUP(A835,'[2]Detail CAPEX  (2)'!_xlnm.Print_Area,11,0),0)</f>
        <v>0</v>
      </c>
      <c r="O835" s="346">
        <f t="shared" si="186"/>
        <v>0</v>
      </c>
      <c r="P835" s="346">
        <f t="shared" si="186"/>
        <v>0</v>
      </c>
      <c r="Q835" s="347">
        <f t="shared" si="175"/>
        <v>0</v>
      </c>
    </row>
    <row r="836" spans="1:17" ht="18.75" x14ac:dyDescent="0.3">
      <c r="A836" s="183" t="s">
        <v>1401</v>
      </c>
      <c r="B836" s="183" t="s">
        <v>296</v>
      </c>
      <c r="C836" s="343">
        <v>1301</v>
      </c>
      <c r="D836" s="343">
        <v>9</v>
      </c>
      <c r="E836" s="343">
        <v>703</v>
      </c>
      <c r="F836" s="343">
        <v>70330</v>
      </c>
      <c r="G836" s="343">
        <v>3000</v>
      </c>
      <c r="H836" s="343">
        <v>404206</v>
      </c>
      <c r="I836" s="344">
        <v>0</v>
      </c>
      <c r="J836" s="344">
        <v>0</v>
      </c>
      <c r="K836" s="346">
        <v>200000000</v>
      </c>
      <c r="L836" s="348">
        <v>60000000</v>
      </c>
      <c r="M836" s="183"/>
      <c r="N836" s="331">
        <f>IFERROR(VLOOKUP(A836,'[2]Detail CAPEX  (2)'!_xlnm.Print_Area,11,0),0)</f>
        <v>0</v>
      </c>
      <c r="O836" s="346">
        <f t="shared" si="186"/>
        <v>0</v>
      </c>
      <c r="P836" s="346">
        <f t="shared" si="186"/>
        <v>0</v>
      </c>
      <c r="Q836" s="347">
        <f t="shared" si="175"/>
        <v>0</v>
      </c>
    </row>
    <row r="837" spans="1:17" ht="18.75" x14ac:dyDescent="0.3">
      <c r="A837" s="183" t="s">
        <v>1402</v>
      </c>
      <c r="B837" s="183" t="s">
        <v>1403</v>
      </c>
      <c r="C837" s="343">
        <v>1303</v>
      </c>
      <c r="D837" s="343">
        <v>10</v>
      </c>
      <c r="E837" s="343">
        <v>707</v>
      </c>
      <c r="F837" s="343">
        <v>70721</v>
      </c>
      <c r="G837" s="343">
        <v>3000</v>
      </c>
      <c r="H837" s="343">
        <v>404206</v>
      </c>
      <c r="I837" s="344">
        <v>0</v>
      </c>
      <c r="J837" s="344">
        <v>0</v>
      </c>
      <c r="K837" s="346">
        <v>2900000</v>
      </c>
      <c r="L837" s="348">
        <v>1500000</v>
      </c>
      <c r="M837" s="183"/>
      <c r="N837" s="331">
        <f>IFERROR(VLOOKUP(A837,'[2]Detail CAPEX  (2)'!_xlnm.Print_Area,11,0),0)</f>
        <v>0</v>
      </c>
      <c r="O837" s="346">
        <f t="shared" si="186"/>
        <v>0</v>
      </c>
      <c r="P837" s="346">
        <f t="shared" si="186"/>
        <v>0</v>
      </c>
      <c r="Q837" s="347">
        <f t="shared" si="175"/>
        <v>0</v>
      </c>
    </row>
    <row r="838" spans="1:17" ht="18.75" x14ac:dyDescent="0.3">
      <c r="A838" s="183" t="s">
        <v>1404</v>
      </c>
      <c r="B838" s="183" t="s">
        <v>1405</v>
      </c>
      <c r="C838" s="343">
        <v>1303</v>
      </c>
      <c r="D838" s="343">
        <v>9</v>
      </c>
      <c r="E838" s="343">
        <v>703</v>
      </c>
      <c r="F838" s="343">
        <v>70330</v>
      </c>
      <c r="G838" s="343">
        <v>3000</v>
      </c>
      <c r="H838" s="343">
        <v>404206</v>
      </c>
      <c r="I838" s="346">
        <v>172000</v>
      </c>
      <c r="J838" s="344">
        <v>0</v>
      </c>
      <c r="K838" s="346">
        <v>8100000</v>
      </c>
      <c r="L838" s="348">
        <v>8100000</v>
      </c>
      <c r="M838" s="183"/>
      <c r="N838" s="331">
        <f>IFERROR(VLOOKUP(A838,'[2]Detail CAPEX  (2)'!_xlnm.Print_Area,11,0),0)</f>
        <v>0</v>
      </c>
      <c r="O838" s="346">
        <f t="shared" si="186"/>
        <v>0</v>
      </c>
      <c r="P838" s="346">
        <f t="shared" si="186"/>
        <v>0</v>
      </c>
      <c r="Q838" s="347">
        <f t="shared" si="175"/>
        <v>0</v>
      </c>
    </row>
    <row r="839" spans="1:17" ht="18.75" x14ac:dyDescent="0.3">
      <c r="A839" s="183" t="s">
        <v>1406</v>
      </c>
      <c r="B839" s="183" t="s">
        <v>1407</v>
      </c>
      <c r="C839" s="343">
        <v>1303</v>
      </c>
      <c r="D839" s="343">
        <v>10</v>
      </c>
      <c r="E839" s="343">
        <v>703</v>
      </c>
      <c r="F839" s="343">
        <v>70340</v>
      </c>
      <c r="G839" s="343">
        <v>3000</v>
      </c>
      <c r="H839" s="343">
        <v>404206</v>
      </c>
      <c r="I839" s="346">
        <v>3008600</v>
      </c>
      <c r="J839" s="346">
        <v>5215900</v>
      </c>
      <c r="K839" s="346">
        <v>20000000</v>
      </c>
      <c r="L839" s="348">
        <v>20000000</v>
      </c>
      <c r="M839" s="183"/>
      <c r="N839" s="331">
        <v>20000000</v>
      </c>
      <c r="O839" s="346">
        <f t="shared" ref="O839:P845" si="187">N839+5%*N839</f>
        <v>21000000</v>
      </c>
      <c r="P839" s="346">
        <f t="shared" si="187"/>
        <v>22050000</v>
      </c>
      <c r="Q839" s="347">
        <f t="shared" si="175"/>
        <v>63050000</v>
      </c>
    </row>
    <row r="840" spans="1:17" ht="18.75" x14ac:dyDescent="0.3">
      <c r="A840" s="183" t="s">
        <v>1408</v>
      </c>
      <c r="B840" s="183" t="s">
        <v>1409</v>
      </c>
      <c r="C840" s="343">
        <v>1303</v>
      </c>
      <c r="D840" s="343">
        <v>10</v>
      </c>
      <c r="E840" s="343">
        <v>703</v>
      </c>
      <c r="F840" s="343">
        <v>70330</v>
      </c>
      <c r="G840" s="343">
        <v>3000</v>
      </c>
      <c r="H840" s="343">
        <v>404206</v>
      </c>
      <c r="I840" s="344">
        <v>0</v>
      </c>
      <c r="J840" s="346">
        <v>1350000</v>
      </c>
      <c r="K840" s="346">
        <v>7000000</v>
      </c>
      <c r="L840" s="348">
        <v>2000000</v>
      </c>
      <c r="M840" s="183"/>
      <c r="N840" s="331">
        <v>10000000</v>
      </c>
      <c r="O840" s="346">
        <f t="shared" si="187"/>
        <v>10500000</v>
      </c>
      <c r="P840" s="346">
        <f t="shared" si="187"/>
        <v>11025000</v>
      </c>
      <c r="Q840" s="347">
        <f t="shared" si="175"/>
        <v>31525000</v>
      </c>
    </row>
    <row r="841" spans="1:17" ht="18.75" x14ac:dyDescent="0.3">
      <c r="A841" s="183" t="s">
        <v>1410</v>
      </c>
      <c r="B841" s="183" t="s">
        <v>1411</v>
      </c>
      <c r="C841" s="343">
        <v>1303</v>
      </c>
      <c r="D841" s="343">
        <v>10</v>
      </c>
      <c r="E841" s="343">
        <v>703</v>
      </c>
      <c r="F841" s="343">
        <v>70330</v>
      </c>
      <c r="G841" s="343">
        <v>3000</v>
      </c>
      <c r="H841" s="343">
        <v>404206</v>
      </c>
      <c r="I841" s="346">
        <v>194000</v>
      </c>
      <c r="J841" s="344">
        <v>0</v>
      </c>
      <c r="K841" s="346">
        <v>1000000</v>
      </c>
      <c r="L841" s="345">
        <v>0</v>
      </c>
      <c r="M841" s="183"/>
      <c r="N841" s="331">
        <v>1000000</v>
      </c>
      <c r="O841" s="346">
        <f t="shared" si="187"/>
        <v>1050000</v>
      </c>
      <c r="P841" s="346">
        <f t="shared" si="187"/>
        <v>1102500</v>
      </c>
      <c r="Q841" s="347">
        <f t="shared" si="175"/>
        <v>3152500</v>
      </c>
    </row>
    <row r="842" spans="1:17" ht="18.75" x14ac:dyDescent="0.3">
      <c r="A842" s="183" t="s">
        <v>1412</v>
      </c>
      <c r="B842" s="183" t="s">
        <v>1413</v>
      </c>
      <c r="C842" s="343">
        <v>1305</v>
      </c>
      <c r="D842" s="343">
        <v>3</v>
      </c>
      <c r="E842" s="343">
        <v>703</v>
      </c>
      <c r="F842" s="343">
        <v>70330</v>
      </c>
      <c r="G842" s="343">
        <v>3000</v>
      </c>
      <c r="H842" s="343">
        <v>404206</v>
      </c>
      <c r="I842" s="346">
        <v>63000</v>
      </c>
      <c r="J842" s="344">
        <v>0</v>
      </c>
      <c r="K842" s="346">
        <v>10000000</v>
      </c>
      <c r="L842" s="345">
        <v>0</v>
      </c>
      <c r="M842" s="183"/>
      <c r="N842" s="331">
        <f>IFERROR(VLOOKUP(A842,'[2]Detail CAPEX  (2)'!_xlnm.Print_Area,11,0),0)</f>
        <v>0</v>
      </c>
      <c r="O842" s="346">
        <f t="shared" si="187"/>
        <v>0</v>
      </c>
      <c r="P842" s="346">
        <f t="shared" si="187"/>
        <v>0</v>
      </c>
      <c r="Q842" s="347">
        <f t="shared" si="175"/>
        <v>0</v>
      </c>
    </row>
    <row r="843" spans="1:17" ht="18.75" x14ac:dyDescent="0.3">
      <c r="A843" s="183" t="s">
        <v>1414</v>
      </c>
      <c r="B843" s="183" t="s">
        <v>1413</v>
      </c>
      <c r="C843" s="343">
        <v>1302</v>
      </c>
      <c r="D843" s="343">
        <v>9</v>
      </c>
      <c r="E843" s="343">
        <v>704</v>
      </c>
      <c r="F843" s="343">
        <v>70411</v>
      </c>
      <c r="G843" s="343">
        <v>3000</v>
      </c>
      <c r="H843" s="343">
        <v>404206</v>
      </c>
      <c r="I843" s="344">
        <v>0</v>
      </c>
      <c r="J843" s="344">
        <v>0</v>
      </c>
      <c r="K843" s="344">
        <v>0</v>
      </c>
      <c r="L843" s="348">
        <v>5000000</v>
      </c>
      <c r="M843" s="183"/>
      <c r="N843" s="331">
        <f>IFERROR(VLOOKUP(A843,'[2]Detail CAPEX  (2)'!_xlnm.Print_Area,11,0),0)</f>
        <v>0</v>
      </c>
      <c r="O843" s="346">
        <f t="shared" si="187"/>
        <v>0</v>
      </c>
      <c r="P843" s="346">
        <f t="shared" si="187"/>
        <v>0</v>
      </c>
      <c r="Q843" s="347">
        <f t="shared" si="175"/>
        <v>0</v>
      </c>
    </row>
    <row r="844" spans="1:17" s="378" customFormat="1" ht="18.75" x14ac:dyDescent="0.3">
      <c r="A844" s="376"/>
      <c r="B844" s="376" t="s">
        <v>1415</v>
      </c>
      <c r="C844" s="376"/>
      <c r="D844" s="376"/>
      <c r="E844" s="376"/>
      <c r="F844" s="376"/>
      <c r="G844" s="376"/>
      <c r="H844" s="376"/>
      <c r="I844" s="377">
        <f>SUM(I825:I843)</f>
        <v>273921649</v>
      </c>
      <c r="J844" s="377">
        <f t="shared" ref="J844:Q844" si="188">SUM(J825:J843)</f>
        <v>11713100</v>
      </c>
      <c r="K844" s="377">
        <f t="shared" si="188"/>
        <v>678650000</v>
      </c>
      <c r="L844" s="357">
        <f t="shared" si="188"/>
        <v>290100000</v>
      </c>
      <c r="M844" s="377">
        <f t="shared" si="188"/>
        <v>0</v>
      </c>
      <c r="N844" s="358">
        <f t="shared" si="188"/>
        <v>31000000</v>
      </c>
      <c r="O844" s="358">
        <f t="shared" si="188"/>
        <v>32550000</v>
      </c>
      <c r="P844" s="358">
        <f t="shared" si="188"/>
        <v>34177500</v>
      </c>
      <c r="Q844" s="358">
        <f t="shared" si="188"/>
        <v>97727500</v>
      </c>
    </row>
    <row r="845" spans="1:17" ht="18.75" x14ac:dyDescent="0.3">
      <c r="A845" s="337"/>
      <c r="B845" s="337"/>
      <c r="C845" s="337"/>
      <c r="D845" s="337"/>
      <c r="E845" s="337"/>
      <c r="F845" s="337"/>
      <c r="G845" s="337"/>
      <c r="H845" s="337"/>
      <c r="I845" s="183"/>
      <c r="J845" s="183"/>
      <c r="K845" s="183"/>
      <c r="L845" s="342"/>
      <c r="M845" s="183"/>
      <c r="N845" s="331">
        <f>IFERROR(VLOOKUP(A845,'[2]Detail CAPEX  (2)'!_xlnm.Print_Area,11,0),0)</f>
        <v>0</v>
      </c>
      <c r="O845" s="346">
        <f t="shared" si="187"/>
        <v>0</v>
      </c>
      <c r="P845" s="346">
        <f t="shared" si="187"/>
        <v>0</v>
      </c>
      <c r="Q845" s="347">
        <f t="shared" si="175"/>
        <v>0</v>
      </c>
    </row>
    <row r="846" spans="1:17" s="375" customFormat="1" ht="18.75" x14ac:dyDescent="0.3">
      <c r="A846" s="373"/>
      <c r="B846" s="373" t="s">
        <v>107</v>
      </c>
      <c r="C846" s="373"/>
      <c r="D846" s="373"/>
      <c r="E846" s="373"/>
      <c r="F846" s="373"/>
      <c r="G846" s="373"/>
      <c r="H846" s="373"/>
      <c r="I846" s="374">
        <f>I799+I821+I844</f>
        <v>1159071936</v>
      </c>
      <c r="J846" s="374">
        <f t="shared" ref="J846:Q846" si="189">J799+J821+J844</f>
        <v>101147100</v>
      </c>
      <c r="K846" s="374">
        <f t="shared" si="189"/>
        <v>1731650000</v>
      </c>
      <c r="L846" s="357">
        <f t="shared" si="189"/>
        <v>951600000</v>
      </c>
      <c r="M846" s="374">
        <f t="shared" si="189"/>
        <v>0</v>
      </c>
      <c r="N846" s="358">
        <f>N799+N821+N844</f>
        <v>51520000</v>
      </c>
      <c r="O846" s="374">
        <f t="shared" si="189"/>
        <v>54096000</v>
      </c>
      <c r="P846" s="374">
        <f t="shared" si="189"/>
        <v>56800800</v>
      </c>
      <c r="Q846" s="374">
        <f t="shared" si="189"/>
        <v>162416800</v>
      </c>
    </row>
    <row r="847" spans="1:17" ht="18.75" x14ac:dyDescent="0.3">
      <c r="A847" s="333"/>
      <c r="B847" s="333"/>
      <c r="C847" s="333"/>
      <c r="D847" s="333"/>
      <c r="E847" s="333"/>
      <c r="F847" s="333"/>
      <c r="G847" s="333"/>
      <c r="H847" s="333"/>
      <c r="I847" s="364"/>
      <c r="J847" s="364"/>
      <c r="K847" s="364"/>
      <c r="L847" s="357"/>
      <c r="M847" s="333"/>
      <c r="N847" s="331"/>
      <c r="O847" s="346"/>
      <c r="P847" s="346"/>
      <c r="Q847" s="347"/>
    </row>
    <row r="848" spans="1:17" ht="18.75" x14ac:dyDescent="0.3">
      <c r="A848" s="336">
        <v>13001001</v>
      </c>
      <c r="B848" s="333" t="s">
        <v>86</v>
      </c>
      <c r="C848" s="337"/>
      <c r="D848" s="337"/>
      <c r="E848" s="337"/>
      <c r="F848" s="337"/>
      <c r="G848" s="337"/>
      <c r="H848" s="337"/>
      <c r="I848" s="183"/>
      <c r="J848" s="183"/>
      <c r="K848" s="183"/>
      <c r="L848" s="342"/>
      <c r="M848" s="183"/>
      <c r="N848" s="331">
        <f>IFERROR(VLOOKUP(#REF!,'[2]Detail CAPEX  (2)'!_xlnm.Print_Area,11,0),0)</f>
        <v>0</v>
      </c>
      <c r="O848" s="346">
        <f t="shared" ref="O848:P863" si="190">N848+5%*N848</f>
        <v>0</v>
      </c>
      <c r="P848" s="346">
        <f t="shared" si="190"/>
        <v>0</v>
      </c>
      <c r="Q848" s="347">
        <f t="shared" ref="Q848:Q911" si="191">SUM(N848:P848)</f>
        <v>0</v>
      </c>
    </row>
    <row r="849" spans="1:17" ht="18.75" x14ac:dyDescent="0.3">
      <c r="A849" s="333"/>
      <c r="B849" s="333" t="s">
        <v>222</v>
      </c>
      <c r="C849" s="337"/>
      <c r="D849" s="337"/>
      <c r="E849" s="337"/>
      <c r="F849" s="337"/>
      <c r="G849" s="337"/>
      <c r="H849" s="337"/>
      <c r="I849" s="183"/>
      <c r="J849" s="183"/>
      <c r="K849" s="183"/>
      <c r="L849" s="342"/>
      <c r="M849" s="183"/>
      <c r="N849" s="331">
        <f>IFERROR(VLOOKUP(A849,'[2]Detail CAPEX  (2)'!_xlnm.Print_Area,11,0),0)</f>
        <v>0</v>
      </c>
      <c r="O849" s="346">
        <f t="shared" si="190"/>
        <v>0</v>
      </c>
      <c r="P849" s="346">
        <f t="shared" si="190"/>
        <v>0</v>
      </c>
      <c r="Q849" s="347">
        <f t="shared" si="191"/>
        <v>0</v>
      </c>
    </row>
    <row r="850" spans="1:17" ht="18.75" x14ac:dyDescent="0.3">
      <c r="A850" s="183" t="s">
        <v>1416</v>
      </c>
      <c r="B850" s="183" t="s">
        <v>1417</v>
      </c>
      <c r="C850" s="343">
        <v>408</v>
      </c>
      <c r="D850" s="343">
        <v>9</v>
      </c>
      <c r="E850" s="343">
        <v>708</v>
      </c>
      <c r="F850" s="343">
        <v>70850</v>
      </c>
      <c r="G850" s="343">
        <v>3000</v>
      </c>
      <c r="H850" s="343">
        <v>404206</v>
      </c>
      <c r="I850" s="344">
        <v>0</v>
      </c>
      <c r="J850" s="344">
        <v>0</v>
      </c>
      <c r="K850" s="344">
        <v>0</v>
      </c>
      <c r="L850" s="345">
        <v>0</v>
      </c>
      <c r="M850" s="183"/>
      <c r="N850" s="331">
        <f>IFERROR(VLOOKUP(A850,'[2]Detail CAPEX  (2)'!_xlnm.Print_Area,11,0),0)</f>
        <v>0</v>
      </c>
      <c r="O850" s="346">
        <f t="shared" si="190"/>
        <v>0</v>
      </c>
      <c r="P850" s="346">
        <f t="shared" si="190"/>
        <v>0</v>
      </c>
      <c r="Q850" s="347">
        <f t="shared" si="191"/>
        <v>0</v>
      </c>
    </row>
    <row r="851" spans="1:17" ht="18.75" x14ac:dyDescent="0.3">
      <c r="A851" s="333"/>
      <c r="B851" s="333" t="s">
        <v>145</v>
      </c>
      <c r="C851" s="337"/>
      <c r="D851" s="337"/>
      <c r="E851" s="337"/>
      <c r="F851" s="337"/>
      <c r="G851" s="337"/>
      <c r="H851" s="337"/>
      <c r="I851" s="183"/>
      <c r="J851" s="183"/>
      <c r="K851" s="183"/>
      <c r="L851" s="342"/>
      <c r="M851" s="183"/>
      <c r="N851" s="331">
        <f>IFERROR(VLOOKUP(A851,'[2]Detail CAPEX  (2)'!_xlnm.Print_Area,11,0),0)</f>
        <v>0</v>
      </c>
      <c r="O851" s="346">
        <f t="shared" si="190"/>
        <v>0</v>
      </c>
      <c r="P851" s="346">
        <f t="shared" si="190"/>
        <v>0</v>
      </c>
      <c r="Q851" s="347">
        <f t="shared" si="191"/>
        <v>0</v>
      </c>
    </row>
    <row r="852" spans="1:17" ht="18.75" x14ac:dyDescent="0.3">
      <c r="A852" s="183" t="s">
        <v>1418</v>
      </c>
      <c r="B852" s="183" t="s">
        <v>1419</v>
      </c>
      <c r="C852" s="343">
        <v>803</v>
      </c>
      <c r="D852" s="343">
        <v>11</v>
      </c>
      <c r="E852" s="343">
        <v>708</v>
      </c>
      <c r="F852" s="343">
        <v>70810</v>
      </c>
      <c r="G852" s="343">
        <v>3000</v>
      </c>
      <c r="H852" s="343">
        <v>404206</v>
      </c>
      <c r="I852" s="346">
        <v>15000000</v>
      </c>
      <c r="J852" s="344">
        <v>0</v>
      </c>
      <c r="K852" s="344">
        <v>0</v>
      </c>
      <c r="L852" s="345">
        <v>0</v>
      </c>
      <c r="M852" s="183"/>
      <c r="N852" s="331">
        <f>IFERROR(VLOOKUP(A852,'[2]Detail CAPEX  (2)'!_xlnm.Print_Area,11,0),0)</f>
        <v>0</v>
      </c>
      <c r="O852" s="346">
        <f t="shared" si="190"/>
        <v>0</v>
      </c>
      <c r="P852" s="346">
        <f t="shared" si="190"/>
        <v>0</v>
      </c>
      <c r="Q852" s="347">
        <f t="shared" si="191"/>
        <v>0</v>
      </c>
    </row>
    <row r="853" spans="1:17" ht="18.75" x14ac:dyDescent="0.3">
      <c r="A853" s="183" t="s">
        <v>1420</v>
      </c>
      <c r="B853" s="183" t="s">
        <v>1421</v>
      </c>
      <c r="C853" s="343">
        <v>801</v>
      </c>
      <c r="D853" s="343">
        <v>11</v>
      </c>
      <c r="E853" s="343">
        <v>708</v>
      </c>
      <c r="F853" s="343">
        <v>70810</v>
      </c>
      <c r="G853" s="343">
        <v>3000</v>
      </c>
      <c r="H853" s="343">
        <v>404206</v>
      </c>
      <c r="I853" s="346">
        <v>27000000</v>
      </c>
      <c r="J853" s="346">
        <v>177374900</v>
      </c>
      <c r="K853" s="346">
        <v>250000000</v>
      </c>
      <c r="L853" s="348">
        <v>250000000</v>
      </c>
      <c r="M853" s="183"/>
      <c r="N853" s="331">
        <f>IFERROR(VLOOKUP(A853,'[2]Detail CAPEX  (2)'!_xlnm.Print_Area,11,0),0)</f>
        <v>0</v>
      </c>
      <c r="O853" s="346">
        <f t="shared" si="190"/>
        <v>0</v>
      </c>
      <c r="P853" s="346">
        <f t="shared" si="190"/>
        <v>0</v>
      </c>
      <c r="Q853" s="347">
        <f t="shared" si="191"/>
        <v>0</v>
      </c>
    </row>
    <row r="854" spans="1:17" ht="18.75" x14ac:dyDescent="0.3">
      <c r="A854" s="183" t="s">
        <v>1422</v>
      </c>
      <c r="B854" s="183" t="s">
        <v>1423</v>
      </c>
      <c r="C854" s="343">
        <v>805</v>
      </c>
      <c r="D854" s="343">
        <v>11</v>
      </c>
      <c r="E854" s="343">
        <v>708</v>
      </c>
      <c r="F854" s="343">
        <v>70810</v>
      </c>
      <c r="G854" s="343">
        <v>3000</v>
      </c>
      <c r="H854" s="343">
        <v>404206</v>
      </c>
      <c r="I854" s="344">
        <v>0</v>
      </c>
      <c r="J854" s="344">
        <v>0</v>
      </c>
      <c r="K854" s="346">
        <v>10000000</v>
      </c>
      <c r="L854" s="348">
        <v>10000000</v>
      </c>
      <c r="M854" s="183"/>
      <c r="N854" s="331">
        <f>IFERROR(VLOOKUP(A854,'[2]Detail CAPEX  (2)'!_xlnm.Print_Area,11,0),0)</f>
        <v>0</v>
      </c>
      <c r="O854" s="346">
        <f t="shared" si="190"/>
        <v>0</v>
      </c>
      <c r="P854" s="346">
        <f t="shared" si="190"/>
        <v>0</v>
      </c>
      <c r="Q854" s="347">
        <f t="shared" si="191"/>
        <v>0</v>
      </c>
    </row>
    <row r="855" spans="1:17" ht="18.75" x14ac:dyDescent="0.3">
      <c r="A855" s="183" t="s">
        <v>1424</v>
      </c>
      <c r="B855" s="183" t="s">
        <v>1425</v>
      </c>
      <c r="C855" s="343">
        <v>804</v>
      </c>
      <c r="D855" s="343">
        <v>11</v>
      </c>
      <c r="E855" s="343">
        <v>708</v>
      </c>
      <c r="F855" s="343">
        <v>70810</v>
      </c>
      <c r="G855" s="343">
        <v>3000</v>
      </c>
      <c r="H855" s="343">
        <v>404206</v>
      </c>
      <c r="I855" s="346">
        <v>1893700</v>
      </c>
      <c r="J855" s="346">
        <v>287000</v>
      </c>
      <c r="K855" s="346">
        <v>25000000</v>
      </c>
      <c r="L855" s="348">
        <v>10000000</v>
      </c>
      <c r="M855" s="183"/>
      <c r="N855" s="331">
        <f>IFERROR(VLOOKUP(A855,'[2]Detail CAPEX  (2)'!_xlnm.Print_Area,11,0),0)-45000000</f>
        <v>-45000000</v>
      </c>
      <c r="O855" s="346">
        <f t="shared" si="190"/>
        <v>-47250000</v>
      </c>
      <c r="P855" s="346">
        <f t="shared" si="190"/>
        <v>-49612500</v>
      </c>
      <c r="Q855" s="347">
        <f t="shared" si="191"/>
        <v>-141862500</v>
      </c>
    </row>
    <row r="856" spans="1:17" ht="18.75" x14ac:dyDescent="0.3">
      <c r="A856" s="183" t="s">
        <v>1426</v>
      </c>
      <c r="B856" s="183" t="s">
        <v>1427</v>
      </c>
      <c r="C856" s="343">
        <v>805</v>
      </c>
      <c r="D856" s="343">
        <v>11</v>
      </c>
      <c r="E856" s="343">
        <v>708</v>
      </c>
      <c r="F856" s="343">
        <v>70810</v>
      </c>
      <c r="G856" s="343">
        <v>3000</v>
      </c>
      <c r="H856" s="343">
        <v>404206</v>
      </c>
      <c r="I856" s="346">
        <v>10800000</v>
      </c>
      <c r="J856" s="344">
        <v>0</v>
      </c>
      <c r="K856" s="346">
        <v>5000000</v>
      </c>
      <c r="L856" s="348">
        <v>1000000</v>
      </c>
      <c r="M856" s="183"/>
      <c r="N856" s="331">
        <f>IFERROR(VLOOKUP(A856,'[2]Detail CAPEX  (2)'!_xlnm.Print_Area,11,0),0)</f>
        <v>0</v>
      </c>
      <c r="O856" s="346">
        <f t="shared" si="190"/>
        <v>0</v>
      </c>
      <c r="P856" s="346">
        <f t="shared" si="190"/>
        <v>0</v>
      </c>
      <c r="Q856" s="347">
        <f t="shared" si="191"/>
        <v>0</v>
      </c>
    </row>
    <row r="857" spans="1:17" ht="18.75" x14ac:dyDescent="0.3">
      <c r="A857" s="183" t="s">
        <v>1428</v>
      </c>
      <c r="B857" s="183" t="s">
        <v>1429</v>
      </c>
      <c r="C857" s="343">
        <v>805</v>
      </c>
      <c r="D857" s="343">
        <v>11</v>
      </c>
      <c r="E857" s="343">
        <v>708</v>
      </c>
      <c r="F857" s="343">
        <v>70810</v>
      </c>
      <c r="G857" s="343">
        <v>3000</v>
      </c>
      <c r="H857" s="343">
        <v>404206</v>
      </c>
      <c r="I857" s="346">
        <v>7150000</v>
      </c>
      <c r="J857" s="346">
        <v>311000</v>
      </c>
      <c r="K857" s="346">
        <v>15000000</v>
      </c>
      <c r="L857" s="348">
        <v>5000000</v>
      </c>
      <c r="M857" s="183"/>
      <c r="N857" s="331">
        <f>IFERROR(VLOOKUP(A857,'[2]Detail CAPEX  (2)'!_xlnm.Print_Area,11,0),0)</f>
        <v>0</v>
      </c>
      <c r="O857" s="346">
        <f t="shared" si="190"/>
        <v>0</v>
      </c>
      <c r="P857" s="346">
        <f t="shared" si="190"/>
        <v>0</v>
      </c>
      <c r="Q857" s="347">
        <f t="shared" si="191"/>
        <v>0</v>
      </c>
    </row>
    <row r="858" spans="1:17" ht="18.75" x14ac:dyDescent="0.3">
      <c r="A858" s="183" t="s">
        <v>1430</v>
      </c>
      <c r="B858" s="183" t="s">
        <v>1431</v>
      </c>
      <c r="C858" s="343">
        <v>805</v>
      </c>
      <c r="D858" s="343">
        <v>11</v>
      </c>
      <c r="E858" s="343">
        <v>708</v>
      </c>
      <c r="F858" s="343">
        <v>70810</v>
      </c>
      <c r="G858" s="343">
        <v>3000</v>
      </c>
      <c r="H858" s="343">
        <v>404206</v>
      </c>
      <c r="I858" s="346">
        <v>3500000</v>
      </c>
      <c r="J858" s="344">
        <v>0</v>
      </c>
      <c r="K858" s="346">
        <v>10000000</v>
      </c>
      <c r="L858" s="348">
        <v>5000000</v>
      </c>
      <c r="M858" s="183"/>
      <c r="N858" s="331">
        <f>IFERROR(VLOOKUP(A858,'[2]Detail CAPEX  (2)'!_xlnm.Print_Area,11,0),0)</f>
        <v>0</v>
      </c>
      <c r="O858" s="346">
        <f t="shared" si="190"/>
        <v>0</v>
      </c>
      <c r="P858" s="346">
        <f t="shared" si="190"/>
        <v>0</v>
      </c>
      <c r="Q858" s="347">
        <f t="shared" si="191"/>
        <v>0</v>
      </c>
    </row>
    <row r="859" spans="1:17" ht="18.75" x14ac:dyDescent="0.3">
      <c r="A859" s="183" t="s">
        <v>1432</v>
      </c>
      <c r="B859" s="183" t="s">
        <v>1433</v>
      </c>
      <c r="C859" s="343">
        <v>805</v>
      </c>
      <c r="D859" s="343">
        <v>9</v>
      </c>
      <c r="E859" s="343">
        <v>708</v>
      </c>
      <c r="F859" s="343">
        <v>70810</v>
      </c>
      <c r="G859" s="343">
        <v>3000</v>
      </c>
      <c r="H859" s="343">
        <v>404206</v>
      </c>
      <c r="I859" s="346">
        <v>6623000</v>
      </c>
      <c r="J859" s="346">
        <v>2000000</v>
      </c>
      <c r="K859" s="346">
        <v>15000000</v>
      </c>
      <c r="L859" s="348">
        <v>3000000</v>
      </c>
      <c r="M859" s="183"/>
      <c r="N859" s="331">
        <f>IFERROR(VLOOKUP(A859,'[2]Detail CAPEX  (2)'!_xlnm.Print_Area,11,0),0)</f>
        <v>0</v>
      </c>
      <c r="O859" s="346">
        <f t="shared" si="190"/>
        <v>0</v>
      </c>
      <c r="P859" s="346">
        <f t="shared" si="190"/>
        <v>0</v>
      </c>
      <c r="Q859" s="347">
        <f t="shared" si="191"/>
        <v>0</v>
      </c>
    </row>
    <row r="860" spans="1:17" ht="18.75" x14ac:dyDescent="0.3">
      <c r="A860" s="183" t="s">
        <v>1434</v>
      </c>
      <c r="B860" s="183" t="s">
        <v>1435</v>
      </c>
      <c r="C860" s="343">
        <v>805</v>
      </c>
      <c r="D860" s="343">
        <v>11</v>
      </c>
      <c r="E860" s="343">
        <v>708</v>
      </c>
      <c r="F860" s="343">
        <v>70810</v>
      </c>
      <c r="G860" s="343">
        <v>3000</v>
      </c>
      <c r="H860" s="343">
        <v>404206</v>
      </c>
      <c r="I860" s="344">
        <v>0</v>
      </c>
      <c r="J860" s="344">
        <v>0</v>
      </c>
      <c r="K860" s="346">
        <v>3000000</v>
      </c>
      <c r="L860" s="348">
        <v>1000000</v>
      </c>
      <c r="M860" s="183"/>
      <c r="N860" s="331">
        <f>IFERROR(VLOOKUP(A860,'[2]Detail CAPEX  (2)'!_xlnm.Print_Area,11,0),0)</f>
        <v>0</v>
      </c>
      <c r="O860" s="346">
        <f t="shared" si="190"/>
        <v>0</v>
      </c>
      <c r="P860" s="346">
        <f t="shared" si="190"/>
        <v>0</v>
      </c>
      <c r="Q860" s="347">
        <f t="shared" si="191"/>
        <v>0</v>
      </c>
    </row>
    <row r="861" spans="1:17" ht="18.75" x14ac:dyDescent="0.3">
      <c r="A861" s="183" t="s">
        <v>1436</v>
      </c>
      <c r="B861" s="183" t="s">
        <v>1437</v>
      </c>
      <c r="C861" s="343">
        <v>805</v>
      </c>
      <c r="D861" s="343">
        <v>11</v>
      </c>
      <c r="E861" s="343">
        <v>708</v>
      </c>
      <c r="F861" s="343">
        <v>70810</v>
      </c>
      <c r="G861" s="343">
        <v>3000</v>
      </c>
      <c r="H861" s="343">
        <v>404206</v>
      </c>
      <c r="I861" s="346">
        <v>500000</v>
      </c>
      <c r="J861" s="344">
        <v>0</v>
      </c>
      <c r="K861" s="346">
        <v>50000000</v>
      </c>
      <c r="L861" s="348">
        <v>30000000</v>
      </c>
      <c r="M861" s="183"/>
      <c r="N861" s="331">
        <f>IFERROR(VLOOKUP(A861,'[2]Detail CAPEX  (2)'!_xlnm.Print_Area,11,0),0)</f>
        <v>0</v>
      </c>
      <c r="O861" s="346">
        <f t="shared" si="190"/>
        <v>0</v>
      </c>
      <c r="P861" s="346">
        <f t="shared" si="190"/>
        <v>0</v>
      </c>
      <c r="Q861" s="347">
        <f t="shared" si="191"/>
        <v>0</v>
      </c>
    </row>
    <row r="862" spans="1:17" ht="18.75" x14ac:dyDescent="0.3">
      <c r="A862" s="183" t="s">
        <v>1438</v>
      </c>
      <c r="B862" s="183" t="s">
        <v>1439</v>
      </c>
      <c r="C862" s="343">
        <v>802</v>
      </c>
      <c r="D862" s="343">
        <v>11</v>
      </c>
      <c r="E862" s="343">
        <v>708</v>
      </c>
      <c r="F862" s="343">
        <v>70850</v>
      </c>
      <c r="G862" s="343">
        <v>3000</v>
      </c>
      <c r="H862" s="343">
        <v>404206</v>
      </c>
      <c r="I862" s="344">
        <v>0</v>
      </c>
      <c r="J862" s="344">
        <v>0</v>
      </c>
      <c r="K862" s="346">
        <v>6000000</v>
      </c>
      <c r="L862" s="348">
        <v>2000000</v>
      </c>
      <c r="M862" s="183"/>
      <c r="N862" s="331">
        <f>IFERROR(VLOOKUP(A862,'[2]Detail CAPEX  (2)'!_xlnm.Print_Area,11,0),0)</f>
        <v>0</v>
      </c>
      <c r="O862" s="346">
        <f t="shared" si="190"/>
        <v>0</v>
      </c>
      <c r="P862" s="346">
        <f t="shared" si="190"/>
        <v>0</v>
      </c>
      <c r="Q862" s="347">
        <f t="shared" si="191"/>
        <v>0</v>
      </c>
    </row>
    <row r="863" spans="1:17" ht="18.75" x14ac:dyDescent="0.3">
      <c r="A863" s="183" t="s">
        <v>1440</v>
      </c>
      <c r="B863" s="183" t="s">
        <v>1441</v>
      </c>
      <c r="C863" s="343">
        <v>804</v>
      </c>
      <c r="D863" s="343">
        <v>11</v>
      </c>
      <c r="E863" s="343">
        <v>708</v>
      </c>
      <c r="F863" s="343">
        <v>70810</v>
      </c>
      <c r="G863" s="343">
        <v>3000</v>
      </c>
      <c r="H863" s="343">
        <v>404206</v>
      </c>
      <c r="I863" s="346">
        <v>6000000</v>
      </c>
      <c r="J863" s="344">
        <v>0</v>
      </c>
      <c r="K863" s="346">
        <v>20000000</v>
      </c>
      <c r="L863" s="348">
        <v>10000000</v>
      </c>
      <c r="M863" s="183"/>
      <c r="N863" s="331">
        <f>IFERROR(VLOOKUP(A863,'[2]Detail CAPEX  (2)'!_xlnm.Print_Area,11,0),0)</f>
        <v>0</v>
      </c>
      <c r="O863" s="346">
        <f t="shared" si="190"/>
        <v>0</v>
      </c>
      <c r="P863" s="346">
        <f t="shared" si="190"/>
        <v>0</v>
      </c>
      <c r="Q863" s="347">
        <f t="shared" si="191"/>
        <v>0</v>
      </c>
    </row>
    <row r="864" spans="1:17" ht="18.75" x14ac:dyDescent="0.3">
      <c r="A864" s="183" t="s">
        <v>1442</v>
      </c>
      <c r="B864" s="183" t="s">
        <v>1443</v>
      </c>
      <c r="C864" s="343">
        <v>801</v>
      </c>
      <c r="D864" s="343">
        <v>11</v>
      </c>
      <c r="E864" s="343">
        <v>708</v>
      </c>
      <c r="F864" s="343">
        <v>70810</v>
      </c>
      <c r="G864" s="343">
        <v>3000</v>
      </c>
      <c r="H864" s="343">
        <v>404206</v>
      </c>
      <c r="I864" s="346">
        <v>302145420</v>
      </c>
      <c r="J864" s="346">
        <v>129848250</v>
      </c>
      <c r="K864" s="346">
        <v>335000000</v>
      </c>
      <c r="L864" s="348">
        <v>50000000</v>
      </c>
      <c r="M864" s="183"/>
      <c r="N864" s="331">
        <f>IFERROR(VLOOKUP(A864,'[2]Detail CAPEX  (2)'!_xlnm.Print_Area,11,0),0)-100000000</f>
        <v>-100000000</v>
      </c>
      <c r="O864" s="346">
        <f t="shared" ref="O864:P880" si="192">N864+5%*N864</f>
        <v>-105000000</v>
      </c>
      <c r="P864" s="346">
        <f t="shared" si="192"/>
        <v>-110250000</v>
      </c>
      <c r="Q864" s="347">
        <f t="shared" si="191"/>
        <v>-315250000</v>
      </c>
    </row>
    <row r="865" spans="1:17" ht="18.75" x14ac:dyDescent="0.3">
      <c r="A865" s="183" t="s">
        <v>1444</v>
      </c>
      <c r="B865" s="183" t="s">
        <v>1445</v>
      </c>
      <c r="C865" s="343">
        <v>805</v>
      </c>
      <c r="D865" s="343">
        <v>9</v>
      </c>
      <c r="E865" s="343">
        <v>708</v>
      </c>
      <c r="F865" s="343">
        <v>70810</v>
      </c>
      <c r="G865" s="343">
        <v>3000</v>
      </c>
      <c r="H865" s="343">
        <v>404206</v>
      </c>
      <c r="I865" s="344">
        <v>0</v>
      </c>
      <c r="J865" s="344">
        <v>0</v>
      </c>
      <c r="K865" s="346">
        <v>100000000</v>
      </c>
      <c r="L865" s="348">
        <v>100000000</v>
      </c>
      <c r="M865" s="183"/>
      <c r="N865" s="331">
        <f>IFERROR(VLOOKUP(A865,'[2]Detail CAPEX  (2)'!_xlnm.Print_Area,11,0),0)</f>
        <v>0</v>
      </c>
      <c r="O865" s="346">
        <f t="shared" si="192"/>
        <v>0</v>
      </c>
      <c r="P865" s="346">
        <f t="shared" si="192"/>
        <v>0</v>
      </c>
      <c r="Q865" s="347">
        <f t="shared" si="191"/>
        <v>0</v>
      </c>
    </row>
    <row r="866" spans="1:17" ht="18.75" x14ac:dyDescent="0.3">
      <c r="A866" s="183" t="s">
        <v>3440</v>
      </c>
      <c r="B866" s="183" t="s">
        <v>323</v>
      </c>
      <c r="C866" s="343"/>
      <c r="D866" s="343"/>
      <c r="E866" s="343"/>
      <c r="F866" s="343"/>
      <c r="G866" s="343"/>
      <c r="H866" s="343"/>
      <c r="I866" s="344"/>
      <c r="J866" s="344"/>
      <c r="K866" s="346"/>
      <c r="L866" s="348"/>
      <c r="M866" s="183"/>
      <c r="N866" s="331">
        <v>5000000</v>
      </c>
      <c r="O866" s="346">
        <f t="shared" ref="O866" si="193">N866+5%*N866</f>
        <v>5250000</v>
      </c>
      <c r="P866" s="346">
        <f t="shared" ref="P866" si="194">O866+5%*O866</f>
        <v>5512500</v>
      </c>
      <c r="Q866" s="347">
        <f t="shared" ref="Q866" si="195">SUM(N866:P866)</f>
        <v>15762500</v>
      </c>
    </row>
    <row r="867" spans="1:17" ht="18.75" x14ac:dyDescent="0.3">
      <c r="A867" s="183" t="s">
        <v>1446</v>
      </c>
      <c r="B867" s="183" t="s">
        <v>1447</v>
      </c>
      <c r="C867" s="343">
        <v>805</v>
      </c>
      <c r="D867" s="343">
        <v>11</v>
      </c>
      <c r="E867" s="343">
        <v>708</v>
      </c>
      <c r="F867" s="343">
        <v>70810</v>
      </c>
      <c r="G867" s="343">
        <v>3000</v>
      </c>
      <c r="H867" s="343">
        <v>404206</v>
      </c>
      <c r="I867" s="344">
        <v>0</v>
      </c>
      <c r="J867" s="346">
        <v>112000</v>
      </c>
      <c r="K867" s="346">
        <v>5000000</v>
      </c>
      <c r="L867" s="348">
        <v>2000000</v>
      </c>
      <c r="M867" s="183"/>
      <c r="N867" s="331">
        <f>IFERROR(VLOOKUP(A867,'[2]Detail CAPEX  (2)'!_xlnm.Print_Area,11,0),0)</f>
        <v>0</v>
      </c>
      <c r="O867" s="346">
        <f t="shared" si="192"/>
        <v>0</v>
      </c>
      <c r="P867" s="346">
        <f t="shared" si="192"/>
        <v>0</v>
      </c>
      <c r="Q867" s="347">
        <f t="shared" si="191"/>
        <v>0</v>
      </c>
    </row>
    <row r="868" spans="1:17" ht="18.75" x14ac:dyDescent="0.3">
      <c r="A868" s="183" t="s">
        <v>1448</v>
      </c>
      <c r="B868" s="183" t="s">
        <v>1449</v>
      </c>
      <c r="C868" s="343">
        <v>805</v>
      </c>
      <c r="D868" s="343">
        <v>11</v>
      </c>
      <c r="E868" s="343">
        <v>708</v>
      </c>
      <c r="F868" s="343">
        <v>70850</v>
      </c>
      <c r="G868" s="343">
        <v>3000</v>
      </c>
      <c r="H868" s="343">
        <v>404206</v>
      </c>
      <c r="I868" s="344">
        <v>0</v>
      </c>
      <c r="J868" s="344">
        <v>0</v>
      </c>
      <c r="K868" s="346">
        <v>30000000</v>
      </c>
      <c r="L868" s="348">
        <v>10000000</v>
      </c>
      <c r="M868" s="183"/>
      <c r="N868" s="331">
        <v>10000000</v>
      </c>
      <c r="O868" s="346">
        <f t="shared" si="192"/>
        <v>10500000</v>
      </c>
      <c r="P868" s="346">
        <f t="shared" si="192"/>
        <v>11025000</v>
      </c>
      <c r="Q868" s="347">
        <f t="shared" si="191"/>
        <v>31525000</v>
      </c>
    </row>
    <row r="869" spans="1:17" ht="18.75" x14ac:dyDescent="0.3">
      <c r="A869" s="183" t="s">
        <v>1450</v>
      </c>
      <c r="B869" s="183" t="s">
        <v>1451</v>
      </c>
      <c r="C869" s="343">
        <v>805</v>
      </c>
      <c r="D869" s="343">
        <v>9</v>
      </c>
      <c r="E869" s="343">
        <v>708</v>
      </c>
      <c r="F869" s="343">
        <v>70810</v>
      </c>
      <c r="G869" s="343">
        <v>3000</v>
      </c>
      <c r="H869" s="343">
        <v>404206</v>
      </c>
      <c r="I869" s="344">
        <v>0</v>
      </c>
      <c r="J869" s="344">
        <v>0</v>
      </c>
      <c r="K869" s="346">
        <v>250000000</v>
      </c>
      <c r="L869" s="345">
        <v>0</v>
      </c>
      <c r="M869" s="183"/>
      <c r="N869" s="331">
        <v>20000000</v>
      </c>
      <c r="O869" s="346">
        <f t="shared" si="192"/>
        <v>21000000</v>
      </c>
      <c r="P869" s="346">
        <f t="shared" si="192"/>
        <v>22050000</v>
      </c>
      <c r="Q869" s="347">
        <f t="shared" si="191"/>
        <v>63050000</v>
      </c>
    </row>
    <row r="870" spans="1:17" ht="18.75" x14ac:dyDescent="0.3">
      <c r="A870" s="183" t="s">
        <v>1452</v>
      </c>
      <c r="B870" s="183" t="s">
        <v>1453</v>
      </c>
      <c r="C870" s="343">
        <v>801</v>
      </c>
      <c r="D870" s="343">
        <v>8</v>
      </c>
      <c r="E870" s="343">
        <v>701</v>
      </c>
      <c r="F870" s="343">
        <v>70150</v>
      </c>
      <c r="G870" s="343">
        <v>3000</v>
      </c>
      <c r="H870" s="343">
        <v>404206</v>
      </c>
      <c r="I870" s="344">
        <v>0</v>
      </c>
      <c r="J870" s="344">
        <v>0</v>
      </c>
      <c r="K870" s="346">
        <v>80000000</v>
      </c>
      <c r="L870" s="348">
        <v>50000000</v>
      </c>
      <c r="M870" s="183"/>
      <c r="N870" s="331">
        <v>15000000</v>
      </c>
      <c r="O870" s="346">
        <f t="shared" si="192"/>
        <v>15750000</v>
      </c>
      <c r="P870" s="346">
        <f t="shared" si="192"/>
        <v>16537500</v>
      </c>
      <c r="Q870" s="347">
        <f t="shared" si="191"/>
        <v>47287500</v>
      </c>
    </row>
    <row r="871" spans="1:17" ht="18.75" x14ac:dyDescent="0.3">
      <c r="A871" s="183" t="s">
        <v>1454</v>
      </c>
      <c r="B871" s="183" t="s">
        <v>1455</v>
      </c>
      <c r="C871" s="343">
        <v>801</v>
      </c>
      <c r="D871" s="343">
        <v>7</v>
      </c>
      <c r="E871" s="343">
        <v>701</v>
      </c>
      <c r="F871" s="343">
        <v>70150</v>
      </c>
      <c r="G871" s="343">
        <v>3000</v>
      </c>
      <c r="H871" s="343">
        <v>404206</v>
      </c>
      <c r="I871" s="344">
        <v>0</v>
      </c>
      <c r="J871" s="344">
        <v>0</v>
      </c>
      <c r="K871" s="346">
        <v>185000000</v>
      </c>
      <c r="L871" s="348">
        <v>50000000</v>
      </c>
      <c r="M871" s="183"/>
      <c r="N871" s="331">
        <v>100000000</v>
      </c>
      <c r="O871" s="346">
        <f t="shared" si="192"/>
        <v>105000000</v>
      </c>
      <c r="P871" s="346">
        <f t="shared" si="192"/>
        <v>110250000</v>
      </c>
      <c r="Q871" s="347">
        <f t="shared" si="191"/>
        <v>315250000</v>
      </c>
    </row>
    <row r="872" spans="1:17" s="378" customFormat="1" ht="18.75" x14ac:dyDescent="0.3">
      <c r="A872" s="376"/>
      <c r="B872" s="376" t="s">
        <v>1456</v>
      </c>
      <c r="C872" s="376"/>
      <c r="D872" s="376"/>
      <c r="E872" s="376"/>
      <c r="F872" s="376"/>
      <c r="G872" s="376"/>
      <c r="H872" s="376"/>
      <c r="I872" s="377">
        <f t="shared" ref="I872:Q872" si="196">SUM(I850:I871)</f>
        <v>380612120</v>
      </c>
      <c r="J872" s="377">
        <f t="shared" si="196"/>
        <v>309933150</v>
      </c>
      <c r="K872" s="377">
        <f t="shared" si="196"/>
        <v>1394000000</v>
      </c>
      <c r="L872" s="357">
        <f t="shared" si="196"/>
        <v>589000000</v>
      </c>
      <c r="M872" s="377">
        <f t="shared" si="196"/>
        <v>0</v>
      </c>
      <c r="N872" s="358">
        <f t="shared" si="196"/>
        <v>5000000</v>
      </c>
      <c r="O872" s="377">
        <f t="shared" si="196"/>
        <v>5250000</v>
      </c>
      <c r="P872" s="377">
        <f t="shared" si="196"/>
        <v>5512500</v>
      </c>
      <c r="Q872" s="377">
        <f t="shared" si="196"/>
        <v>15762500</v>
      </c>
    </row>
    <row r="873" spans="1:17" ht="18.75" x14ac:dyDescent="0.3">
      <c r="A873" s="337"/>
      <c r="B873" s="337"/>
      <c r="C873" s="337"/>
      <c r="D873" s="337"/>
      <c r="E873" s="337"/>
      <c r="F873" s="337"/>
      <c r="G873" s="337"/>
      <c r="H873" s="337"/>
      <c r="I873" s="183"/>
      <c r="J873" s="183"/>
      <c r="K873" s="183"/>
      <c r="L873" s="342"/>
      <c r="M873" s="183"/>
      <c r="N873" s="331">
        <f>IFERROR(VLOOKUP(A873,'[2]Detail CAPEX  (2)'!_xlnm.Print_Area,11,0),0)</f>
        <v>0</v>
      </c>
      <c r="O873" s="346">
        <f t="shared" si="192"/>
        <v>0</v>
      </c>
      <c r="P873" s="346">
        <f t="shared" si="192"/>
        <v>0</v>
      </c>
      <c r="Q873" s="347">
        <f t="shared" si="191"/>
        <v>0</v>
      </c>
    </row>
    <row r="874" spans="1:17" ht="18.75" x14ac:dyDescent="0.3">
      <c r="A874" s="336">
        <v>14001001</v>
      </c>
      <c r="B874" s="333" t="s">
        <v>88</v>
      </c>
      <c r="C874" s="337"/>
      <c r="D874" s="337"/>
      <c r="E874" s="337"/>
      <c r="F874" s="337"/>
      <c r="G874" s="337"/>
      <c r="H874" s="337"/>
      <c r="I874" s="183"/>
      <c r="J874" s="183"/>
      <c r="K874" s="183"/>
      <c r="L874" s="342"/>
      <c r="M874" s="183"/>
      <c r="N874" s="331">
        <f>IFERROR(VLOOKUP(#REF!,'[2]Detail CAPEX  (2)'!_xlnm.Print_Area,11,0),0)</f>
        <v>0</v>
      </c>
      <c r="O874" s="346">
        <f t="shared" si="192"/>
        <v>0</v>
      </c>
      <c r="P874" s="346">
        <f t="shared" si="192"/>
        <v>0</v>
      </c>
      <c r="Q874" s="347">
        <f t="shared" si="191"/>
        <v>0</v>
      </c>
    </row>
    <row r="875" spans="1:17" ht="18.75" x14ac:dyDescent="0.3">
      <c r="A875" s="333"/>
      <c r="B875" s="333" t="s">
        <v>144</v>
      </c>
      <c r="C875" s="337"/>
      <c r="D875" s="337"/>
      <c r="E875" s="337"/>
      <c r="F875" s="337"/>
      <c r="G875" s="337"/>
      <c r="H875" s="337"/>
      <c r="I875" s="183"/>
      <c r="J875" s="183"/>
      <c r="K875" s="183"/>
      <c r="L875" s="342"/>
      <c r="M875" s="183"/>
      <c r="N875" s="331">
        <f>IFERROR(VLOOKUP(A875,'[2]Detail CAPEX  (2)'!_xlnm.Print_Area,11,0),0)</f>
        <v>0</v>
      </c>
      <c r="O875" s="346">
        <f t="shared" si="192"/>
        <v>0</v>
      </c>
      <c r="P875" s="346">
        <f t="shared" si="192"/>
        <v>0</v>
      </c>
      <c r="Q875" s="347">
        <f t="shared" si="191"/>
        <v>0</v>
      </c>
    </row>
    <row r="876" spans="1:17" ht="18.75" x14ac:dyDescent="0.3">
      <c r="A876" s="183" t="s">
        <v>1457</v>
      </c>
      <c r="B876" s="183" t="s">
        <v>1458</v>
      </c>
      <c r="C876" s="343">
        <v>704</v>
      </c>
      <c r="D876" s="343">
        <v>3</v>
      </c>
      <c r="E876" s="343">
        <v>709</v>
      </c>
      <c r="F876" s="343">
        <v>70950</v>
      </c>
      <c r="G876" s="343">
        <v>3000</v>
      </c>
      <c r="H876" s="343">
        <v>404206</v>
      </c>
      <c r="I876" s="346">
        <v>20000000</v>
      </c>
      <c r="J876" s="344">
        <v>0</v>
      </c>
      <c r="K876" s="346">
        <v>30000000</v>
      </c>
      <c r="L876" s="348">
        <v>25000000</v>
      </c>
      <c r="M876" s="183"/>
      <c r="N876" s="331">
        <f>IFERROR(VLOOKUP(A876,'[2]Detail CAPEX  (2)'!_xlnm.Print_Area,11,0),0)</f>
        <v>0</v>
      </c>
      <c r="O876" s="346">
        <f t="shared" si="192"/>
        <v>0</v>
      </c>
      <c r="P876" s="346">
        <f t="shared" si="192"/>
        <v>0</v>
      </c>
      <c r="Q876" s="347">
        <f t="shared" si="191"/>
        <v>0</v>
      </c>
    </row>
    <row r="877" spans="1:17" ht="18.75" x14ac:dyDescent="0.3">
      <c r="A877" s="183" t="s">
        <v>1459</v>
      </c>
      <c r="B877" s="183" t="s">
        <v>1460</v>
      </c>
      <c r="C877" s="343">
        <v>704</v>
      </c>
      <c r="D877" s="343">
        <v>3</v>
      </c>
      <c r="E877" s="343">
        <v>701</v>
      </c>
      <c r="F877" s="343">
        <v>70133</v>
      </c>
      <c r="G877" s="343">
        <v>3000</v>
      </c>
      <c r="H877" s="343">
        <v>404121</v>
      </c>
      <c r="I877" s="346">
        <v>18156200</v>
      </c>
      <c r="J877" s="346">
        <v>9692312</v>
      </c>
      <c r="K877" s="346">
        <v>25000000</v>
      </c>
      <c r="L877" s="348">
        <v>20000000</v>
      </c>
      <c r="M877" s="183"/>
      <c r="N877" s="331">
        <f>IFERROR(VLOOKUP(A877,'[2]Detail CAPEX  (2)'!_xlnm.Print_Area,11,0),0)</f>
        <v>0</v>
      </c>
      <c r="O877" s="346">
        <f t="shared" si="192"/>
        <v>0</v>
      </c>
      <c r="P877" s="346">
        <f t="shared" si="192"/>
        <v>0</v>
      </c>
      <c r="Q877" s="347">
        <f t="shared" si="191"/>
        <v>0</v>
      </c>
    </row>
    <row r="878" spans="1:17" ht="18.75" x14ac:dyDescent="0.3">
      <c r="A878" s="183" t="s">
        <v>1461</v>
      </c>
      <c r="B878" s="183" t="s">
        <v>1462</v>
      </c>
      <c r="C878" s="343">
        <v>705</v>
      </c>
      <c r="D878" s="343">
        <v>3</v>
      </c>
      <c r="E878" s="343">
        <v>710</v>
      </c>
      <c r="F878" s="343">
        <v>71080</v>
      </c>
      <c r="G878" s="343">
        <v>3000</v>
      </c>
      <c r="H878" s="343">
        <v>404206</v>
      </c>
      <c r="I878" s="344">
        <v>0</v>
      </c>
      <c r="J878" s="344">
        <v>0</v>
      </c>
      <c r="K878" s="346">
        <v>10000000</v>
      </c>
      <c r="L878" s="348">
        <v>10000000</v>
      </c>
      <c r="M878" s="183"/>
      <c r="N878" s="331">
        <f>IFERROR(VLOOKUP(A878,'[2]Detail CAPEX  (2)'!_xlnm.Print_Area,11,0),0)</f>
        <v>0</v>
      </c>
      <c r="O878" s="346">
        <f t="shared" si="192"/>
        <v>0</v>
      </c>
      <c r="P878" s="346">
        <f t="shared" si="192"/>
        <v>0</v>
      </c>
      <c r="Q878" s="347">
        <f t="shared" si="191"/>
        <v>0</v>
      </c>
    </row>
    <row r="879" spans="1:17" ht="18.75" x14ac:dyDescent="0.3">
      <c r="A879" s="183" t="s">
        <v>1463</v>
      </c>
      <c r="B879" s="183" t="s">
        <v>1464</v>
      </c>
      <c r="C879" s="343">
        <v>703</v>
      </c>
      <c r="D879" s="343">
        <v>3</v>
      </c>
      <c r="E879" s="343">
        <v>710</v>
      </c>
      <c r="F879" s="343">
        <v>71080</v>
      </c>
      <c r="G879" s="343">
        <v>3000</v>
      </c>
      <c r="H879" s="343">
        <v>404206</v>
      </c>
      <c r="I879" s="346">
        <v>2000000</v>
      </c>
      <c r="J879" s="344">
        <v>0</v>
      </c>
      <c r="K879" s="346">
        <v>4000000</v>
      </c>
      <c r="L879" s="348">
        <v>2000000</v>
      </c>
      <c r="M879" s="183"/>
      <c r="N879" s="331">
        <f>IFERROR(VLOOKUP(A879,'[2]Detail CAPEX  (2)'!_xlnm.Print_Area,11,0),0)</f>
        <v>0</v>
      </c>
      <c r="O879" s="346">
        <f t="shared" si="192"/>
        <v>0</v>
      </c>
      <c r="P879" s="346">
        <f t="shared" si="192"/>
        <v>0</v>
      </c>
      <c r="Q879" s="347">
        <f t="shared" si="191"/>
        <v>0</v>
      </c>
    </row>
    <row r="880" spans="1:17" ht="18.75" x14ac:dyDescent="0.3">
      <c r="A880" s="183" t="s">
        <v>1465</v>
      </c>
      <c r="B880" s="183" t="s">
        <v>1466</v>
      </c>
      <c r="C880" s="343">
        <v>704</v>
      </c>
      <c r="D880" s="343">
        <v>3</v>
      </c>
      <c r="E880" s="343">
        <v>704</v>
      </c>
      <c r="F880" s="343">
        <v>70411</v>
      </c>
      <c r="G880" s="343">
        <v>3000</v>
      </c>
      <c r="H880" s="343">
        <v>404206</v>
      </c>
      <c r="I880" s="346">
        <v>4500000</v>
      </c>
      <c r="J880" s="344">
        <v>0</v>
      </c>
      <c r="K880" s="346">
        <v>8000000</v>
      </c>
      <c r="L880" s="348">
        <v>5000000</v>
      </c>
      <c r="M880" s="183"/>
      <c r="N880" s="331">
        <f>IFERROR(VLOOKUP(A880,'[2]Detail CAPEX  (2)'!_xlnm.Print_Area,11,0),0)</f>
        <v>0</v>
      </c>
      <c r="O880" s="346">
        <f t="shared" si="192"/>
        <v>0</v>
      </c>
      <c r="P880" s="346">
        <f t="shared" si="192"/>
        <v>0</v>
      </c>
      <c r="Q880" s="347">
        <f t="shared" si="191"/>
        <v>0</v>
      </c>
    </row>
    <row r="881" spans="1:17" ht="18.75" x14ac:dyDescent="0.3">
      <c r="A881" s="183" t="s">
        <v>1467</v>
      </c>
      <c r="B881" s="183" t="s">
        <v>1468</v>
      </c>
      <c r="C881" s="343">
        <v>703</v>
      </c>
      <c r="D881" s="343">
        <v>3</v>
      </c>
      <c r="E881" s="343">
        <v>710</v>
      </c>
      <c r="F881" s="343">
        <v>71080</v>
      </c>
      <c r="G881" s="343">
        <v>3000</v>
      </c>
      <c r="H881" s="343">
        <v>404206</v>
      </c>
      <c r="I881" s="346">
        <v>3000000</v>
      </c>
      <c r="J881" s="344">
        <v>0</v>
      </c>
      <c r="K881" s="346">
        <v>3000000</v>
      </c>
      <c r="L881" s="348">
        <v>3000000</v>
      </c>
      <c r="M881" s="183"/>
      <c r="N881" s="331">
        <f>IFERROR(VLOOKUP(A881,'[2]Detail CAPEX  (2)'!_xlnm.Print_Area,11,0),0)</f>
        <v>0</v>
      </c>
      <c r="O881" s="346">
        <f t="shared" ref="O881:P896" si="197">N881+5%*N881</f>
        <v>0</v>
      </c>
      <c r="P881" s="346">
        <f t="shared" si="197"/>
        <v>0</v>
      </c>
      <c r="Q881" s="347">
        <f t="shared" si="191"/>
        <v>0</v>
      </c>
    </row>
    <row r="882" spans="1:17" ht="18.75" x14ac:dyDescent="0.3">
      <c r="A882" s="183" t="s">
        <v>1469</v>
      </c>
      <c r="B882" s="183" t="s">
        <v>1470</v>
      </c>
      <c r="C882" s="343">
        <v>703</v>
      </c>
      <c r="D882" s="343">
        <v>3</v>
      </c>
      <c r="E882" s="343">
        <v>710</v>
      </c>
      <c r="F882" s="343">
        <v>71080</v>
      </c>
      <c r="G882" s="343">
        <v>3000</v>
      </c>
      <c r="H882" s="343">
        <v>404206</v>
      </c>
      <c r="I882" s="346">
        <v>5000000</v>
      </c>
      <c r="J882" s="344">
        <v>0</v>
      </c>
      <c r="K882" s="346">
        <v>6000000</v>
      </c>
      <c r="L882" s="348">
        <v>5000000</v>
      </c>
      <c r="M882" s="183"/>
      <c r="N882" s="331">
        <f>IFERROR(VLOOKUP(A882,'[2]Detail CAPEX  (2)'!_xlnm.Print_Area,11,0),0)</f>
        <v>0</v>
      </c>
      <c r="O882" s="346">
        <f t="shared" si="197"/>
        <v>0</v>
      </c>
      <c r="P882" s="346">
        <f t="shared" si="197"/>
        <v>0</v>
      </c>
      <c r="Q882" s="347">
        <f t="shared" si="191"/>
        <v>0</v>
      </c>
    </row>
    <row r="883" spans="1:17" ht="18.75" x14ac:dyDescent="0.3">
      <c r="A883" s="183" t="s">
        <v>1471</v>
      </c>
      <c r="B883" s="183" t="s">
        <v>1472</v>
      </c>
      <c r="C883" s="343">
        <v>703</v>
      </c>
      <c r="D883" s="343">
        <v>3</v>
      </c>
      <c r="E883" s="343">
        <v>710</v>
      </c>
      <c r="F883" s="343">
        <v>71040</v>
      </c>
      <c r="G883" s="343">
        <v>3000</v>
      </c>
      <c r="H883" s="343">
        <v>404206</v>
      </c>
      <c r="I883" s="346">
        <v>50000000</v>
      </c>
      <c r="J883" s="344">
        <v>0</v>
      </c>
      <c r="K883" s="346">
        <v>70000000</v>
      </c>
      <c r="L883" s="348">
        <v>70000000</v>
      </c>
      <c r="M883" s="183"/>
      <c r="N883" s="331">
        <f>IFERROR(VLOOKUP(A883,'[2]Detail CAPEX  (2)'!_xlnm.Print_Area,11,0),0)</f>
        <v>0</v>
      </c>
      <c r="O883" s="346">
        <f t="shared" si="197"/>
        <v>0</v>
      </c>
      <c r="P883" s="346">
        <f t="shared" si="197"/>
        <v>0</v>
      </c>
      <c r="Q883" s="347">
        <f t="shared" si="191"/>
        <v>0</v>
      </c>
    </row>
    <row r="884" spans="1:17" ht="18.75" x14ac:dyDescent="0.3">
      <c r="A884" s="183" t="s">
        <v>1473</v>
      </c>
      <c r="B884" s="183" t="s">
        <v>1474</v>
      </c>
      <c r="C884" s="343">
        <v>705</v>
      </c>
      <c r="D884" s="343">
        <v>3</v>
      </c>
      <c r="E884" s="343">
        <v>710</v>
      </c>
      <c r="F884" s="343">
        <v>71050</v>
      </c>
      <c r="G884" s="343">
        <v>3000</v>
      </c>
      <c r="H884" s="343">
        <v>404206</v>
      </c>
      <c r="I884" s="346">
        <v>6000000</v>
      </c>
      <c r="J884" s="344">
        <v>0</v>
      </c>
      <c r="K884" s="346">
        <v>5000000</v>
      </c>
      <c r="L884" s="348">
        <v>5000000</v>
      </c>
      <c r="M884" s="183"/>
      <c r="N884" s="331">
        <f>IFERROR(VLOOKUP(A884,'[2]Detail CAPEX  (2)'!_xlnm.Print_Area,11,0),0)</f>
        <v>0</v>
      </c>
      <c r="O884" s="346">
        <f t="shared" si="197"/>
        <v>0</v>
      </c>
      <c r="P884" s="346">
        <f t="shared" si="197"/>
        <v>0</v>
      </c>
      <c r="Q884" s="347">
        <f t="shared" si="191"/>
        <v>0</v>
      </c>
    </row>
    <row r="885" spans="1:17" ht="18.75" x14ac:dyDescent="0.3">
      <c r="A885" s="183" t="s">
        <v>1475</v>
      </c>
      <c r="B885" s="183" t="s">
        <v>1476</v>
      </c>
      <c r="C885" s="343">
        <v>705</v>
      </c>
      <c r="D885" s="343">
        <v>10</v>
      </c>
      <c r="E885" s="343">
        <v>710</v>
      </c>
      <c r="F885" s="343">
        <v>71080</v>
      </c>
      <c r="G885" s="343">
        <v>3000</v>
      </c>
      <c r="H885" s="343">
        <v>404206</v>
      </c>
      <c r="I885" s="344">
        <v>0</v>
      </c>
      <c r="J885" s="346">
        <v>9000000</v>
      </c>
      <c r="K885" s="346">
        <v>15000000</v>
      </c>
      <c r="L885" s="348">
        <v>10000000</v>
      </c>
      <c r="M885" s="183"/>
      <c r="N885" s="331">
        <f>IFERROR(VLOOKUP(A885,'[2]Detail CAPEX  (2)'!_xlnm.Print_Area,11,0),0)</f>
        <v>0</v>
      </c>
      <c r="O885" s="346">
        <f t="shared" si="197"/>
        <v>0</v>
      </c>
      <c r="P885" s="346">
        <f t="shared" si="197"/>
        <v>0</v>
      </c>
      <c r="Q885" s="347">
        <f t="shared" si="191"/>
        <v>0</v>
      </c>
    </row>
    <row r="886" spans="1:17" ht="18.75" x14ac:dyDescent="0.3">
      <c r="A886" s="183" t="s">
        <v>1477</v>
      </c>
      <c r="B886" s="183" t="s">
        <v>1478</v>
      </c>
      <c r="C886" s="343">
        <v>702</v>
      </c>
      <c r="D886" s="343">
        <v>3</v>
      </c>
      <c r="E886" s="343">
        <v>710</v>
      </c>
      <c r="F886" s="343">
        <v>71080</v>
      </c>
      <c r="G886" s="343">
        <v>3000</v>
      </c>
      <c r="H886" s="343">
        <v>404206</v>
      </c>
      <c r="I886" s="344">
        <v>0</v>
      </c>
      <c r="J886" s="344">
        <v>0</v>
      </c>
      <c r="K886" s="346">
        <v>15000000</v>
      </c>
      <c r="L886" s="348">
        <v>10000000</v>
      </c>
      <c r="M886" s="183"/>
      <c r="N886" s="331">
        <f>IFERROR(VLOOKUP(A886,'[2]Detail CAPEX  (2)'!_xlnm.Print_Area,11,0),0)</f>
        <v>0</v>
      </c>
      <c r="O886" s="346">
        <f t="shared" si="197"/>
        <v>0</v>
      </c>
      <c r="P886" s="346">
        <f t="shared" si="197"/>
        <v>0</v>
      </c>
      <c r="Q886" s="347">
        <f t="shared" si="191"/>
        <v>0</v>
      </c>
    </row>
    <row r="887" spans="1:17" ht="18.75" x14ac:dyDescent="0.3">
      <c r="A887" s="183" t="s">
        <v>1479</v>
      </c>
      <c r="B887" s="183" t="s">
        <v>1480</v>
      </c>
      <c r="C887" s="343">
        <v>704</v>
      </c>
      <c r="D887" s="343">
        <v>3</v>
      </c>
      <c r="E887" s="343">
        <v>710</v>
      </c>
      <c r="F887" s="343">
        <v>71050</v>
      </c>
      <c r="G887" s="343">
        <v>3000</v>
      </c>
      <c r="H887" s="343">
        <v>404107</v>
      </c>
      <c r="I887" s="346">
        <v>20000000</v>
      </c>
      <c r="J887" s="344">
        <v>0</v>
      </c>
      <c r="K887" s="346">
        <v>21000000</v>
      </c>
      <c r="L887" s="348">
        <v>21000000</v>
      </c>
      <c r="M887" s="183"/>
      <c r="N887" s="331">
        <f>IFERROR(VLOOKUP(A887,'[2]Detail CAPEX  (2)'!_xlnm.Print_Area,11,0),0)</f>
        <v>0</v>
      </c>
      <c r="O887" s="346">
        <f t="shared" si="197"/>
        <v>0</v>
      </c>
      <c r="P887" s="346">
        <f t="shared" si="197"/>
        <v>0</v>
      </c>
      <c r="Q887" s="347">
        <f t="shared" si="191"/>
        <v>0</v>
      </c>
    </row>
    <row r="888" spans="1:17" ht="18.75" x14ac:dyDescent="0.3">
      <c r="A888" s="183" t="s">
        <v>1481</v>
      </c>
      <c r="B888" s="183" t="s">
        <v>1482</v>
      </c>
      <c r="C888" s="343">
        <v>702</v>
      </c>
      <c r="D888" s="343">
        <v>3</v>
      </c>
      <c r="E888" s="343">
        <v>710</v>
      </c>
      <c r="F888" s="343">
        <v>71080</v>
      </c>
      <c r="G888" s="343">
        <v>3000</v>
      </c>
      <c r="H888" s="343">
        <v>404206</v>
      </c>
      <c r="I888" s="344">
        <v>0</v>
      </c>
      <c r="J888" s="344">
        <v>0</v>
      </c>
      <c r="K888" s="346">
        <v>4000000</v>
      </c>
      <c r="L888" s="348">
        <v>3000000</v>
      </c>
      <c r="M888" s="183"/>
      <c r="N888" s="331">
        <f>IFERROR(VLOOKUP(A888,'[2]Detail CAPEX  (2)'!_xlnm.Print_Area,11,0),0)</f>
        <v>0</v>
      </c>
      <c r="O888" s="346">
        <f t="shared" si="197"/>
        <v>0</v>
      </c>
      <c r="P888" s="346">
        <f t="shared" si="197"/>
        <v>0</v>
      </c>
      <c r="Q888" s="347">
        <f t="shared" si="191"/>
        <v>0</v>
      </c>
    </row>
    <row r="889" spans="1:17" ht="18.75" x14ac:dyDescent="0.3">
      <c r="A889" s="183" t="s">
        <v>1483</v>
      </c>
      <c r="B889" s="183" t="s">
        <v>1484</v>
      </c>
      <c r="C889" s="343">
        <v>705</v>
      </c>
      <c r="D889" s="343">
        <v>3</v>
      </c>
      <c r="E889" s="343">
        <v>710</v>
      </c>
      <c r="F889" s="343">
        <v>71080</v>
      </c>
      <c r="G889" s="343">
        <v>3000</v>
      </c>
      <c r="H889" s="343">
        <v>404206</v>
      </c>
      <c r="I889" s="344">
        <v>0</v>
      </c>
      <c r="J889" s="344">
        <v>0</v>
      </c>
      <c r="K889" s="346">
        <v>3000000</v>
      </c>
      <c r="L889" s="348">
        <v>3000000</v>
      </c>
      <c r="M889" s="183"/>
      <c r="N889" s="331">
        <f>IFERROR(VLOOKUP(A889,'[2]Detail CAPEX  (2)'!_xlnm.Print_Area,11,0),0)</f>
        <v>0</v>
      </c>
      <c r="O889" s="346">
        <f t="shared" si="197"/>
        <v>0</v>
      </c>
      <c r="P889" s="346">
        <f t="shared" si="197"/>
        <v>0</v>
      </c>
      <c r="Q889" s="347">
        <f t="shared" si="191"/>
        <v>0</v>
      </c>
    </row>
    <row r="890" spans="1:17" ht="18.75" x14ac:dyDescent="0.3">
      <c r="A890" s="183" t="s">
        <v>1485</v>
      </c>
      <c r="B890" s="183" t="s">
        <v>1486</v>
      </c>
      <c r="C890" s="343">
        <v>703</v>
      </c>
      <c r="D890" s="343">
        <v>3</v>
      </c>
      <c r="E890" s="343">
        <v>710</v>
      </c>
      <c r="F890" s="343">
        <v>71080</v>
      </c>
      <c r="G890" s="343">
        <v>3000</v>
      </c>
      <c r="H890" s="343">
        <v>404206</v>
      </c>
      <c r="I890" s="344">
        <v>0</v>
      </c>
      <c r="J890" s="344">
        <v>0</v>
      </c>
      <c r="K890" s="346">
        <v>2000000</v>
      </c>
      <c r="L890" s="348">
        <v>2000000</v>
      </c>
      <c r="M890" s="183"/>
      <c r="N890" s="331">
        <f>IFERROR(VLOOKUP(A890,'[2]Detail CAPEX  (2)'!_xlnm.Print_Area,11,0),0)</f>
        <v>0</v>
      </c>
      <c r="O890" s="346">
        <f t="shared" si="197"/>
        <v>0</v>
      </c>
      <c r="P890" s="346">
        <f t="shared" si="197"/>
        <v>0</v>
      </c>
      <c r="Q890" s="347">
        <f t="shared" si="191"/>
        <v>0</v>
      </c>
    </row>
    <row r="891" spans="1:17" ht="18.75" x14ac:dyDescent="0.3">
      <c r="A891" s="183" t="s">
        <v>1487</v>
      </c>
      <c r="B891" s="183" t="s">
        <v>1488</v>
      </c>
      <c r="C891" s="343">
        <v>705</v>
      </c>
      <c r="D891" s="343">
        <v>3</v>
      </c>
      <c r="E891" s="343">
        <v>710</v>
      </c>
      <c r="F891" s="343">
        <v>71080</v>
      </c>
      <c r="G891" s="343">
        <v>3000</v>
      </c>
      <c r="H891" s="343">
        <v>404206</v>
      </c>
      <c r="I891" s="346">
        <v>60000000</v>
      </c>
      <c r="J891" s="344">
        <v>0</v>
      </c>
      <c r="K891" s="346">
        <v>80000000</v>
      </c>
      <c r="L891" s="348">
        <v>80000000</v>
      </c>
      <c r="M891" s="346">
        <v>80000000</v>
      </c>
      <c r="N891" s="331">
        <f>IFERROR(VLOOKUP(A891,'[2]Detail CAPEX  (2)'!_xlnm.Print_Area,11,0),0)</f>
        <v>0</v>
      </c>
      <c r="O891" s="346">
        <f t="shared" si="197"/>
        <v>0</v>
      </c>
      <c r="P891" s="346">
        <f t="shared" si="197"/>
        <v>0</v>
      </c>
      <c r="Q891" s="347">
        <f t="shared" si="191"/>
        <v>0</v>
      </c>
    </row>
    <row r="892" spans="1:17" ht="18.75" x14ac:dyDescent="0.3">
      <c r="A892" s="183" t="s">
        <v>1489</v>
      </c>
      <c r="B892" s="183" t="s">
        <v>1490</v>
      </c>
      <c r="C892" s="343">
        <v>705</v>
      </c>
      <c r="D892" s="343">
        <v>3</v>
      </c>
      <c r="E892" s="343">
        <v>710</v>
      </c>
      <c r="F892" s="343">
        <v>71080</v>
      </c>
      <c r="G892" s="343">
        <v>3000</v>
      </c>
      <c r="H892" s="343">
        <v>404206</v>
      </c>
      <c r="I892" s="346">
        <v>800000</v>
      </c>
      <c r="J892" s="344">
        <v>0</v>
      </c>
      <c r="K892" s="346">
        <v>5000000</v>
      </c>
      <c r="L892" s="348">
        <v>3000000</v>
      </c>
      <c r="M892" s="183"/>
      <c r="N892" s="331">
        <f>IFERROR(VLOOKUP(A892,'[2]Detail CAPEX  (2)'!_xlnm.Print_Area,11,0),0)</f>
        <v>0</v>
      </c>
      <c r="O892" s="346">
        <f t="shared" si="197"/>
        <v>0</v>
      </c>
      <c r="P892" s="346">
        <f t="shared" si="197"/>
        <v>0</v>
      </c>
      <c r="Q892" s="347">
        <f t="shared" si="191"/>
        <v>0</v>
      </c>
    </row>
    <row r="893" spans="1:17" ht="18.75" x14ac:dyDescent="0.3">
      <c r="A893" s="183" t="s">
        <v>1491</v>
      </c>
      <c r="B893" s="183" t="s">
        <v>1492</v>
      </c>
      <c r="C893" s="343">
        <v>702</v>
      </c>
      <c r="D893" s="343">
        <v>3</v>
      </c>
      <c r="E893" s="343">
        <v>710</v>
      </c>
      <c r="F893" s="343">
        <v>71080</v>
      </c>
      <c r="G893" s="343">
        <v>3000</v>
      </c>
      <c r="H893" s="343">
        <v>404206</v>
      </c>
      <c r="I893" s="346">
        <v>500000</v>
      </c>
      <c r="J893" s="344">
        <v>0</v>
      </c>
      <c r="K893" s="346">
        <v>1000000</v>
      </c>
      <c r="L893" s="348">
        <v>1000000</v>
      </c>
      <c r="M893" s="183"/>
      <c r="N893" s="331">
        <f>IFERROR(VLOOKUP(A893,'[2]Detail CAPEX  (2)'!_xlnm.Print_Area,11,0),0)</f>
        <v>0</v>
      </c>
      <c r="O893" s="346">
        <f t="shared" si="197"/>
        <v>0</v>
      </c>
      <c r="P893" s="346">
        <f t="shared" si="197"/>
        <v>0</v>
      </c>
      <c r="Q893" s="347">
        <f t="shared" si="191"/>
        <v>0</v>
      </c>
    </row>
    <row r="894" spans="1:17" ht="18.75" x14ac:dyDescent="0.3">
      <c r="A894" s="183" t="s">
        <v>1493</v>
      </c>
      <c r="B894" s="183" t="s">
        <v>1494</v>
      </c>
      <c r="C894" s="343">
        <v>705</v>
      </c>
      <c r="D894" s="343">
        <v>3</v>
      </c>
      <c r="E894" s="343">
        <v>710</v>
      </c>
      <c r="F894" s="343">
        <v>71080</v>
      </c>
      <c r="G894" s="343">
        <v>3000</v>
      </c>
      <c r="H894" s="343">
        <v>404206</v>
      </c>
      <c r="I894" s="346">
        <v>14800000</v>
      </c>
      <c r="J894" s="344">
        <v>0</v>
      </c>
      <c r="K894" s="346">
        <v>20000000</v>
      </c>
      <c r="L894" s="348">
        <v>15000000</v>
      </c>
      <c r="M894" s="183"/>
      <c r="N894" s="331">
        <f>IFERROR(VLOOKUP(A894,'[2]Detail CAPEX  (2)'!_xlnm.Print_Area,11,0),0)</f>
        <v>0</v>
      </c>
      <c r="O894" s="346">
        <f t="shared" si="197"/>
        <v>0</v>
      </c>
      <c r="P894" s="346">
        <f t="shared" si="197"/>
        <v>0</v>
      </c>
      <c r="Q894" s="347">
        <f t="shared" si="191"/>
        <v>0</v>
      </c>
    </row>
    <row r="895" spans="1:17" ht="18.75" x14ac:dyDescent="0.3">
      <c r="A895" s="183" t="s">
        <v>1495</v>
      </c>
      <c r="B895" s="183" t="s">
        <v>1496</v>
      </c>
      <c r="C895" s="343">
        <v>705</v>
      </c>
      <c r="D895" s="343">
        <v>3</v>
      </c>
      <c r="E895" s="343">
        <v>710</v>
      </c>
      <c r="F895" s="343">
        <v>71080</v>
      </c>
      <c r="G895" s="343">
        <v>3000</v>
      </c>
      <c r="H895" s="343">
        <v>404206</v>
      </c>
      <c r="I895" s="344">
        <v>0</v>
      </c>
      <c r="J895" s="344">
        <v>0</v>
      </c>
      <c r="K895" s="346">
        <v>4000000</v>
      </c>
      <c r="L895" s="348">
        <v>2000000</v>
      </c>
      <c r="M895" s="183"/>
      <c r="N895" s="331">
        <f>IFERROR(VLOOKUP(A895,'[2]Detail CAPEX  (2)'!_xlnm.Print_Area,11,0),0)</f>
        <v>0</v>
      </c>
      <c r="O895" s="346">
        <f t="shared" si="197"/>
        <v>0</v>
      </c>
      <c r="P895" s="346">
        <f t="shared" si="197"/>
        <v>0</v>
      </c>
      <c r="Q895" s="347">
        <f t="shared" si="191"/>
        <v>0</v>
      </c>
    </row>
    <row r="896" spans="1:17" ht="18.75" x14ac:dyDescent="0.3">
      <c r="A896" s="183" t="s">
        <v>1497</v>
      </c>
      <c r="B896" s="183" t="s">
        <v>1498</v>
      </c>
      <c r="C896" s="343">
        <v>705</v>
      </c>
      <c r="D896" s="343">
        <v>3</v>
      </c>
      <c r="E896" s="343">
        <v>710</v>
      </c>
      <c r="F896" s="343">
        <v>71020</v>
      </c>
      <c r="G896" s="343">
        <v>3000</v>
      </c>
      <c r="H896" s="343">
        <v>404206</v>
      </c>
      <c r="I896" s="346">
        <v>4000000</v>
      </c>
      <c r="J896" s="344">
        <v>0</v>
      </c>
      <c r="K896" s="346">
        <v>3000000</v>
      </c>
      <c r="L896" s="348">
        <v>3000000</v>
      </c>
      <c r="M896" s="183"/>
      <c r="N896" s="331">
        <f>IFERROR(VLOOKUP(A896,'[2]Detail CAPEX  (2)'!_xlnm.Print_Area,11,0),0)</f>
        <v>0</v>
      </c>
      <c r="O896" s="346">
        <f t="shared" si="197"/>
        <v>0</v>
      </c>
      <c r="P896" s="346">
        <f t="shared" si="197"/>
        <v>0</v>
      </c>
      <c r="Q896" s="347">
        <f t="shared" si="191"/>
        <v>0</v>
      </c>
    </row>
    <row r="897" spans="1:17" ht="18.75" x14ac:dyDescent="0.3">
      <c r="A897" s="183" t="s">
        <v>1499</v>
      </c>
      <c r="B897" s="183" t="s">
        <v>1500</v>
      </c>
      <c r="C897" s="343">
        <v>705</v>
      </c>
      <c r="D897" s="343">
        <v>8</v>
      </c>
      <c r="E897" s="343">
        <v>710</v>
      </c>
      <c r="F897" s="343">
        <v>71012</v>
      </c>
      <c r="G897" s="343">
        <v>3000</v>
      </c>
      <c r="H897" s="343">
        <v>404206</v>
      </c>
      <c r="I897" s="346">
        <v>400000</v>
      </c>
      <c r="J897" s="344">
        <v>0</v>
      </c>
      <c r="K897" s="346">
        <v>5000000</v>
      </c>
      <c r="L897" s="348">
        <v>3000000</v>
      </c>
      <c r="M897" s="183"/>
      <c r="N897" s="331">
        <f>IFERROR(VLOOKUP(A897,'[2]Detail CAPEX  (2)'!_xlnm.Print_Area,11,0),0)</f>
        <v>0</v>
      </c>
      <c r="O897" s="346">
        <f t="shared" ref="O897:P912" si="198">N897+5%*N897</f>
        <v>0</v>
      </c>
      <c r="P897" s="346">
        <f t="shared" si="198"/>
        <v>0</v>
      </c>
      <c r="Q897" s="347">
        <f t="shared" si="191"/>
        <v>0</v>
      </c>
    </row>
    <row r="898" spans="1:17" ht="18.75" x14ac:dyDescent="0.3">
      <c r="A898" s="183" t="s">
        <v>1501</v>
      </c>
      <c r="B898" s="183" t="s">
        <v>1502</v>
      </c>
      <c r="C898" s="343">
        <v>705</v>
      </c>
      <c r="D898" s="343">
        <v>8</v>
      </c>
      <c r="E898" s="343">
        <v>710</v>
      </c>
      <c r="F898" s="343">
        <v>71012</v>
      </c>
      <c r="G898" s="343">
        <v>3000</v>
      </c>
      <c r="H898" s="343">
        <v>404206</v>
      </c>
      <c r="I898" s="344">
        <v>0</v>
      </c>
      <c r="J898" s="344">
        <v>0</v>
      </c>
      <c r="K898" s="346">
        <v>8000000</v>
      </c>
      <c r="L898" s="348">
        <v>5000000</v>
      </c>
      <c r="M898" s="183"/>
      <c r="N898" s="331">
        <f>IFERROR(VLOOKUP(A898,'[2]Detail CAPEX  (2)'!_xlnm.Print_Area,11,0),0)</f>
        <v>0</v>
      </c>
      <c r="O898" s="346">
        <f t="shared" si="198"/>
        <v>0</v>
      </c>
      <c r="P898" s="346">
        <f t="shared" si="198"/>
        <v>0</v>
      </c>
      <c r="Q898" s="347">
        <f t="shared" si="191"/>
        <v>0</v>
      </c>
    </row>
    <row r="899" spans="1:17" ht="18.75" x14ac:dyDescent="0.3">
      <c r="A899" s="183" t="s">
        <v>1503</v>
      </c>
      <c r="B899" s="183" t="s">
        <v>1504</v>
      </c>
      <c r="C899" s="343">
        <v>704</v>
      </c>
      <c r="D899" s="343">
        <v>8</v>
      </c>
      <c r="E899" s="343">
        <v>710</v>
      </c>
      <c r="F899" s="343">
        <v>71012</v>
      </c>
      <c r="G899" s="343">
        <v>3000</v>
      </c>
      <c r="H899" s="343">
        <v>404206</v>
      </c>
      <c r="I899" s="346">
        <v>20000000</v>
      </c>
      <c r="J899" s="344">
        <v>0</v>
      </c>
      <c r="K899" s="346">
        <v>30000000</v>
      </c>
      <c r="L899" s="348">
        <v>30000000</v>
      </c>
      <c r="M899" s="346">
        <v>30000000</v>
      </c>
      <c r="N899" s="331">
        <f>IFERROR(VLOOKUP(A899,'[2]Detail CAPEX  (2)'!_xlnm.Print_Area,11,0),0)</f>
        <v>0</v>
      </c>
      <c r="O899" s="346">
        <f t="shared" si="198"/>
        <v>0</v>
      </c>
      <c r="P899" s="346">
        <f t="shared" si="198"/>
        <v>0</v>
      </c>
      <c r="Q899" s="347">
        <f t="shared" si="191"/>
        <v>0</v>
      </c>
    </row>
    <row r="900" spans="1:17" ht="18.75" x14ac:dyDescent="0.3">
      <c r="A900" s="183" t="s">
        <v>1505</v>
      </c>
      <c r="B900" s="183" t="s">
        <v>1506</v>
      </c>
      <c r="C900" s="343">
        <v>705</v>
      </c>
      <c r="D900" s="343">
        <v>8</v>
      </c>
      <c r="E900" s="343">
        <v>710</v>
      </c>
      <c r="F900" s="343">
        <v>71012</v>
      </c>
      <c r="G900" s="343">
        <v>3000</v>
      </c>
      <c r="H900" s="343">
        <v>404206</v>
      </c>
      <c r="I900" s="346">
        <v>5000000</v>
      </c>
      <c r="J900" s="344">
        <v>0</v>
      </c>
      <c r="K900" s="346">
        <v>15000000</v>
      </c>
      <c r="L900" s="348">
        <v>10000000</v>
      </c>
      <c r="M900" s="183"/>
      <c r="N900" s="331">
        <f>IFERROR(VLOOKUP(A900,'[2]Detail CAPEX  (2)'!_xlnm.Print_Area,11,0),0)</f>
        <v>0</v>
      </c>
      <c r="O900" s="346">
        <f t="shared" si="198"/>
        <v>0</v>
      </c>
      <c r="P900" s="346">
        <f t="shared" si="198"/>
        <v>0</v>
      </c>
      <c r="Q900" s="347">
        <f t="shared" si="191"/>
        <v>0</v>
      </c>
    </row>
    <row r="901" spans="1:17" ht="18.75" x14ac:dyDescent="0.3">
      <c r="A901" s="183" t="s">
        <v>1507</v>
      </c>
      <c r="B901" s="183" t="s">
        <v>1508</v>
      </c>
      <c r="C901" s="343">
        <v>704</v>
      </c>
      <c r="D901" s="343">
        <v>6</v>
      </c>
      <c r="E901" s="343">
        <v>710</v>
      </c>
      <c r="F901" s="343">
        <v>71011</v>
      </c>
      <c r="G901" s="343">
        <v>3000</v>
      </c>
      <c r="H901" s="343">
        <v>404312</v>
      </c>
      <c r="I901" s="344">
        <v>0</v>
      </c>
      <c r="J901" s="344">
        <v>0</v>
      </c>
      <c r="K901" s="346">
        <v>4000000</v>
      </c>
      <c r="L901" s="348">
        <v>4000000</v>
      </c>
      <c r="M901" s="183"/>
      <c r="N901" s="331">
        <f>IFERROR(VLOOKUP(A901,'[2]Detail CAPEX  (2)'!_xlnm.Print_Area,11,0),0)</f>
        <v>0</v>
      </c>
      <c r="O901" s="346">
        <f t="shared" si="198"/>
        <v>0</v>
      </c>
      <c r="P901" s="346">
        <f t="shared" si="198"/>
        <v>0</v>
      </c>
      <c r="Q901" s="347">
        <f t="shared" si="191"/>
        <v>0</v>
      </c>
    </row>
    <row r="902" spans="1:17" ht="18.75" x14ac:dyDescent="0.3">
      <c r="A902" s="183" t="s">
        <v>1509</v>
      </c>
      <c r="B902" s="183" t="s">
        <v>1510</v>
      </c>
      <c r="C902" s="343">
        <v>705</v>
      </c>
      <c r="D902" s="343">
        <v>8</v>
      </c>
      <c r="E902" s="343">
        <v>710</v>
      </c>
      <c r="F902" s="343">
        <v>71070</v>
      </c>
      <c r="G902" s="343">
        <v>3000</v>
      </c>
      <c r="H902" s="343">
        <v>404206</v>
      </c>
      <c r="I902" s="346">
        <v>3000000</v>
      </c>
      <c r="J902" s="344">
        <v>0</v>
      </c>
      <c r="K902" s="346">
        <v>10000000</v>
      </c>
      <c r="L902" s="348">
        <v>10000000</v>
      </c>
      <c r="M902" s="183"/>
      <c r="N902" s="331">
        <f>IFERROR(VLOOKUP(A902,'[2]Detail CAPEX  (2)'!_xlnm.Print_Area,11,0),0)</f>
        <v>0</v>
      </c>
      <c r="O902" s="346">
        <f t="shared" si="198"/>
        <v>0</v>
      </c>
      <c r="P902" s="346">
        <f t="shared" si="198"/>
        <v>0</v>
      </c>
      <c r="Q902" s="347">
        <f t="shared" si="191"/>
        <v>0</v>
      </c>
    </row>
    <row r="903" spans="1:17" ht="18.75" x14ac:dyDescent="0.3">
      <c r="A903" s="183" t="s">
        <v>1511</v>
      </c>
      <c r="B903" s="183" t="s">
        <v>1512</v>
      </c>
      <c r="C903" s="343">
        <v>704</v>
      </c>
      <c r="D903" s="343">
        <v>3</v>
      </c>
      <c r="E903" s="343">
        <v>710</v>
      </c>
      <c r="F903" s="343">
        <v>71070</v>
      </c>
      <c r="G903" s="343">
        <v>3000</v>
      </c>
      <c r="H903" s="343">
        <v>404206</v>
      </c>
      <c r="I903" s="346">
        <v>3000000</v>
      </c>
      <c r="J903" s="344">
        <v>0</v>
      </c>
      <c r="K903" s="346">
        <v>2000000</v>
      </c>
      <c r="L903" s="348">
        <v>2000000</v>
      </c>
      <c r="M903" s="183"/>
      <c r="N903" s="331">
        <f>IFERROR(VLOOKUP(A903,'[2]Detail CAPEX  (2)'!_xlnm.Print_Area,11,0),0)</f>
        <v>0</v>
      </c>
      <c r="O903" s="346">
        <f t="shared" si="198"/>
        <v>0</v>
      </c>
      <c r="P903" s="346">
        <f t="shared" si="198"/>
        <v>0</v>
      </c>
      <c r="Q903" s="347">
        <f t="shared" si="191"/>
        <v>0</v>
      </c>
    </row>
    <row r="904" spans="1:17" ht="18.75" x14ac:dyDescent="0.3">
      <c r="A904" s="183" t="s">
        <v>1513</v>
      </c>
      <c r="B904" s="183" t="s">
        <v>1514</v>
      </c>
      <c r="C904" s="343">
        <v>704</v>
      </c>
      <c r="D904" s="343">
        <v>8</v>
      </c>
      <c r="E904" s="343">
        <v>710</v>
      </c>
      <c r="F904" s="343">
        <v>71080</v>
      </c>
      <c r="G904" s="343">
        <v>3000</v>
      </c>
      <c r="H904" s="343">
        <v>404206</v>
      </c>
      <c r="I904" s="346">
        <v>5000000</v>
      </c>
      <c r="J904" s="346">
        <v>4834000</v>
      </c>
      <c r="K904" s="346">
        <v>10000000</v>
      </c>
      <c r="L904" s="348">
        <v>8000000</v>
      </c>
      <c r="M904" s="183"/>
      <c r="N904" s="331">
        <f>IFERROR(VLOOKUP(A904,'[2]Detail CAPEX  (2)'!_xlnm.Print_Area,11,0),0)</f>
        <v>0</v>
      </c>
      <c r="O904" s="346">
        <f t="shared" si="198"/>
        <v>0</v>
      </c>
      <c r="P904" s="346">
        <f t="shared" si="198"/>
        <v>0</v>
      </c>
      <c r="Q904" s="347">
        <f t="shared" si="191"/>
        <v>0</v>
      </c>
    </row>
    <row r="905" spans="1:17" ht="18.75" x14ac:dyDescent="0.3">
      <c r="A905" s="183" t="s">
        <v>1515</v>
      </c>
      <c r="B905" s="183" t="s">
        <v>1516</v>
      </c>
      <c r="C905" s="343">
        <v>705</v>
      </c>
      <c r="D905" s="343">
        <v>3</v>
      </c>
      <c r="E905" s="343">
        <v>710</v>
      </c>
      <c r="F905" s="343">
        <v>71080</v>
      </c>
      <c r="G905" s="343">
        <v>3000</v>
      </c>
      <c r="H905" s="343">
        <v>404206</v>
      </c>
      <c r="I905" s="346">
        <v>5000000</v>
      </c>
      <c r="J905" s="344">
        <v>0</v>
      </c>
      <c r="K905" s="346">
        <v>5000000</v>
      </c>
      <c r="L905" s="348">
        <v>5000000</v>
      </c>
      <c r="M905" s="183"/>
      <c r="N905" s="331">
        <f>IFERROR(VLOOKUP(A905,'[2]Detail CAPEX  (2)'!_xlnm.Print_Area,11,0),0)</f>
        <v>0</v>
      </c>
      <c r="O905" s="346">
        <f t="shared" si="198"/>
        <v>0</v>
      </c>
      <c r="P905" s="346">
        <f t="shared" si="198"/>
        <v>0</v>
      </c>
      <c r="Q905" s="347">
        <f t="shared" si="191"/>
        <v>0</v>
      </c>
    </row>
    <row r="906" spans="1:17" ht="18.75" x14ac:dyDescent="0.3">
      <c r="A906" s="183" t="s">
        <v>1517</v>
      </c>
      <c r="B906" s="183" t="s">
        <v>1518</v>
      </c>
      <c r="C906" s="343">
        <v>704</v>
      </c>
      <c r="D906" s="343">
        <v>3</v>
      </c>
      <c r="E906" s="343">
        <v>710</v>
      </c>
      <c r="F906" s="343">
        <v>71080</v>
      </c>
      <c r="G906" s="343">
        <v>3000</v>
      </c>
      <c r="H906" s="343">
        <v>404206</v>
      </c>
      <c r="I906" s="344">
        <v>0</v>
      </c>
      <c r="J906" s="344">
        <v>0</v>
      </c>
      <c r="K906" s="346">
        <v>5000000</v>
      </c>
      <c r="L906" s="348">
        <v>3000000</v>
      </c>
      <c r="M906" s="183"/>
      <c r="N906" s="331">
        <f>IFERROR(VLOOKUP(A906,'[2]Detail CAPEX  (2)'!_xlnm.Print_Area,11,0),0)</f>
        <v>0</v>
      </c>
      <c r="O906" s="346">
        <f t="shared" si="198"/>
        <v>0</v>
      </c>
      <c r="P906" s="346">
        <f t="shared" si="198"/>
        <v>0</v>
      </c>
      <c r="Q906" s="347">
        <f t="shared" si="191"/>
        <v>0</v>
      </c>
    </row>
    <row r="907" spans="1:17" ht="18.75" x14ac:dyDescent="0.3">
      <c r="A907" s="183" t="s">
        <v>1519</v>
      </c>
      <c r="B907" s="183" t="s">
        <v>1520</v>
      </c>
      <c r="C907" s="343">
        <v>704</v>
      </c>
      <c r="D907" s="343">
        <v>3</v>
      </c>
      <c r="E907" s="343">
        <v>710</v>
      </c>
      <c r="F907" s="343">
        <v>71080</v>
      </c>
      <c r="G907" s="343">
        <v>3000</v>
      </c>
      <c r="H907" s="343">
        <v>404206</v>
      </c>
      <c r="I907" s="346">
        <v>17750000</v>
      </c>
      <c r="J907" s="346">
        <v>10000000</v>
      </c>
      <c r="K907" s="346">
        <v>20000000</v>
      </c>
      <c r="L907" s="348">
        <v>20000000</v>
      </c>
      <c r="M907" s="183"/>
      <c r="N907" s="331">
        <f>IFERROR(VLOOKUP(A907,'[2]Detail CAPEX  (2)'!_xlnm.Print_Area,11,0),0)</f>
        <v>0</v>
      </c>
      <c r="O907" s="346">
        <f t="shared" si="198"/>
        <v>0</v>
      </c>
      <c r="P907" s="346">
        <f t="shared" si="198"/>
        <v>0</v>
      </c>
      <c r="Q907" s="347">
        <f t="shared" si="191"/>
        <v>0</v>
      </c>
    </row>
    <row r="908" spans="1:17" ht="18.75" x14ac:dyDescent="0.3">
      <c r="A908" s="183" t="s">
        <v>1521</v>
      </c>
      <c r="B908" s="183" t="s">
        <v>1522</v>
      </c>
      <c r="C908" s="343">
        <v>705</v>
      </c>
      <c r="D908" s="343">
        <v>3</v>
      </c>
      <c r="E908" s="343">
        <v>710</v>
      </c>
      <c r="F908" s="343">
        <v>71080</v>
      </c>
      <c r="G908" s="343">
        <v>3000</v>
      </c>
      <c r="H908" s="343">
        <v>404206</v>
      </c>
      <c r="I908" s="344">
        <v>0</v>
      </c>
      <c r="J908" s="346">
        <v>10000000</v>
      </c>
      <c r="K908" s="346">
        <v>10000000</v>
      </c>
      <c r="L908" s="348">
        <v>7000000</v>
      </c>
      <c r="M908" s="183"/>
      <c r="N908" s="331">
        <f>IFERROR(VLOOKUP(A908,'[2]Detail CAPEX  (2)'!_xlnm.Print_Area,11,0),0)</f>
        <v>0</v>
      </c>
      <c r="O908" s="346">
        <f t="shared" si="198"/>
        <v>0</v>
      </c>
      <c r="P908" s="346">
        <f t="shared" si="198"/>
        <v>0</v>
      </c>
      <c r="Q908" s="347">
        <f t="shared" si="191"/>
        <v>0</v>
      </c>
    </row>
    <row r="909" spans="1:17" ht="18.75" x14ac:dyDescent="0.3">
      <c r="A909" s="183" t="s">
        <v>1523</v>
      </c>
      <c r="B909" s="183" t="s">
        <v>1524</v>
      </c>
      <c r="C909" s="343">
        <v>704</v>
      </c>
      <c r="D909" s="343">
        <v>8</v>
      </c>
      <c r="E909" s="343">
        <v>710</v>
      </c>
      <c r="F909" s="343">
        <v>71080</v>
      </c>
      <c r="G909" s="343">
        <v>3000</v>
      </c>
      <c r="H909" s="343">
        <v>404206</v>
      </c>
      <c r="I909" s="346">
        <v>9500000</v>
      </c>
      <c r="J909" s="344">
        <v>0</v>
      </c>
      <c r="K909" s="346">
        <v>20000000</v>
      </c>
      <c r="L909" s="348">
        <v>15000000</v>
      </c>
      <c r="M909" s="183"/>
      <c r="N909" s="331">
        <f>IFERROR(VLOOKUP(A909,'[2]Detail CAPEX  (2)'!_xlnm.Print_Area,11,0),0)</f>
        <v>0</v>
      </c>
      <c r="O909" s="346">
        <f t="shared" si="198"/>
        <v>0</v>
      </c>
      <c r="P909" s="346">
        <f t="shared" si="198"/>
        <v>0</v>
      </c>
      <c r="Q909" s="347">
        <f t="shared" si="191"/>
        <v>0</v>
      </c>
    </row>
    <row r="910" spans="1:17" ht="18.75" x14ac:dyDescent="0.3">
      <c r="A910" s="183" t="s">
        <v>1525</v>
      </c>
      <c r="B910" s="183" t="s">
        <v>1526</v>
      </c>
      <c r="C910" s="343">
        <v>705</v>
      </c>
      <c r="D910" s="343">
        <v>6</v>
      </c>
      <c r="E910" s="343">
        <v>710</v>
      </c>
      <c r="F910" s="343">
        <v>71080</v>
      </c>
      <c r="G910" s="343">
        <v>3000</v>
      </c>
      <c r="H910" s="343">
        <v>404206</v>
      </c>
      <c r="I910" s="346">
        <v>1000000</v>
      </c>
      <c r="J910" s="344">
        <v>0</v>
      </c>
      <c r="K910" s="346">
        <v>2000000</v>
      </c>
      <c r="L910" s="348">
        <v>2000000</v>
      </c>
      <c r="M910" s="183"/>
      <c r="N910" s="331">
        <f>IFERROR(VLOOKUP(A910,'[2]Detail CAPEX  (2)'!_xlnm.Print_Area,11,0),0)</f>
        <v>0</v>
      </c>
      <c r="O910" s="346">
        <f t="shared" si="198"/>
        <v>0</v>
      </c>
      <c r="P910" s="346">
        <f t="shared" si="198"/>
        <v>0</v>
      </c>
      <c r="Q910" s="347">
        <f t="shared" si="191"/>
        <v>0</v>
      </c>
    </row>
    <row r="911" spans="1:17" ht="18.75" x14ac:dyDescent="0.3">
      <c r="A911" s="183" t="s">
        <v>1527</v>
      </c>
      <c r="B911" s="183" t="s">
        <v>1528</v>
      </c>
      <c r="C911" s="343">
        <v>704</v>
      </c>
      <c r="D911" s="343">
        <v>3</v>
      </c>
      <c r="E911" s="343">
        <v>710</v>
      </c>
      <c r="F911" s="343">
        <v>71080</v>
      </c>
      <c r="G911" s="343">
        <v>3000</v>
      </c>
      <c r="H911" s="343">
        <v>404206</v>
      </c>
      <c r="I911" s="346">
        <v>20000000</v>
      </c>
      <c r="J911" s="344">
        <v>0</v>
      </c>
      <c r="K911" s="346">
        <v>25000000</v>
      </c>
      <c r="L911" s="348">
        <v>22000000</v>
      </c>
      <c r="M911" s="183"/>
      <c r="N911" s="331">
        <f>IFERROR(VLOOKUP(A911,'[2]Detail CAPEX  (2)'!_xlnm.Print_Area,11,0),0)</f>
        <v>0</v>
      </c>
      <c r="O911" s="346">
        <f t="shared" si="198"/>
        <v>0</v>
      </c>
      <c r="P911" s="346">
        <f t="shared" si="198"/>
        <v>0</v>
      </c>
      <c r="Q911" s="347">
        <f t="shared" si="191"/>
        <v>0</v>
      </c>
    </row>
    <row r="912" spans="1:17" ht="18.75" x14ac:dyDescent="0.3">
      <c r="A912" s="183" t="s">
        <v>1529</v>
      </c>
      <c r="B912" s="183" t="s">
        <v>1530</v>
      </c>
      <c r="C912" s="343">
        <v>705</v>
      </c>
      <c r="D912" s="343">
        <v>8</v>
      </c>
      <c r="E912" s="343">
        <v>710</v>
      </c>
      <c r="F912" s="343">
        <v>71040</v>
      </c>
      <c r="G912" s="343">
        <v>3000</v>
      </c>
      <c r="H912" s="343">
        <v>404206</v>
      </c>
      <c r="I912" s="346">
        <v>9532500</v>
      </c>
      <c r="J912" s="344">
        <v>0</v>
      </c>
      <c r="K912" s="346">
        <v>15000000</v>
      </c>
      <c r="L912" s="348">
        <v>12000000</v>
      </c>
      <c r="M912" s="183"/>
      <c r="N912" s="331">
        <f>IFERROR(VLOOKUP(A912,'[2]Detail CAPEX  (2)'!_xlnm.Print_Area,11,0),0)</f>
        <v>0</v>
      </c>
      <c r="O912" s="346">
        <f t="shared" si="198"/>
        <v>0</v>
      </c>
      <c r="P912" s="346">
        <f t="shared" si="198"/>
        <v>0</v>
      </c>
      <c r="Q912" s="347">
        <f t="shared" ref="Q912:Q975" si="199">SUM(N912:P912)</f>
        <v>0</v>
      </c>
    </row>
    <row r="913" spans="1:17" ht="18.75" x14ac:dyDescent="0.3">
      <c r="A913" s="183" t="s">
        <v>1531</v>
      </c>
      <c r="B913" s="183" t="s">
        <v>1532</v>
      </c>
      <c r="C913" s="343">
        <v>705</v>
      </c>
      <c r="D913" s="343">
        <v>8</v>
      </c>
      <c r="E913" s="343">
        <v>710</v>
      </c>
      <c r="F913" s="343">
        <v>71040</v>
      </c>
      <c r="G913" s="343">
        <v>3000</v>
      </c>
      <c r="H913" s="343">
        <v>404206</v>
      </c>
      <c r="I913" s="346">
        <v>12000000</v>
      </c>
      <c r="J913" s="344">
        <v>0</v>
      </c>
      <c r="K913" s="346">
        <v>20000000</v>
      </c>
      <c r="L913" s="348">
        <v>15000000</v>
      </c>
      <c r="M913" s="183"/>
      <c r="N913" s="331">
        <f>IFERROR(VLOOKUP(A913,'[2]Detail CAPEX  (2)'!_xlnm.Print_Area,11,0),0)</f>
        <v>0</v>
      </c>
      <c r="O913" s="346">
        <f t="shared" ref="O913:P928" si="200">N913+5%*N913</f>
        <v>0</v>
      </c>
      <c r="P913" s="346">
        <f t="shared" si="200"/>
        <v>0</v>
      </c>
      <c r="Q913" s="347">
        <f t="shared" si="199"/>
        <v>0</v>
      </c>
    </row>
    <row r="914" spans="1:17" ht="18.75" x14ac:dyDescent="0.3">
      <c r="A914" s="183" t="s">
        <v>1533</v>
      </c>
      <c r="B914" s="183" t="s">
        <v>1534</v>
      </c>
      <c r="C914" s="343">
        <v>704</v>
      </c>
      <c r="D914" s="343">
        <v>3</v>
      </c>
      <c r="E914" s="343">
        <v>710</v>
      </c>
      <c r="F914" s="343">
        <v>71040</v>
      </c>
      <c r="G914" s="343">
        <v>3000</v>
      </c>
      <c r="H914" s="343">
        <v>404206</v>
      </c>
      <c r="I914" s="346">
        <v>2000000</v>
      </c>
      <c r="J914" s="344">
        <v>0</v>
      </c>
      <c r="K914" s="346">
        <v>5000000</v>
      </c>
      <c r="L914" s="348">
        <v>5000000</v>
      </c>
      <c r="M914" s="183"/>
      <c r="N914" s="331">
        <f>IFERROR(VLOOKUP(A914,'[2]Detail CAPEX  (2)'!_xlnm.Print_Area,11,0),0)</f>
        <v>0</v>
      </c>
      <c r="O914" s="346">
        <f t="shared" si="200"/>
        <v>0</v>
      </c>
      <c r="P914" s="346">
        <f t="shared" si="200"/>
        <v>0</v>
      </c>
      <c r="Q914" s="347">
        <f t="shared" si="199"/>
        <v>0</v>
      </c>
    </row>
    <row r="915" spans="1:17" ht="18.75" x14ac:dyDescent="0.3">
      <c r="A915" s="183" t="s">
        <v>1535</v>
      </c>
      <c r="B915" s="183" t="s">
        <v>1536</v>
      </c>
      <c r="C915" s="343">
        <v>705</v>
      </c>
      <c r="D915" s="343">
        <v>3</v>
      </c>
      <c r="E915" s="343">
        <v>710</v>
      </c>
      <c r="F915" s="343">
        <v>71080</v>
      </c>
      <c r="G915" s="343">
        <v>3000</v>
      </c>
      <c r="H915" s="343">
        <v>404206</v>
      </c>
      <c r="I915" s="346">
        <v>3000000</v>
      </c>
      <c r="J915" s="344">
        <v>0</v>
      </c>
      <c r="K915" s="346">
        <v>5000000</v>
      </c>
      <c r="L915" s="348">
        <v>5000000</v>
      </c>
      <c r="M915" s="183"/>
      <c r="N915" s="331">
        <f>IFERROR(VLOOKUP(A915,'[2]Detail CAPEX  (2)'!_xlnm.Print_Area,11,0),0)</f>
        <v>0</v>
      </c>
      <c r="O915" s="346">
        <f t="shared" si="200"/>
        <v>0</v>
      </c>
      <c r="P915" s="346">
        <f t="shared" si="200"/>
        <v>0</v>
      </c>
      <c r="Q915" s="347">
        <f t="shared" si="199"/>
        <v>0</v>
      </c>
    </row>
    <row r="916" spans="1:17" ht="18.75" x14ac:dyDescent="0.3">
      <c r="A916" s="183" t="s">
        <v>1537</v>
      </c>
      <c r="B916" s="183" t="s">
        <v>1538</v>
      </c>
      <c r="C916" s="343">
        <v>705</v>
      </c>
      <c r="D916" s="343">
        <v>3</v>
      </c>
      <c r="E916" s="343">
        <v>710</v>
      </c>
      <c r="F916" s="343">
        <v>71080</v>
      </c>
      <c r="G916" s="343">
        <v>3000</v>
      </c>
      <c r="H916" s="343">
        <v>404206</v>
      </c>
      <c r="I916" s="346">
        <v>3000000</v>
      </c>
      <c r="J916" s="344">
        <v>0</v>
      </c>
      <c r="K916" s="346">
        <v>3000000</v>
      </c>
      <c r="L916" s="348">
        <v>3000000</v>
      </c>
      <c r="M916" s="183"/>
      <c r="N916" s="331">
        <f>IFERROR(VLOOKUP(A916,'[2]Detail CAPEX  (2)'!_xlnm.Print_Area,11,0),0)</f>
        <v>0</v>
      </c>
      <c r="O916" s="346">
        <f t="shared" si="200"/>
        <v>0</v>
      </c>
      <c r="P916" s="346">
        <f t="shared" si="200"/>
        <v>0</v>
      </c>
      <c r="Q916" s="347">
        <f t="shared" si="199"/>
        <v>0</v>
      </c>
    </row>
    <row r="917" spans="1:17" ht="18.75" x14ac:dyDescent="0.3">
      <c r="A917" s="183" t="s">
        <v>1539</v>
      </c>
      <c r="B917" s="183" t="s">
        <v>1540</v>
      </c>
      <c r="C917" s="343">
        <v>701</v>
      </c>
      <c r="D917" s="343">
        <v>3</v>
      </c>
      <c r="E917" s="343">
        <v>710</v>
      </c>
      <c r="F917" s="343">
        <v>71080</v>
      </c>
      <c r="G917" s="343">
        <v>3000</v>
      </c>
      <c r="H917" s="343">
        <v>404206</v>
      </c>
      <c r="I917" s="344">
        <v>0</v>
      </c>
      <c r="J917" s="344">
        <v>0</v>
      </c>
      <c r="K917" s="346">
        <v>2000000</v>
      </c>
      <c r="L917" s="348">
        <v>2000000</v>
      </c>
      <c r="M917" s="183"/>
      <c r="N917" s="331">
        <f>IFERROR(VLOOKUP(A917,'[2]Detail CAPEX  (2)'!_xlnm.Print_Area,11,0),0)</f>
        <v>0</v>
      </c>
      <c r="O917" s="346">
        <f t="shared" si="200"/>
        <v>0</v>
      </c>
      <c r="P917" s="346">
        <f t="shared" si="200"/>
        <v>0</v>
      </c>
      <c r="Q917" s="347">
        <f t="shared" si="199"/>
        <v>0</v>
      </c>
    </row>
    <row r="918" spans="1:17" ht="18.75" x14ac:dyDescent="0.3">
      <c r="A918" s="183" t="s">
        <v>1541</v>
      </c>
      <c r="B918" s="183" t="s">
        <v>1542</v>
      </c>
      <c r="C918" s="343">
        <v>705</v>
      </c>
      <c r="D918" s="343">
        <v>3</v>
      </c>
      <c r="E918" s="343">
        <v>710</v>
      </c>
      <c r="F918" s="343">
        <v>71070</v>
      </c>
      <c r="G918" s="343">
        <v>3000</v>
      </c>
      <c r="H918" s="343">
        <v>404206</v>
      </c>
      <c r="I918" s="344">
        <v>0</v>
      </c>
      <c r="J918" s="344">
        <v>0</v>
      </c>
      <c r="K918" s="346">
        <v>2000000</v>
      </c>
      <c r="L918" s="348">
        <v>2000000</v>
      </c>
      <c r="M918" s="183"/>
      <c r="N918" s="331">
        <f>IFERROR(VLOOKUP(A918,'[2]Detail CAPEX  (2)'!_xlnm.Print_Area,11,0),0)</f>
        <v>0</v>
      </c>
      <c r="O918" s="346">
        <f t="shared" si="200"/>
        <v>0</v>
      </c>
      <c r="P918" s="346">
        <f t="shared" si="200"/>
        <v>0</v>
      </c>
      <c r="Q918" s="347">
        <f t="shared" si="199"/>
        <v>0</v>
      </c>
    </row>
    <row r="919" spans="1:17" ht="18.75" x14ac:dyDescent="0.3">
      <c r="A919" s="183" t="s">
        <v>1543</v>
      </c>
      <c r="B919" s="183" t="s">
        <v>1544</v>
      </c>
      <c r="C919" s="343">
        <v>705</v>
      </c>
      <c r="D919" s="343">
        <v>3</v>
      </c>
      <c r="E919" s="343">
        <v>710</v>
      </c>
      <c r="F919" s="343">
        <v>71070</v>
      </c>
      <c r="G919" s="343">
        <v>3000</v>
      </c>
      <c r="H919" s="343">
        <v>404206</v>
      </c>
      <c r="I919" s="346">
        <v>6000000</v>
      </c>
      <c r="J919" s="344">
        <v>0</v>
      </c>
      <c r="K919" s="346">
        <v>7000000</v>
      </c>
      <c r="L919" s="348">
        <v>7000000</v>
      </c>
      <c r="M919" s="183"/>
      <c r="N919" s="331">
        <f>IFERROR(VLOOKUP(A919,'[2]Detail CAPEX  (2)'!_xlnm.Print_Area,11,0),0)</f>
        <v>0</v>
      </c>
      <c r="O919" s="346">
        <f t="shared" si="200"/>
        <v>0</v>
      </c>
      <c r="P919" s="346">
        <f t="shared" si="200"/>
        <v>0</v>
      </c>
      <c r="Q919" s="347">
        <f t="shared" si="199"/>
        <v>0</v>
      </c>
    </row>
    <row r="920" spans="1:17" ht="18.75" x14ac:dyDescent="0.3">
      <c r="A920" s="183" t="s">
        <v>1545</v>
      </c>
      <c r="B920" s="183" t="s">
        <v>1546</v>
      </c>
      <c r="C920" s="343">
        <v>705</v>
      </c>
      <c r="D920" s="343">
        <v>5</v>
      </c>
      <c r="E920" s="343">
        <v>710</v>
      </c>
      <c r="F920" s="343">
        <v>71070</v>
      </c>
      <c r="G920" s="343">
        <v>3000</v>
      </c>
      <c r="H920" s="343">
        <v>404206</v>
      </c>
      <c r="I920" s="344">
        <v>0</v>
      </c>
      <c r="J920" s="344">
        <v>0</v>
      </c>
      <c r="K920" s="346">
        <v>4000000</v>
      </c>
      <c r="L920" s="348">
        <v>4000000</v>
      </c>
      <c r="M920" s="183"/>
      <c r="N920" s="331">
        <f>IFERROR(VLOOKUP(A920,'[2]Detail CAPEX  (2)'!_xlnm.Print_Area,11,0),0)</f>
        <v>0</v>
      </c>
      <c r="O920" s="346">
        <f t="shared" si="200"/>
        <v>0</v>
      </c>
      <c r="P920" s="346">
        <f t="shared" si="200"/>
        <v>0</v>
      </c>
      <c r="Q920" s="347">
        <f t="shared" si="199"/>
        <v>0</v>
      </c>
    </row>
    <row r="921" spans="1:17" ht="18.75" x14ac:dyDescent="0.3">
      <c r="A921" s="183" t="s">
        <v>1547</v>
      </c>
      <c r="B921" s="183" t="s">
        <v>1548</v>
      </c>
      <c r="C921" s="343">
        <v>705</v>
      </c>
      <c r="D921" s="343">
        <v>8</v>
      </c>
      <c r="E921" s="343">
        <v>710</v>
      </c>
      <c r="F921" s="343">
        <v>71080</v>
      </c>
      <c r="G921" s="343">
        <v>3000</v>
      </c>
      <c r="H921" s="343">
        <v>404206</v>
      </c>
      <c r="I921" s="344">
        <v>0</v>
      </c>
      <c r="J921" s="344">
        <v>0</v>
      </c>
      <c r="K921" s="346">
        <v>5000000</v>
      </c>
      <c r="L921" s="348">
        <v>2000000</v>
      </c>
      <c r="M921" s="183"/>
      <c r="N921" s="331">
        <f>IFERROR(VLOOKUP(A921,'[2]Detail CAPEX  (2)'!_xlnm.Print_Area,11,0),0)</f>
        <v>0</v>
      </c>
      <c r="O921" s="346">
        <f t="shared" si="200"/>
        <v>0</v>
      </c>
      <c r="P921" s="346">
        <f t="shared" si="200"/>
        <v>0</v>
      </c>
      <c r="Q921" s="347">
        <f t="shared" si="199"/>
        <v>0</v>
      </c>
    </row>
    <row r="922" spans="1:17" ht="18.75" x14ac:dyDescent="0.3">
      <c r="A922" s="183" t="s">
        <v>1549</v>
      </c>
      <c r="B922" s="183" t="s">
        <v>1550</v>
      </c>
      <c r="C922" s="343">
        <v>705</v>
      </c>
      <c r="D922" s="343">
        <v>3</v>
      </c>
      <c r="E922" s="343">
        <v>710</v>
      </c>
      <c r="F922" s="343">
        <v>71070</v>
      </c>
      <c r="G922" s="343">
        <v>3000</v>
      </c>
      <c r="H922" s="343">
        <v>404206</v>
      </c>
      <c r="I922" s="346">
        <v>3000000</v>
      </c>
      <c r="J922" s="344">
        <v>0</v>
      </c>
      <c r="K922" s="346">
        <v>4000000</v>
      </c>
      <c r="L922" s="348">
        <v>4000000</v>
      </c>
      <c r="M922" s="183"/>
      <c r="N922" s="331">
        <f>IFERROR(VLOOKUP(A922,'[2]Detail CAPEX  (2)'!_xlnm.Print_Area,11,0),0)</f>
        <v>0</v>
      </c>
      <c r="O922" s="346">
        <f t="shared" si="200"/>
        <v>0</v>
      </c>
      <c r="P922" s="346">
        <f t="shared" si="200"/>
        <v>0</v>
      </c>
      <c r="Q922" s="347">
        <f t="shared" si="199"/>
        <v>0</v>
      </c>
    </row>
    <row r="923" spans="1:17" ht="18.75" x14ac:dyDescent="0.3">
      <c r="A923" s="183" t="s">
        <v>1551</v>
      </c>
      <c r="B923" s="183" t="s">
        <v>1552</v>
      </c>
      <c r="C923" s="343">
        <v>705</v>
      </c>
      <c r="D923" s="343">
        <v>3</v>
      </c>
      <c r="E923" s="343">
        <v>710</v>
      </c>
      <c r="F923" s="343">
        <v>71080</v>
      </c>
      <c r="G923" s="343">
        <v>3000</v>
      </c>
      <c r="H923" s="343">
        <v>404206</v>
      </c>
      <c r="I923" s="344">
        <v>0</v>
      </c>
      <c r="J923" s="344">
        <v>0</v>
      </c>
      <c r="K923" s="346">
        <v>5000000</v>
      </c>
      <c r="L923" s="348">
        <v>5000000</v>
      </c>
      <c r="M923" s="183"/>
      <c r="N923" s="331">
        <f>IFERROR(VLOOKUP(A923,'[2]Detail CAPEX  (2)'!_xlnm.Print_Area,11,0),0)</f>
        <v>0</v>
      </c>
      <c r="O923" s="346">
        <f t="shared" si="200"/>
        <v>0</v>
      </c>
      <c r="P923" s="346">
        <f t="shared" si="200"/>
        <v>0</v>
      </c>
      <c r="Q923" s="347">
        <f t="shared" si="199"/>
        <v>0</v>
      </c>
    </row>
    <row r="924" spans="1:17" ht="18.75" x14ac:dyDescent="0.3">
      <c r="A924" s="183" t="s">
        <v>1553</v>
      </c>
      <c r="B924" s="183" t="s">
        <v>1554</v>
      </c>
      <c r="C924" s="343">
        <v>705</v>
      </c>
      <c r="D924" s="343">
        <v>10</v>
      </c>
      <c r="E924" s="343">
        <v>710</v>
      </c>
      <c r="F924" s="343">
        <v>71070</v>
      </c>
      <c r="G924" s="343">
        <v>3000</v>
      </c>
      <c r="H924" s="343">
        <v>404206</v>
      </c>
      <c r="I924" s="346">
        <v>7600000</v>
      </c>
      <c r="J924" s="346">
        <v>7015400</v>
      </c>
      <c r="K924" s="346">
        <v>15000000</v>
      </c>
      <c r="L924" s="348">
        <v>10000000</v>
      </c>
      <c r="M924" s="183"/>
      <c r="N924" s="331">
        <f>IFERROR(VLOOKUP(A924,'[2]Detail CAPEX  (2)'!_xlnm.Print_Area,11,0),0)</f>
        <v>0</v>
      </c>
      <c r="O924" s="346">
        <f t="shared" si="200"/>
        <v>0</v>
      </c>
      <c r="P924" s="346">
        <f t="shared" si="200"/>
        <v>0</v>
      </c>
      <c r="Q924" s="347">
        <f t="shared" si="199"/>
        <v>0</v>
      </c>
    </row>
    <row r="925" spans="1:17" ht="18.75" x14ac:dyDescent="0.3">
      <c r="A925" s="183" t="s">
        <v>1555</v>
      </c>
      <c r="B925" s="183" t="s">
        <v>1556</v>
      </c>
      <c r="C925" s="343">
        <v>704</v>
      </c>
      <c r="D925" s="343">
        <v>8</v>
      </c>
      <c r="E925" s="343">
        <v>710</v>
      </c>
      <c r="F925" s="343">
        <v>71080</v>
      </c>
      <c r="G925" s="343">
        <v>3000</v>
      </c>
      <c r="H925" s="343">
        <v>404206</v>
      </c>
      <c r="I925" s="344">
        <v>0</v>
      </c>
      <c r="J925" s="344">
        <v>0</v>
      </c>
      <c r="K925" s="346">
        <v>15000000</v>
      </c>
      <c r="L925" s="348">
        <v>10000000</v>
      </c>
      <c r="M925" s="183"/>
      <c r="N925" s="331">
        <f>IFERROR(VLOOKUP(A925,'[2]Detail CAPEX  (2)'!_xlnm.Print_Area,11,0),0)</f>
        <v>0</v>
      </c>
      <c r="O925" s="346">
        <f t="shared" si="200"/>
        <v>0</v>
      </c>
      <c r="P925" s="346">
        <f t="shared" si="200"/>
        <v>0</v>
      </c>
      <c r="Q925" s="347">
        <f t="shared" si="199"/>
        <v>0</v>
      </c>
    </row>
    <row r="926" spans="1:17" ht="18.75" x14ac:dyDescent="0.3">
      <c r="A926" s="183" t="s">
        <v>1557</v>
      </c>
      <c r="B926" s="183" t="s">
        <v>1558</v>
      </c>
      <c r="C926" s="343">
        <v>705</v>
      </c>
      <c r="D926" s="343">
        <v>3</v>
      </c>
      <c r="E926" s="343">
        <v>710</v>
      </c>
      <c r="F926" s="343">
        <v>71080</v>
      </c>
      <c r="G926" s="343">
        <v>3000</v>
      </c>
      <c r="H926" s="343">
        <v>404206</v>
      </c>
      <c r="I926" s="344">
        <v>0</v>
      </c>
      <c r="J926" s="344">
        <v>0</v>
      </c>
      <c r="K926" s="346">
        <v>20000000</v>
      </c>
      <c r="L926" s="345">
        <v>0</v>
      </c>
      <c r="M926" s="183"/>
      <c r="N926" s="331">
        <f>IFERROR(VLOOKUP(A926,'[2]Detail CAPEX  (2)'!_xlnm.Print_Area,11,0),0)</f>
        <v>0</v>
      </c>
      <c r="O926" s="346">
        <f t="shared" si="200"/>
        <v>0</v>
      </c>
      <c r="P926" s="346">
        <f t="shared" si="200"/>
        <v>0</v>
      </c>
      <c r="Q926" s="347">
        <f t="shared" si="199"/>
        <v>0</v>
      </c>
    </row>
    <row r="927" spans="1:17" ht="18.75" x14ac:dyDescent="0.3">
      <c r="A927" s="183" t="s">
        <v>1559</v>
      </c>
      <c r="B927" s="183" t="s">
        <v>1560</v>
      </c>
      <c r="C927" s="343">
        <v>702</v>
      </c>
      <c r="D927" s="343">
        <v>8</v>
      </c>
      <c r="E927" s="343">
        <v>710</v>
      </c>
      <c r="F927" s="343">
        <v>71080</v>
      </c>
      <c r="G927" s="343">
        <v>3000</v>
      </c>
      <c r="H927" s="343">
        <v>404206</v>
      </c>
      <c r="I927" s="346">
        <v>8000000</v>
      </c>
      <c r="J927" s="344">
        <v>0</v>
      </c>
      <c r="K927" s="346">
        <v>5000000</v>
      </c>
      <c r="L927" s="348">
        <v>5000000</v>
      </c>
      <c r="M927" s="183"/>
      <c r="N927" s="331">
        <f>IFERROR(VLOOKUP(A927,'[2]Detail CAPEX  (2)'!_xlnm.Print_Area,11,0),0)</f>
        <v>0</v>
      </c>
      <c r="O927" s="346">
        <f t="shared" si="200"/>
        <v>0</v>
      </c>
      <c r="P927" s="346">
        <f t="shared" si="200"/>
        <v>0</v>
      </c>
      <c r="Q927" s="347">
        <f t="shared" si="199"/>
        <v>0</v>
      </c>
    </row>
    <row r="928" spans="1:17" ht="18.75" x14ac:dyDescent="0.3">
      <c r="A928" s="183" t="s">
        <v>1561</v>
      </c>
      <c r="B928" s="183" t="s">
        <v>1562</v>
      </c>
      <c r="C928" s="343">
        <v>704</v>
      </c>
      <c r="D928" s="343">
        <v>3</v>
      </c>
      <c r="E928" s="343">
        <v>710</v>
      </c>
      <c r="F928" s="343">
        <v>71080</v>
      </c>
      <c r="G928" s="343">
        <v>3000</v>
      </c>
      <c r="H928" s="343">
        <v>404206</v>
      </c>
      <c r="I928" s="344">
        <v>0</v>
      </c>
      <c r="J928" s="344">
        <v>0</v>
      </c>
      <c r="K928" s="346">
        <v>1500000</v>
      </c>
      <c r="L928" s="348">
        <v>1500000</v>
      </c>
      <c r="M928" s="183"/>
      <c r="N928" s="331">
        <f>IFERROR(VLOOKUP(A928,'[2]Detail CAPEX  (2)'!_xlnm.Print_Area,11,0),0)</f>
        <v>0</v>
      </c>
      <c r="O928" s="346">
        <f t="shared" si="200"/>
        <v>0</v>
      </c>
      <c r="P928" s="346">
        <f t="shared" si="200"/>
        <v>0</v>
      </c>
      <c r="Q928" s="347">
        <f t="shared" si="199"/>
        <v>0</v>
      </c>
    </row>
    <row r="929" spans="1:17" ht="18.75" x14ac:dyDescent="0.3">
      <c r="A929" s="183" t="s">
        <v>1563</v>
      </c>
      <c r="B929" s="183" t="s">
        <v>1564</v>
      </c>
      <c r="C929" s="343">
        <v>704</v>
      </c>
      <c r="D929" s="343">
        <v>3</v>
      </c>
      <c r="E929" s="343">
        <v>710</v>
      </c>
      <c r="F929" s="343">
        <v>71080</v>
      </c>
      <c r="G929" s="343">
        <v>3000</v>
      </c>
      <c r="H929" s="343">
        <v>404206</v>
      </c>
      <c r="I929" s="344">
        <v>0</v>
      </c>
      <c r="J929" s="344">
        <v>0</v>
      </c>
      <c r="K929" s="346">
        <v>5000000</v>
      </c>
      <c r="L929" s="348">
        <v>2000000</v>
      </c>
      <c r="M929" s="183"/>
      <c r="N929" s="331">
        <f>IFERROR(VLOOKUP(A929,'[2]Detail CAPEX  (2)'!_xlnm.Print_Area,11,0),0)</f>
        <v>0</v>
      </c>
      <c r="O929" s="346">
        <f t="shared" ref="O929:P944" si="201">N929+5%*N929</f>
        <v>0</v>
      </c>
      <c r="P929" s="346">
        <f t="shared" si="201"/>
        <v>0</v>
      </c>
      <c r="Q929" s="347">
        <f t="shared" si="199"/>
        <v>0</v>
      </c>
    </row>
    <row r="930" spans="1:17" ht="18.75" x14ac:dyDescent="0.3">
      <c r="A930" s="183" t="s">
        <v>1565</v>
      </c>
      <c r="B930" s="183" t="s">
        <v>1566</v>
      </c>
      <c r="C930" s="343">
        <v>705</v>
      </c>
      <c r="D930" s="343">
        <v>3</v>
      </c>
      <c r="E930" s="343">
        <v>710</v>
      </c>
      <c r="F930" s="343">
        <v>71070</v>
      </c>
      <c r="G930" s="343">
        <v>3000</v>
      </c>
      <c r="H930" s="343">
        <v>404206</v>
      </c>
      <c r="I930" s="346">
        <v>5000000</v>
      </c>
      <c r="J930" s="344">
        <v>0</v>
      </c>
      <c r="K930" s="346">
        <v>5000000</v>
      </c>
      <c r="L930" s="348">
        <v>5000000</v>
      </c>
      <c r="M930" s="183"/>
      <c r="N930" s="331">
        <f>IFERROR(VLOOKUP(A930,'[2]Detail CAPEX  (2)'!_xlnm.Print_Area,11,0),0)</f>
        <v>0</v>
      </c>
      <c r="O930" s="346">
        <f t="shared" si="201"/>
        <v>0</v>
      </c>
      <c r="P930" s="346">
        <f t="shared" si="201"/>
        <v>0</v>
      </c>
      <c r="Q930" s="347">
        <f t="shared" si="199"/>
        <v>0</v>
      </c>
    </row>
    <row r="931" spans="1:17" ht="18.75" x14ac:dyDescent="0.3">
      <c r="A931" s="183" t="s">
        <v>1567</v>
      </c>
      <c r="B931" s="183" t="s">
        <v>1568</v>
      </c>
      <c r="C931" s="343">
        <v>705</v>
      </c>
      <c r="D931" s="343">
        <v>3</v>
      </c>
      <c r="E931" s="343">
        <v>710</v>
      </c>
      <c r="F931" s="343">
        <v>71070</v>
      </c>
      <c r="G931" s="343">
        <v>3000</v>
      </c>
      <c r="H931" s="343">
        <v>404206</v>
      </c>
      <c r="I931" s="344">
        <v>0</v>
      </c>
      <c r="J931" s="344">
        <v>0</v>
      </c>
      <c r="K931" s="346">
        <v>7000000</v>
      </c>
      <c r="L931" s="348">
        <v>5000000</v>
      </c>
      <c r="M931" s="183"/>
      <c r="N931" s="331">
        <f>IFERROR(VLOOKUP(A931,'[2]Detail CAPEX  (2)'!_xlnm.Print_Area,11,0),0)</f>
        <v>0</v>
      </c>
      <c r="O931" s="346">
        <f t="shared" si="201"/>
        <v>0</v>
      </c>
      <c r="P931" s="346">
        <f t="shared" si="201"/>
        <v>0</v>
      </c>
      <c r="Q931" s="347">
        <f t="shared" si="199"/>
        <v>0</v>
      </c>
    </row>
    <row r="932" spans="1:17" ht="18.75" x14ac:dyDescent="0.3">
      <c r="A932" s="183" t="s">
        <v>1569</v>
      </c>
      <c r="B932" s="183" t="s">
        <v>1570</v>
      </c>
      <c r="C932" s="343">
        <v>705</v>
      </c>
      <c r="D932" s="343">
        <v>3</v>
      </c>
      <c r="E932" s="343">
        <v>710</v>
      </c>
      <c r="F932" s="343">
        <v>71070</v>
      </c>
      <c r="G932" s="343">
        <v>3000</v>
      </c>
      <c r="H932" s="343">
        <v>404206</v>
      </c>
      <c r="I932" s="344">
        <v>0</v>
      </c>
      <c r="J932" s="344">
        <v>0</v>
      </c>
      <c r="K932" s="346">
        <v>5000000</v>
      </c>
      <c r="L932" s="348">
        <v>3000000</v>
      </c>
      <c r="M932" s="183"/>
      <c r="N932" s="331">
        <f>IFERROR(VLOOKUP(A932,'[2]Detail CAPEX  (2)'!_xlnm.Print_Area,11,0),0)</f>
        <v>0</v>
      </c>
      <c r="O932" s="346">
        <f t="shared" si="201"/>
        <v>0</v>
      </c>
      <c r="P932" s="346">
        <f t="shared" si="201"/>
        <v>0</v>
      </c>
      <c r="Q932" s="347">
        <f t="shared" si="199"/>
        <v>0</v>
      </c>
    </row>
    <row r="933" spans="1:17" ht="18.75" x14ac:dyDescent="0.3">
      <c r="A933" s="183" t="s">
        <v>1571</v>
      </c>
      <c r="B933" s="183" t="s">
        <v>1572</v>
      </c>
      <c r="C933" s="343">
        <v>705</v>
      </c>
      <c r="D933" s="343">
        <v>3</v>
      </c>
      <c r="E933" s="343">
        <v>710</v>
      </c>
      <c r="F933" s="343">
        <v>71070</v>
      </c>
      <c r="G933" s="343">
        <v>3000</v>
      </c>
      <c r="H933" s="343">
        <v>404206</v>
      </c>
      <c r="I933" s="344">
        <v>0</v>
      </c>
      <c r="J933" s="344">
        <v>0</v>
      </c>
      <c r="K933" s="346">
        <v>5000000</v>
      </c>
      <c r="L933" s="348">
        <v>4000000</v>
      </c>
      <c r="M933" s="183"/>
      <c r="N933" s="331">
        <f>IFERROR(VLOOKUP(A933,'[2]Detail CAPEX  (2)'!_xlnm.Print_Area,11,0),0)</f>
        <v>0</v>
      </c>
      <c r="O933" s="346">
        <f t="shared" si="201"/>
        <v>0</v>
      </c>
      <c r="P933" s="346">
        <f t="shared" si="201"/>
        <v>0</v>
      </c>
      <c r="Q933" s="347">
        <f t="shared" si="199"/>
        <v>0</v>
      </c>
    </row>
    <row r="934" spans="1:17" ht="18.75" x14ac:dyDescent="0.3">
      <c r="A934" s="183" t="s">
        <v>1573</v>
      </c>
      <c r="B934" s="183" t="s">
        <v>1574</v>
      </c>
      <c r="C934" s="343">
        <v>705</v>
      </c>
      <c r="D934" s="343">
        <v>5</v>
      </c>
      <c r="E934" s="343">
        <v>710</v>
      </c>
      <c r="F934" s="343">
        <v>71070</v>
      </c>
      <c r="G934" s="343">
        <v>3000</v>
      </c>
      <c r="H934" s="343">
        <v>404206</v>
      </c>
      <c r="I934" s="344">
        <v>0</v>
      </c>
      <c r="J934" s="344">
        <v>0</v>
      </c>
      <c r="K934" s="346">
        <v>5000000</v>
      </c>
      <c r="L934" s="348">
        <v>4000000</v>
      </c>
      <c r="M934" s="183"/>
      <c r="N934" s="331">
        <f>IFERROR(VLOOKUP(A934,'[2]Detail CAPEX  (2)'!_xlnm.Print_Area,11,0),0)</f>
        <v>0</v>
      </c>
      <c r="O934" s="346">
        <f t="shared" si="201"/>
        <v>0</v>
      </c>
      <c r="P934" s="346">
        <f t="shared" si="201"/>
        <v>0</v>
      </c>
      <c r="Q934" s="347">
        <f t="shared" si="199"/>
        <v>0</v>
      </c>
    </row>
    <row r="935" spans="1:17" ht="18.75" x14ac:dyDescent="0.3">
      <c r="A935" s="183" t="s">
        <v>1575</v>
      </c>
      <c r="B935" s="183" t="s">
        <v>1576</v>
      </c>
      <c r="C935" s="343">
        <v>705</v>
      </c>
      <c r="D935" s="343">
        <v>3</v>
      </c>
      <c r="E935" s="343">
        <v>710</v>
      </c>
      <c r="F935" s="343">
        <v>71070</v>
      </c>
      <c r="G935" s="343">
        <v>3000</v>
      </c>
      <c r="H935" s="343">
        <v>404206</v>
      </c>
      <c r="I935" s="346">
        <v>3500000</v>
      </c>
      <c r="J935" s="344">
        <v>0</v>
      </c>
      <c r="K935" s="346">
        <v>5000000</v>
      </c>
      <c r="L935" s="348">
        <v>3000000</v>
      </c>
      <c r="M935" s="183"/>
      <c r="N935" s="331">
        <f>IFERROR(VLOOKUP(A935,'[2]Detail CAPEX  (2)'!_xlnm.Print_Area,11,0),0)</f>
        <v>0</v>
      </c>
      <c r="O935" s="346">
        <f t="shared" si="201"/>
        <v>0</v>
      </c>
      <c r="P935" s="346">
        <f t="shared" si="201"/>
        <v>0</v>
      </c>
      <c r="Q935" s="347">
        <f t="shared" si="199"/>
        <v>0</v>
      </c>
    </row>
    <row r="936" spans="1:17" ht="18.75" x14ac:dyDescent="0.3">
      <c r="A936" s="183" t="s">
        <v>1577</v>
      </c>
      <c r="B936" s="183" t="s">
        <v>1578</v>
      </c>
      <c r="C936" s="343">
        <v>703</v>
      </c>
      <c r="D936" s="343">
        <v>5</v>
      </c>
      <c r="E936" s="343">
        <v>710</v>
      </c>
      <c r="F936" s="343">
        <v>71070</v>
      </c>
      <c r="G936" s="343">
        <v>3000</v>
      </c>
      <c r="H936" s="343">
        <v>404206</v>
      </c>
      <c r="I936" s="346">
        <v>3000000</v>
      </c>
      <c r="J936" s="344">
        <v>0</v>
      </c>
      <c r="K936" s="346">
        <v>5000000</v>
      </c>
      <c r="L936" s="348">
        <v>5000000</v>
      </c>
      <c r="M936" s="183"/>
      <c r="N936" s="331">
        <f>IFERROR(VLOOKUP(A936,'[2]Detail CAPEX  (2)'!_xlnm.Print_Area,11,0),0)</f>
        <v>0</v>
      </c>
      <c r="O936" s="346">
        <f t="shared" si="201"/>
        <v>0</v>
      </c>
      <c r="P936" s="346">
        <f t="shared" si="201"/>
        <v>0</v>
      </c>
      <c r="Q936" s="347">
        <f t="shared" si="199"/>
        <v>0</v>
      </c>
    </row>
    <row r="937" spans="1:17" ht="18.75" x14ac:dyDescent="0.3">
      <c r="A937" s="183" t="s">
        <v>1579</v>
      </c>
      <c r="B937" s="183" t="s">
        <v>1580</v>
      </c>
      <c r="C937" s="343">
        <v>705</v>
      </c>
      <c r="D937" s="343">
        <v>5</v>
      </c>
      <c r="E937" s="343">
        <v>710</v>
      </c>
      <c r="F937" s="343">
        <v>71070</v>
      </c>
      <c r="G937" s="343">
        <v>3000</v>
      </c>
      <c r="H937" s="343">
        <v>404206</v>
      </c>
      <c r="I937" s="344">
        <v>0</v>
      </c>
      <c r="J937" s="344">
        <v>0</v>
      </c>
      <c r="K937" s="346">
        <v>3000000</v>
      </c>
      <c r="L937" s="348">
        <v>3000000</v>
      </c>
      <c r="M937" s="183"/>
      <c r="N937" s="331">
        <f>IFERROR(VLOOKUP(A937,'[2]Detail CAPEX  (2)'!_xlnm.Print_Area,11,0),0)</f>
        <v>0</v>
      </c>
      <c r="O937" s="346">
        <f t="shared" si="201"/>
        <v>0</v>
      </c>
      <c r="P937" s="346">
        <f t="shared" si="201"/>
        <v>0</v>
      </c>
      <c r="Q937" s="347">
        <f t="shared" si="199"/>
        <v>0</v>
      </c>
    </row>
    <row r="938" spans="1:17" ht="18.75" x14ac:dyDescent="0.3">
      <c r="A938" s="183" t="s">
        <v>1581</v>
      </c>
      <c r="B938" s="183" t="s">
        <v>1582</v>
      </c>
      <c r="C938" s="343">
        <v>705</v>
      </c>
      <c r="D938" s="343">
        <v>5</v>
      </c>
      <c r="E938" s="343">
        <v>710</v>
      </c>
      <c r="F938" s="343">
        <v>71070</v>
      </c>
      <c r="G938" s="343">
        <v>3000</v>
      </c>
      <c r="H938" s="343">
        <v>404206</v>
      </c>
      <c r="I938" s="344">
        <v>0</v>
      </c>
      <c r="J938" s="344">
        <v>0</v>
      </c>
      <c r="K938" s="346">
        <v>2000000</v>
      </c>
      <c r="L938" s="348">
        <v>2000000</v>
      </c>
      <c r="M938" s="183"/>
      <c r="N938" s="331">
        <f>IFERROR(VLOOKUP(A938,'[2]Detail CAPEX  (2)'!_xlnm.Print_Area,11,0),0)</f>
        <v>0</v>
      </c>
      <c r="O938" s="346">
        <f t="shared" si="201"/>
        <v>0</v>
      </c>
      <c r="P938" s="346">
        <f t="shared" si="201"/>
        <v>0</v>
      </c>
      <c r="Q938" s="347">
        <f t="shared" si="199"/>
        <v>0</v>
      </c>
    </row>
    <row r="939" spans="1:17" ht="18.75" x14ac:dyDescent="0.3">
      <c r="A939" s="183" t="s">
        <v>1583</v>
      </c>
      <c r="B939" s="183" t="s">
        <v>1584</v>
      </c>
      <c r="C939" s="343">
        <v>705</v>
      </c>
      <c r="D939" s="343">
        <v>5</v>
      </c>
      <c r="E939" s="343">
        <v>710</v>
      </c>
      <c r="F939" s="343">
        <v>71080</v>
      </c>
      <c r="G939" s="343">
        <v>3000</v>
      </c>
      <c r="H939" s="343">
        <v>404206</v>
      </c>
      <c r="I939" s="344">
        <v>0</v>
      </c>
      <c r="J939" s="344">
        <v>0</v>
      </c>
      <c r="K939" s="346">
        <v>3000000</v>
      </c>
      <c r="L939" s="348">
        <v>3000000</v>
      </c>
      <c r="M939" s="183"/>
      <c r="N939" s="331">
        <f>IFERROR(VLOOKUP(A939,'[2]Detail CAPEX  (2)'!_xlnm.Print_Area,11,0),0)</f>
        <v>0</v>
      </c>
      <c r="O939" s="346">
        <f t="shared" si="201"/>
        <v>0</v>
      </c>
      <c r="P939" s="346">
        <f t="shared" si="201"/>
        <v>0</v>
      </c>
      <c r="Q939" s="347">
        <f t="shared" si="199"/>
        <v>0</v>
      </c>
    </row>
    <row r="940" spans="1:17" ht="18.75" x14ac:dyDescent="0.3">
      <c r="A940" s="183" t="s">
        <v>1585</v>
      </c>
      <c r="B940" s="183" t="s">
        <v>1586</v>
      </c>
      <c r="C940" s="343">
        <v>705</v>
      </c>
      <c r="D940" s="343">
        <v>5</v>
      </c>
      <c r="E940" s="343">
        <v>710</v>
      </c>
      <c r="F940" s="343">
        <v>71070</v>
      </c>
      <c r="G940" s="343">
        <v>3000</v>
      </c>
      <c r="H940" s="343">
        <v>404206</v>
      </c>
      <c r="I940" s="346">
        <v>5000000</v>
      </c>
      <c r="J940" s="344">
        <v>0</v>
      </c>
      <c r="K940" s="346">
        <v>4000000</v>
      </c>
      <c r="L940" s="348">
        <v>4000000</v>
      </c>
      <c r="M940" s="183"/>
      <c r="N940" s="331">
        <f>IFERROR(VLOOKUP(A940,'[2]Detail CAPEX  (2)'!_xlnm.Print_Area,11,0),0)</f>
        <v>0</v>
      </c>
      <c r="O940" s="346">
        <f t="shared" si="201"/>
        <v>0</v>
      </c>
      <c r="P940" s="346">
        <f t="shared" si="201"/>
        <v>0</v>
      </c>
      <c r="Q940" s="347">
        <f t="shared" si="199"/>
        <v>0</v>
      </c>
    </row>
    <row r="941" spans="1:17" ht="18.75" x14ac:dyDescent="0.3">
      <c r="A941" s="183" t="s">
        <v>1587</v>
      </c>
      <c r="B941" s="183" t="s">
        <v>1588</v>
      </c>
      <c r="C941" s="343">
        <v>705</v>
      </c>
      <c r="D941" s="343">
        <v>9</v>
      </c>
      <c r="E941" s="343">
        <v>710</v>
      </c>
      <c r="F941" s="343">
        <v>71040</v>
      </c>
      <c r="G941" s="343">
        <v>3000</v>
      </c>
      <c r="H941" s="343">
        <v>404206</v>
      </c>
      <c r="I941" s="346">
        <v>2000000</v>
      </c>
      <c r="J941" s="344">
        <v>0</v>
      </c>
      <c r="K941" s="346">
        <v>3000000</v>
      </c>
      <c r="L941" s="348">
        <v>2000000</v>
      </c>
      <c r="M941" s="183"/>
      <c r="N941" s="331">
        <f>IFERROR(VLOOKUP(A941,'[2]Detail CAPEX  (2)'!_xlnm.Print_Area,11,0),0)</f>
        <v>0</v>
      </c>
      <c r="O941" s="346">
        <f t="shared" si="201"/>
        <v>0</v>
      </c>
      <c r="P941" s="346">
        <f t="shared" si="201"/>
        <v>0</v>
      </c>
      <c r="Q941" s="347">
        <f t="shared" si="199"/>
        <v>0</v>
      </c>
    </row>
    <row r="942" spans="1:17" ht="18.75" x14ac:dyDescent="0.3">
      <c r="A942" s="183" t="s">
        <v>1589</v>
      </c>
      <c r="B942" s="183" t="s">
        <v>1590</v>
      </c>
      <c r="C942" s="343">
        <v>705</v>
      </c>
      <c r="D942" s="343">
        <v>9</v>
      </c>
      <c r="E942" s="343">
        <v>710</v>
      </c>
      <c r="F942" s="343">
        <v>71080</v>
      </c>
      <c r="G942" s="343">
        <v>3000</v>
      </c>
      <c r="H942" s="343">
        <v>404206</v>
      </c>
      <c r="I942" s="346">
        <v>3000000</v>
      </c>
      <c r="J942" s="344">
        <v>0</v>
      </c>
      <c r="K942" s="346">
        <v>4000000</v>
      </c>
      <c r="L942" s="348">
        <v>3000000</v>
      </c>
      <c r="M942" s="183"/>
      <c r="N942" s="331">
        <f>IFERROR(VLOOKUP(A942,'[2]Detail CAPEX  (2)'!_xlnm.Print_Area,11,0),0)</f>
        <v>0</v>
      </c>
      <c r="O942" s="346">
        <f t="shared" si="201"/>
        <v>0</v>
      </c>
      <c r="P942" s="346">
        <f t="shared" si="201"/>
        <v>0</v>
      </c>
      <c r="Q942" s="347">
        <f t="shared" si="199"/>
        <v>0</v>
      </c>
    </row>
    <row r="943" spans="1:17" ht="18.75" x14ac:dyDescent="0.3">
      <c r="A943" s="183" t="s">
        <v>1591</v>
      </c>
      <c r="B943" s="183" t="s">
        <v>1592</v>
      </c>
      <c r="C943" s="343">
        <v>704</v>
      </c>
      <c r="D943" s="343">
        <v>5</v>
      </c>
      <c r="E943" s="343">
        <v>710</v>
      </c>
      <c r="F943" s="343">
        <v>71012</v>
      </c>
      <c r="G943" s="343">
        <v>3000</v>
      </c>
      <c r="H943" s="343">
        <v>404206</v>
      </c>
      <c r="I943" s="344">
        <v>0</v>
      </c>
      <c r="J943" s="344">
        <v>0</v>
      </c>
      <c r="K943" s="346">
        <v>3000000</v>
      </c>
      <c r="L943" s="348">
        <v>3000000</v>
      </c>
      <c r="M943" s="183"/>
      <c r="N943" s="331">
        <f>IFERROR(VLOOKUP(A943,'[2]Detail CAPEX  (2)'!_xlnm.Print_Area,11,0),0)</f>
        <v>0</v>
      </c>
      <c r="O943" s="346">
        <f t="shared" si="201"/>
        <v>0</v>
      </c>
      <c r="P943" s="346">
        <f t="shared" si="201"/>
        <v>0</v>
      </c>
      <c r="Q943" s="347">
        <f t="shared" si="199"/>
        <v>0</v>
      </c>
    </row>
    <row r="944" spans="1:17" ht="18.75" x14ac:dyDescent="0.3">
      <c r="A944" s="183" t="s">
        <v>1593</v>
      </c>
      <c r="B944" s="183" t="s">
        <v>1594</v>
      </c>
      <c r="C944" s="343">
        <v>704</v>
      </c>
      <c r="D944" s="343">
        <v>5</v>
      </c>
      <c r="E944" s="343">
        <v>710</v>
      </c>
      <c r="F944" s="343">
        <v>71012</v>
      </c>
      <c r="G944" s="343">
        <v>3000</v>
      </c>
      <c r="H944" s="343">
        <v>404206</v>
      </c>
      <c r="I944" s="344">
        <v>0</v>
      </c>
      <c r="J944" s="344">
        <v>0</v>
      </c>
      <c r="K944" s="346">
        <v>3000000</v>
      </c>
      <c r="L944" s="348">
        <v>3000000</v>
      </c>
      <c r="M944" s="183"/>
      <c r="N944" s="331">
        <f>IFERROR(VLOOKUP(A944,'[2]Detail CAPEX  (2)'!_xlnm.Print_Area,11,0),0)</f>
        <v>0</v>
      </c>
      <c r="O944" s="346">
        <f t="shared" si="201"/>
        <v>0</v>
      </c>
      <c r="P944" s="346">
        <f t="shared" si="201"/>
        <v>0</v>
      </c>
      <c r="Q944" s="347">
        <f t="shared" si="199"/>
        <v>0</v>
      </c>
    </row>
    <row r="945" spans="1:17" ht="18.75" x14ac:dyDescent="0.3">
      <c r="A945" s="183" t="s">
        <v>1595</v>
      </c>
      <c r="B945" s="183" t="s">
        <v>1596</v>
      </c>
      <c r="C945" s="343">
        <v>705</v>
      </c>
      <c r="D945" s="343">
        <v>5</v>
      </c>
      <c r="E945" s="343">
        <v>701</v>
      </c>
      <c r="F945" s="343">
        <v>70131</v>
      </c>
      <c r="G945" s="343">
        <v>3000</v>
      </c>
      <c r="H945" s="343">
        <v>404206</v>
      </c>
      <c r="I945" s="344">
        <v>0</v>
      </c>
      <c r="J945" s="344">
        <v>0</v>
      </c>
      <c r="K945" s="346">
        <v>4000000</v>
      </c>
      <c r="L945" s="348">
        <v>4000000</v>
      </c>
      <c r="M945" s="183"/>
      <c r="N945" s="331">
        <f>IFERROR(VLOOKUP(A945,'[2]Detail CAPEX  (2)'!_xlnm.Print_Area,11,0),0)</f>
        <v>0</v>
      </c>
      <c r="O945" s="346">
        <f t="shared" ref="O945:P960" si="202">N945+5%*N945</f>
        <v>0</v>
      </c>
      <c r="P945" s="346">
        <f t="shared" si="202"/>
        <v>0</v>
      </c>
      <c r="Q945" s="347">
        <f t="shared" si="199"/>
        <v>0</v>
      </c>
    </row>
    <row r="946" spans="1:17" ht="18.75" x14ac:dyDescent="0.3">
      <c r="A946" s="183" t="s">
        <v>1597</v>
      </c>
      <c r="B946" s="183" t="s">
        <v>1598</v>
      </c>
      <c r="C946" s="343">
        <v>702</v>
      </c>
      <c r="D946" s="343">
        <v>5</v>
      </c>
      <c r="E946" s="343">
        <v>710</v>
      </c>
      <c r="F946" s="343">
        <v>71080</v>
      </c>
      <c r="G946" s="343">
        <v>3000</v>
      </c>
      <c r="H946" s="343">
        <v>404206</v>
      </c>
      <c r="I946" s="346">
        <v>8992100</v>
      </c>
      <c r="J946" s="344">
        <v>0</v>
      </c>
      <c r="K946" s="346">
        <v>5000000</v>
      </c>
      <c r="L946" s="348">
        <v>5000000</v>
      </c>
      <c r="M946" s="183"/>
      <c r="N946" s="331">
        <f>IFERROR(VLOOKUP(A946,'[2]Detail CAPEX  (2)'!_xlnm.Print_Area,11,0),0)</f>
        <v>0</v>
      </c>
      <c r="O946" s="346">
        <f t="shared" si="202"/>
        <v>0</v>
      </c>
      <c r="P946" s="346">
        <f t="shared" si="202"/>
        <v>0</v>
      </c>
      <c r="Q946" s="347">
        <f t="shared" si="199"/>
        <v>0</v>
      </c>
    </row>
    <row r="947" spans="1:17" ht="18.75" x14ac:dyDescent="0.3">
      <c r="A947" s="183" t="s">
        <v>1599</v>
      </c>
      <c r="B947" s="183" t="s">
        <v>1600</v>
      </c>
      <c r="C947" s="343">
        <v>705</v>
      </c>
      <c r="D947" s="343">
        <v>5</v>
      </c>
      <c r="E947" s="343">
        <v>710</v>
      </c>
      <c r="F947" s="343">
        <v>71020</v>
      </c>
      <c r="G947" s="343">
        <v>3000</v>
      </c>
      <c r="H947" s="343">
        <v>404206</v>
      </c>
      <c r="I947" s="344">
        <v>0</v>
      </c>
      <c r="J947" s="346">
        <v>5000000</v>
      </c>
      <c r="K947" s="346">
        <v>5000000</v>
      </c>
      <c r="L947" s="348">
        <v>3000000</v>
      </c>
      <c r="M947" s="183"/>
      <c r="N947" s="331">
        <f>IFERROR(VLOOKUP(A947,'[2]Detail CAPEX  (2)'!_xlnm.Print_Area,11,0),0)</f>
        <v>0</v>
      </c>
      <c r="O947" s="346">
        <f t="shared" si="202"/>
        <v>0</v>
      </c>
      <c r="P947" s="346">
        <f t="shared" si="202"/>
        <v>0</v>
      </c>
      <c r="Q947" s="347">
        <f t="shared" si="199"/>
        <v>0</v>
      </c>
    </row>
    <row r="948" spans="1:17" ht="18.75" x14ac:dyDescent="0.3">
      <c r="A948" s="183" t="s">
        <v>1601</v>
      </c>
      <c r="B948" s="183" t="s">
        <v>1602</v>
      </c>
      <c r="C948" s="343">
        <v>704</v>
      </c>
      <c r="D948" s="343">
        <v>5</v>
      </c>
      <c r="E948" s="343">
        <v>701</v>
      </c>
      <c r="F948" s="343">
        <v>70131</v>
      </c>
      <c r="G948" s="343">
        <v>3000</v>
      </c>
      <c r="H948" s="343">
        <v>404206</v>
      </c>
      <c r="I948" s="344">
        <v>0</v>
      </c>
      <c r="J948" s="344">
        <v>0</v>
      </c>
      <c r="K948" s="346">
        <v>8000000</v>
      </c>
      <c r="L948" s="348">
        <v>5000000</v>
      </c>
      <c r="M948" s="183"/>
      <c r="N948" s="331">
        <f>IFERROR(VLOOKUP(A948,'[2]Detail CAPEX  (2)'!_xlnm.Print_Area,11,0),0)</f>
        <v>0</v>
      </c>
      <c r="O948" s="346">
        <f t="shared" si="202"/>
        <v>0</v>
      </c>
      <c r="P948" s="346">
        <f t="shared" si="202"/>
        <v>0</v>
      </c>
      <c r="Q948" s="347">
        <f t="shared" si="199"/>
        <v>0</v>
      </c>
    </row>
    <row r="949" spans="1:17" ht="18.75" x14ac:dyDescent="0.3">
      <c r="A949" s="183" t="s">
        <v>1603</v>
      </c>
      <c r="B949" s="183" t="s">
        <v>1604</v>
      </c>
      <c r="C949" s="343">
        <v>705</v>
      </c>
      <c r="D949" s="343">
        <v>5</v>
      </c>
      <c r="E949" s="343">
        <v>704</v>
      </c>
      <c r="F949" s="343">
        <v>70474</v>
      </c>
      <c r="G949" s="343">
        <v>3000</v>
      </c>
      <c r="H949" s="343">
        <v>404206</v>
      </c>
      <c r="I949" s="344">
        <v>0</v>
      </c>
      <c r="J949" s="344">
        <v>0</v>
      </c>
      <c r="K949" s="346">
        <v>15000000</v>
      </c>
      <c r="L949" s="348">
        <v>10000000</v>
      </c>
      <c r="M949" s="183"/>
      <c r="N949" s="331">
        <v>10000000</v>
      </c>
      <c r="O949" s="346">
        <f t="shared" si="202"/>
        <v>10500000</v>
      </c>
      <c r="P949" s="346">
        <f t="shared" si="202"/>
        <v>11025000</v>
      </c>
      <c r="Q949" s="347">
        <f t="shared" si="199"/>
        <v>31525000</v>
      </c>
    </row>
    <row r="950" spans="1:17" ht="18.75" x14ac:dyDescent="0.3">
      <c r="A950" s="183" t="s">
        <v>1605</v>
      </c>
      <c r="B950" s="183" t="s">
        <v>743</v>
      </c>
      <c r="C950" s="343">
        <v>705</v>
      </c>
      <c r="D950" s="343">
        <v>5</v>
      </c>
      <c r="E950" s="343">
        <v>708</v>
      </c>
      <c r="F950" s="343">
        <v>70850</v>
      </c>
      <c r="G950" s="343">
        <v>3000</v>
      </c>
      <c r="H950" s="343">
        <v>404206</v>
      </c>
      <c r="I950" s="346">
        <v>800000</v>
      </c>
      <c r="J950" s="344">
        <v>0</v>
      </c>
      <c r="K950" s="346">
        <v>1500000</v>
      </c>
      <c r="L950" s="348">
        <v>1500000</v>
      </c>
      <c r="M950" s="183"/>
      <c r="N950" s="331">
        <v>6000000</v>
      </c>
      <c r="O950" s="346">
        <f t="shared" si="202"/>
        <v>6300000</v>
      </c>
      <c r="P950" s="346">
        <f t="shared" si="202"/>
        <v>6615000</v>
      </c>
      <c r="Q950" s="347">
        <f t="shared" si="199"/>
        <v>18915000</v>
      </c>
    </row>
    <row r="951" spans="1:17" ht="18.75" x14ac:dyDescent="0.3">
      <c r="A951" s="183" t="s">
        <v>1606</v>
      </c>
      <c r="B951" s="183" t="s">
        <v>323</v>
      </c>
      <c r="C951" s="343">
        <v>705</v>
      </c>
      <c r="D951" s="343">
        <v>5</v>
      </c>
      <c r="E951" s="343">
        <v>708</v>
      </c>
      <c r="F951" s="343">
        <v>70850</v>
      </c>
      <c r="G951" s="343">
        <v>3000</v>
      </c>
      <c r="H951" s="343">
        <v>404206</v>
      </c>
      <c r="I951" s="346">
        <v>20000000</v>
      </c>
      <c r="J951" s="344">
        <v>0</v>
      </c>
      <c r="K951" s="346">
        <v>20000000</v>
      </c>
      <c r="L951" s="348">
        <v>10000000</v>
      </c>
      <c r="M951" s="183"/>
      <c r="N951" s="331">
        <v>20000000</v>
      </c>
      <c r="O951" s="346">
        <f t="shared" si="202"/>
        <v>21000000</v>
      </c>
      <c r="P951" s="346">
        <f t="shared" si="202"/>
        <v>22050000</v>
      </c>
      <c r="Q951" s="347">
        <f t="shared" si="199"/>
        <v>63050000</v>
      </c>
    </row>
    <row r="952" spans="1:17" ht="18.75" x14ac:dyDescent="0.3">
      <c r="A952" s="183" t="s">
        <v>3441</v>
      </c>
      <c r="B952" s="183" t="s">
        <v>3442</v>
      </c>
      <c r="C952" s="343"/>
      <c r="D952" s="343"/>
      <c r="E952" s="343"/>
      <c r="F952" s="343"/>
      <c r="G952" s="343"/>
      <c r="H952" s="343"/>
      <c r="I952" s="346"/>
      <c r="J952" s="344"/>
      <c r="K952" s="346"/>
      <c r="L952" s="348"/>
      <c r="M952" s="183"/>
      <c r="N952" s="331">
        <v>5000000</v>
      </c>
      <c r="O952" s="346">
        <f t="shared" si="202"/>
        <v>5250000</v>
      </c>
      <c r="P952" s="346">
        <f t="shared" si="202"/>
        <v>5512500</v>
      </c>
      <c r="Q952" s="347">
        <f t="shared" si="199"/>
        <v>15762500</v>
      </c>
    </row>
    <row r="953" spans="1:17" ht="18.75" x14ac:dyDescent="0.3">
      <c r="A953" s="333"/>
      <c r="B953" s="333" t="s">
        <v>222</v>
      </c>
      <c r="C953" s="337"/>
      <c r="D953" s="337"/>
      <c r="E953" s="337"/>
      <c r="F953" s="337"/>
      <c r="G953" s="337"/>
      <c r="H953" s="337"/>
      <c r="I953" s="183"/>
      <c r="J953" s="183"/>
      <c r="K953" s="183"/>
      <c r="L953" s="342"/>
      <c r="M953" s="183"/>
      <c r="N953" s="331">
        <f>IFERROR(VLOOKUP(A953,'[2]Detail CAPEX  (2)'!_xlnm.Print_Area,11,0),0)</f>
        <v>0</v>
      </c>
      <c r="O953" s="346">
        <f t="shared" si="202"/>
        <v>0</v>
      </c>
      <c r="P953" s="346">
        <f t="shared" si="202"/>
        <v>0</v>
      </c>
      <c r="Q953" s="347">
        <f t="shared" si="199"/>
        <v>0</v>
      </c>
    </row>
    <row r="954" spans="1:17" ht="18.75" x14ac:dyDescent="0.3">
      <c r="A954" s="183" t="s">
        <v>1607</v>
      </c>
      <c r="B954" s="183" t="s">
        <v>1608</v>
      </c>
      <c r="C954" s="343">
        <v>408</v>
      </c>
      <c r="D954" s="343">
        <v>9</v>
      </c>
      <c r="E954" s="343">
        <v>704</v>
      </c>
      <c r="F954" s="343">
        <v>70411</v>
      </c>
      <c r="G954" s="343">
        <v>3000</v>
      </c>
      <c r="H954" s="343">
        <v>404206</v>
      </c>
      <c r="I954" s="344">
        <v>0</v>
      </c>
      <c r="J954" s="344">
        <v>0</v>
      </c>
      <c r="K954" s="344">
        <v>0</v>
      </c>
      <c r="L954" s="345">
        <v>0</v>
      </c>
      <c r="M954" s="183"/>
      <c r="N954" s="331">
        <f>IFERROR(VLOOKUP(A954,'[2]Detail CAPEX  (2)'!_xlnm.Print_Area,11,0),0)</f>
        <v>0</v>
      </c>
      <c r="O954" s="346">
        <f t="shared" si="202"/>
        <v>0</v>
      </c>
      <c r="P954" s="346">
        <f t="shared" si="202"/>
        <v>0</v>
      </c>
      <c r="Q954" s="347">
        <f t="shared" si="199"/>
        <v>0</v>
      </c>
    </row>
    <row r="955" spans="1:17" ht="18.75" x14ac:dyDescent="0.3">
      <c r="A955" s="333"/>
      <c r="B955" s="333" t="s">
        <v>145</v>
      </c>
      <c r="C955" s="337"/>
      <c r="D955" s="337"/>
      <c r="E955" s="337"/>
      <c r="F955" s="337"/>
      <c r="G955" s="337"/>
      <c r="H955" s="337"/>
      <c r="I955" s="183"/>
      <c r="J955" s="183"/>
      <c r="K955" s="183"/>
      <c r="L955" s="342"/>
      <c r="M955" s="183"/>
      <c r="N955" s="331">
        <f>IFERROR(VLOOKUP(A955,'[2]Detail CAPEX  (2)'!_xlnm.Print_Area,11,0),0)</f>
        <v>0</v>
      </c>
      <c r="O955" s="346">
        <f t="shared" si="202"/>
        <v>0</v>
      </c>
      <c r="P955" s="346">
        <f t="shared" si="202"/>
        <v>0</v>
      </c>
      <c r="Q955" s="347">
        <f t="shared" si="199"/>
        <v>0</v>
      </c>
    </row>
    <row r="956" spans="1:17" ht="18.75" x14ac:dyDescent="0.3">
      <c r="A956" s="183" t="s">
        <v>1609</v>
      </c>
      <c r="B956" s="183" t="s">
        <v>1610</v>
      </c>
      <c r="C956" s="343">
        <v>805</v>
      </c>
      <c r="D956" s="343">
        <v>11</v>
      </c>
      <c r="E956" s="343">
        <v>708</v>
      </c>
      <c r="F956" s="343">
        <v>70850</v>
      </c>
      <c r="G956" s="343">
        <v>3000</v>
      </c>
      <c r="H956" s="343">
        <v>404206</v>
      </c>
      <c r="I956" s="346">
        <v>4000000</v>
      </c>
      <c r="J956" s="344">
        <v>0</v>
      </c>
      <c r="K956" s="346">
        <v>4000000</v>
      </c>
      <c r="L956" s="348">
        <v>4000000</v>
      </c>
      <c r="M956" s="183"/>
      <c r="N956" s="331">
        <f>IFERROR(VLOOKUP(A956,'[2]Detail CAPEX  (2)'!_xlnm.Print_Area,11,0),0)</f>
        <v>0</v>
      </c>
      <c r="O956" s="346">
        <f t="shared" si="202"/>
        <v>0</v>
      </c>
      <c r="P956" s="346">
        <f t="shared" si="202"/>
        <v>0</v>
      </c>
      <c r="Q956" s="347">
        <f t="shared" si="199"/>
        <v>0</v>
      </c>
    </row>
    <row r="957" spans="1:17" ht="18.75" x14ac:dyDescent="0.3">
      <c r="A957" s="183" t="s">
        <v>1611</v>
      </c>
      <c r="B957" s="183" t="s">
        <v>1612</v>
      </c>
      <c r="C957" s="343">
        <v>803</v>
      </c>
      <c r="D957" s="343">
        <v>11</v>
      </c>
      <c r="E957" s="343">
        <v>710</v>
      </c>
      <c r="F957" s="343">
        <v>71012</v>
      </c>
      <c r="G957" s="343">
        <v>3000</v>
      </c>
      <c r="H957" s="343">
        <v>404206</v>
      </c>
      <c r="I957" s="344">
        <v>0</v>
      </c>
      <c r="J957" s="344">
        <v>0</v>
      </c>
      <c r="K957" s="346">
        <v>5000000</v>
      </c>
      <c r="L957" s="348">
        <v>3000000</v>
      </c>
      <c r="M957" s="183"/>
      <c r="N957" s="331">
        <f>IFERROR(VLOOKUP(A957,'[2]Detail CAPEX  (2)'!_xlnm.Print_Area,11,0),0)</f>
        <v>0</v>
      </c>
      <c r="O957" s="346">
        <f t="shared" si="202"/>
        <v>0</v>
      </c>
      <c r="P957" s="346">
        <f t="shared" si="202"/>
        <v>0</v>
      </c>
      <c r="Q957" s="347">
        <f t="shared" si="199"/>
        <v>0</v>
      </c>
    </row>
    <row r="958" spans="1:17" ht="18.75" x14ac:dyDescent="0.3">
      <c r="A958" s="183" t="s">
        <v>1613</v>
      </c>
      <c r="B958" s="183" t="s">
        <v>1614</v>
      </c>
      <c r="C958" s="343">
        <v>805</v>
      </c>
      <c r="D958" s="343">
        <v>9</v>
      </c>
      <c r="E958" s="343">
        <v>701</v>
      </c>
      <c r="F958" s="343">
        <v>70150</v>
      </c>
      <c r="G958" s="343">
        <v>3000</v>
      </c>
      <c r="H958" s="343">
        <v>404206</v>
      </c>
      <c r="I958" s="344">
        <v>0</v>
      </c>
      <c r="J958" s="344">
        <v>0</v>
      </c>
      <c r="K958" s="346">
        <v>5000000</v>
      </c>
      <c r="L958" s="348">
        <v>5000000</v>
      </c>
      <c r="M958" s="183"/>
      <c r="N958" s="331">
        <v>10000000</v>
      </c>
      <c r="O958" s="346">
        <f t="shared" si="202"/>
        <v>10500000</v>
      </c>
      <c r="P958" s="346">
        <f t="shared" si="202"/>
        <v>11025000</v>
      </c>
      <c r="Q958" s="347">
        <f t="shared" si="199"/>
        <v>31525000</v>
      </c>
    </row>
    <row r="959" spans="1:17" s="378" customFormat="1" ht="18.75" x14ac:dyDescent="0.3">
      <c r="A959" s="376"/>
      <c r="B959" s="376" t="s">
        <v>1615</v>
      </c>
      <c r="C959" s="376"/>
      <c r="D959" s="376"/>
      <c r="E959" s="376"/>
      <c r="F959" s="376"/>
      <c r="G959" s="376"/>
      <c r="H959" s="376"/>
      <c r="I959" s="377">
        <f t="shared" ref="I959:Q959" si="203">SUM(I876:I958)</f>
        <v>407830800</v>
      </c>
      <c r="J959" s="377">
        <f t="shared" si="203"/>
        <v>55541712</v>
      </c>
      <c r="K959" s="377">
        <f t="shared" si="203"/>
        <v>778000000</v>
      </c>
      <c r="L959" s="357">
        <f t="shared" si="203"/>
        <v>641000000</v>
      </c>
      <c r="M959" s="377">
        <f t="shared" si="203"/>
        <v>110000000</v>
      </c>
      <c r="N959" s="358">
        <f t="shared" si="203"/>
        <v>51000000</v>
      </c>
      <c r="O959" s="358">
        <f t="shared" si="203"/>
        <v>53550000</v>
      </c>
      <c r="P959" s="358">
        <f t="shared" si="203"/>
        <v>56227500</v>
      </c>
      <c r="Q959" s="358">
        <f t="shared" si="203"/>
        <v>160777500</v>
      </c>
    </row>
    <row r="960" spans="1:17" ht="18.75" x14ac:dyDescent="0.3">
      <c r="A960" s="337"/>
      <c r="B960" s="337"/>
      <c r="C960" s="337"/>
      <c r="D960" s="337"/>
      <c r="E960" s="337"/>
      <c r="F960" s="337"/>
      <c r="G960" s="337"/>
      <c r="H960" s="337"/>
      <c r="I960" s="183"/>
      <c r="J960" s="183"/>
      <c r="K960" s="183"/>
      <c r="L960" s="342"/>
      <c r="M960" s="183"/>
      <c r="N960" s="331">
        <f>IFERROR(VLOOKUP(A960,'[2]Detail CAPEX  (2)'!_xlnm.Print_Area,11,0),0)</f>
        <v>0</v>
      </c>
      <c r="O960" s="346">
        <f t="shared" si="202"/>
        <v>0</v>
      </c>
      <c r="P960" s="346">
        <f t="shared" si="202"/>
        <v>0</v>
      </c>
      <c r="Q960" s="347">
        <f t="shared" si="199"/>
        <v>0</v>
      </c>
    </row>
    <row r="961" spans="1:17" ht="18.75" x14ac:dyDescent="0.3">
      <c r="A961" s="336">
        <v>17001001</v>
      </c>
      <c r="B961" s="333" t="s">
        <v>89</v>
      </c>
      <c r="C961" s="337"/>
      <c r="D961" s="337"/>
      <c r="E961" s="337"/>
      <c r="F961" s="337"/>
      <c r="G961" s="337"/>
      <c r="H961" s="337"/>
      <c r="I961" s="183"/>
      <c r="J961" s="183"/>
      <c r="K961" s="183"/>
      <c r="L961" s="342"/>
      <c r="M961" s="183"/>
      <c r="N961" s="331">
        <f>IFERROR(VLOOKUP(#REF!,'[2]Detail CAPEX  (2)'!_xlnm.Print_Area,11,0),0)</f>
        <v>0</v>
      </c>
      <c r="O961" s="346">
        <f t="shared" ref="O961:P977" si="204">N961+5%*N961</f>
        <v>0</v>
      </c>
      <c r="P961" s="346">
        <f t="shared" si="204"/>
        <v>0</v>
      </c>
      <c r="Q961" s="347">
        <f t="shared" si="199"/>
        <v>0</v>
      </c>
    </row>
    <row r="962" spans="1:17" ht="18.75" x14ac:dyDescent="0.3">
      <c r="A962" s="333"/>
      <c r="B962" s="333" t="s">
        <v>142</v>
      </c>
      <c r="C962" s="337"/>
      <c r="D962" s="337"/>
      <c r="E962" s="337"/>
      <c r="F962" s="337"/>
      <c r="G962" s="337"/>
      <c r="H962" s="337"/>
      <c r="I962" s="183"/>
      <c r="J962" s="183"/>
      <c r="K962" s="183"/>
      <c r="L962" s="342"/>
      <c r="M962" s="183"/>
      <c r="N962" s="331">
        <f>IFERROR(VLOOKUP(A962,'[2]Detail CAPEX  (2)'!_xlnm.Print_Area,11,0),0)</f>
        <v>0</v>
      </c>
      <c r="O962" s="346">
        <f t="shared" si="204"/>
        <v>0</v>
      </c>
      <c r="P962" s="346">
        <f t="shared" si="204"/>
        <v>0</v>
      </c>
      <c r="Q962" s="347">
        <f t="shared" si="199"/>
        <v>0</v>
      </c>
    </row>
    <row r="963" spans="1:17" ht="18.75" x14ac:dyDescent="0.3">
      <c r="A963" s="183" t="s">
        <v>1616</v>
      </c>
      <c r="B963" s="183" t="s">
        <v>1617</v>
      </c>
      <c r="C963" s="343">
        <v>504</v>
      </c>
      <c r="D963" s="343">
        <v>2</v>
      </c>
      <c r="E963" s="343">
        <v>709</v>
      </c>
      <c r="F963" s="343">
        <v>70970</v>
      </c>
      <c r="G963" s="343">
        <v>3000</v>
      </c>
      <c r="H963" s="343">
        <v>404206</v>
      </c>
      <c r="I963" s="346">
        <v>2481000</v>
      </c>
      <c r="J963" s="344">
        <v>0</v>
      </c>
      <c r="K963" s="346">
        <v>32000000</v>
      </c>
      <c r="L963" s="348">
        <v>12000000</v>
      </c>
      <c r="M963" s="183"/>
      <c r="N963" s="331">
        <f>IFERROR(VLOOKUP(A963,'[2]Detail CAPEX  (2)'!_xlnm.Print_Area,11,0),0)</f>
        <v>0</v>
      </c>
      <c r="O963" s="346">
        <f t="shared" si="204"/>
        <v>0</v>
      </c>
      <c r="P963" s="346">
        <f t="shared" si="204"/>
        <v>0</v>
      </c>
      <c r="Q963" s="347">
        <f t="shared" si="199"/>
        <v>0</v>
      </c>
    </row>
    <row r="964" spans="1:17" ht="18.75" x14ac:dyDescent="0.3">
      <c r="A964" s="183" t="s">
        <v>1618</v>
      </c>
      <c r="B964" s="183" t="s">
        <v>1619</v>
      </c>
      <c r="C964" s="343">
        <v>502</v>
      </c>
      <c r="D964" s="343">
        <v>2</v>
      </c>
      <c r="E964" s="343">
        <v>709</v>
      </c>
      <c r="F964" s="343">
        <v>70970</v>
      </c>
      <c r="G964" s="343">
        <v>3000</v>
      </c>
      <c r="H964" s="343">
        <v>404206</v>
      </c>
      <c r="I964" s="346">
        <v>16000000</v>
      </c>
      <c r="J964" s="344">
        <v>0</v>
      </c>
      <c r="K964" s="346">
        <v>25000000</v>
      </c>
      <c r="L964" s="348">
        <v>15000000</v>
      </c>
      <c r="M964" s="183"/>
      <c r="N964" s="331">
        <f>IFERROR(VLOOKUP(A964,'[2]Detail CAPEX  (2)'!_xlnm.Print_Area,11,0),0)</f>
        <v>0</v>
      </c>
      <c r="O964" s="346">
        <f t="shared" si="204"/>
        <v>0</v>
      </c>
      <c r="P964" s="346">
        <f t="shared" si="204"/>
        <v>0</v>
      </c>
      <c r="Q964" s="347">
        <f t="shared" si="199"/>
        <v>0</v>
      </c>
    </row>
    <row r="965" spans="1:17" ht="18.75" x14ac:dyDescent="0.3">
      <c r="A965" s="183" t="s">
        <v>3443</v>
      </c>
      <c r="B965" s="183" t="s">
        <v>3444</v>
      </c>
      <c r="C965" s="343"/>
      <c r="D965" s="343"/>
      <c r="E965" s="343"/>
      <c r="F965" s="343"/>
      <c r="G965" s="343"/>
      <c r="H965" s="343"/>
      <c r="I965" s="346"/>
      <c r="J965" s="344"/>
      <c r="K965" s="346"/>
      <c r="L965" s="348"/>
      <c r="M965" s="183"/>
      <c r="N965" s="331">
        <v>23000000</v>
      </c>
      <c r="O965" s="346"/>
      <c r="P965" s="346"/>
      <c r="Q965" s="347"/>
    </row>
    <row r="966" spans="1:17" ht="18.75" x14ac:dyDescent="0.3">
      <c r="A966" s="183" t="s">
        <v>1620</v>
      </c>
      <c r="B966" s="183" t="s">
        <v>1621</v>
      </c>
      <c r="C966" s="343">
        <v>505</v>
      </c>
      <c r="D966" s="343">
        <v>2</v>
      </c>
      <c r="E966" s="343">
        <v>709</v>
      </c>
      <c r="F966" s="343">
        <v>70970</v>
      </c>
      <c r="G966" s="343">
        <v>3000</v>
      </c>
      <c r="H966" s="343">
        <v>404206</v>
      </c>
      <c r="I966" s="344">
        <v>0</v>
      </c>
      <c r="J966" s="344">
        <v>0</v>
      </c>
      <c r="K966" s="346">
        <v>40000000</v>
      </c>
      <c r="L966" s="348">
        <v>20000000</v>
      </c>
      <c r="M966" s="183"/>
      <c r="N966" s="331">
        <f>IFERROR(VLOOKUP(A966,'[2]Detail CAPEX  (2)'!_xlnm.Print_Area,11,0),0)</f>
        <v>0</v>
      </c>
      <c r="O966" s="346">
        <f t="shared" si="204"/>
        <v>0</v>
      </c>
      <c r="P966" s="346">
        <f t="shared" si="204"/>
        <v>0</v>
      </c>
      <c r="Q966" s="347">
        <f t="shared" si="199"/>
        <v>0</v>
      </c>
    </row>
    <row r="967" spans="1:17" ht="18.75" x14ac:dyDescent="0.3">
      <c r="A967" s="183" t="s">
        <v>1622</v>
      </c>
      <c r="B967" s="183" t="s">
        <v>1623</v>
      </c>
      <c r="C967" s="343">
        <v>505</v>
      </c>
      <c r="D967" s="343">
        <v>2</v>
      </c>
      <c r="E967" s="343">
        <v>709</v>
      </c>
      <c r="F967" s="343">
        <v>70970</v>
      </c>
      <c r="G967" s="343">
        <v>3000</v>
      </c>
      <c r="H967" s="343">
        <v>404206</v>
      </c>
      <c r="I967" s="346">
        <v>2640000</v>
      </c>
      <c r="J967" s="344">
        <v>0</v>
      </c>
      <c r="K967" s="346">
        <v>100000000</v>
      </c>
      <c r="L967" s="348">
        <v>80000000</v>
      </c>
      <c r="M967" s="183"/>
      <c r="N967" s="331">
        <f>IFERROR(VLOOKUP(A967,'[2]Detail CAPEX  (2)'!_xlnm.Print_Area,11,0),0)</f>
        <v>0</v>
      </c>
      <c r="O967" s="346">
        <f t="shared" si="204"/>
        <v>0</v>
      </c>
      <c r="P967" s="346">
        <f t="shared" si="204"/>
        <v>0</v>
      </c>
      <c r="Q967" s="347">
        <f t="shared" si="199"/>
        <v>0</v>
      </c>
    </row>
    <row r="968" spans="1:17" ht="18.75" x14ac:dyDescent="0.3">
      <c r="A968" s="183" t="s">
        <v>1624</v>
      </c>
      <c r="B968" s="183" t="s">
        <v>1625</v>
      </c>
      <c r="C968" s="343">
        <v>507</v>
      </c>
      <c r="D968" s="343">
        <v>2</v>
      </c>
      <c r="E968" s="343">
        <v>709</v>
      </c>
      <c r="F968" s="343">
        <v>70970</v>
      </c>
      <c r="G968" s="343">
        <v>3000</v>
      </c>
      <c r="H968" s="343">
        <v>404206</v>
      </c>
      <c r="I968" s="346">
        <v>10000000</v>
      </c>
      <c r="J968" s="344">
        <v>0</v>
      </c>
      <c r="K968" s="344">
        <v>0</v>
      </c>
      <c r="L968" s="345">
        <v>0</v>
      </c>
      <c r="M968" s="183"/>
      <c r="N968" s="331">
        <f>IFERROR(VLOOKUP(A968,'[2]Detail CAPEX  (2)'!_xlnm.Print_Area,11,0),0)</f>
        <v>0</v>
      </c>
      <c r="O968" s="346">
        <f t="shared" si="204"/>
        <v>0</v>
      </c>
      <c r="P968" s="346">
        <f t="shared" si="204"/>
        <v>0</v>
      </c>
      <c r="Q968" s="347">
        <f t="shared" si="199"/>
        <v>0</v>
      </c>
    </row>
    <row r="969" spans="1:17" ht="18.75" x14ac:dyDescent="0.3">
      <c r="A969" s="183" t="s">
        <v>1626</v>
      </c>
      <c r="B969" s="183" t="s">
        <v>1627</v>
      </c>
      <c r="C969" s="343">
        <v>503</v>
      </c>
      <c r="D969" s="343">
        <v>2</v>
      </c>
      <c r="E969" s="343">
        <v>709</v>
      </c>
      <c r="F969" s="343">
        <v>70970</v>
      </c>
      <c r="G969" s="343">
        <v>3000</v>
      </c>
      <c r="H969" s="343">
        <v>404206</v>
      </c>
      <c r="I969" s="344">
        <v>0</v>
      </c>
      <c r="J969" s="346">
        <v>1005025</v>
      </c>
      <c r="K969" s="346">
        <v>5000000</v>
      </c>
      <c r="L969" s="348">
        <v>5000000</v>
      </c>
      <c r="M969" s="183"/>
      <c r="N969" s="331">
        <f>IFERROR(VLOOKUP(A969,'[2]Detail CAPEX  (2)'!_xlnm.Print_Area,11,0),0)</f>
        <v>0</v>
      </c>
      <c r="O969" s="346">
        <f t="shared" si="204"/>
        <v>0</v>
      </c>
      <c r="P969" s="346">
        <f t="shared" si="204"/>
        <v>0</v>
      </c>
      <c r="Q969" s="347">
        <f t="shared" si="199"/>
        <v>0</v>
      </c>
    </row>
    <row r="970" spans="1:17" ht="18.75" x14ac:dyDescent="0.3">
      <c r="A970" s="183" t="s">
        <v>1628</v>
      </c>
      <c r="B970" s="183" t="s">
        <v>1629</v>
      </c>
      <c r="C970" s="343">
        <v>501</v>
      </c>
      <c r="D970" s="343">
        <v>2</v>
      </c>
      <c r="E970" s="343">
        <v>709</v>
      </c>
      <c r="F970" s="343">
        <v>70970</v>
      </c>
      <c r="G970" s="343">
        <v>3000</v>
      </c>
      <c r="H970" s="343">
        <v>404206</v>
      </c>
      <c r="I970" s="344">
        <v>0</v>
      </c>
      <c r="J970" s="344">
        <v>0</v>
      </c>
      <c r="K970" s="346">
        <v>18200000</v>
      </c>
      <c r="L970" s="348">
        <v>18200000</v>
      </c>
      <c r="M970" s="183"/>
      <c r="N970" s="331">
        <f>IFERROR(VLOOKUP(A970,'[2]Detail CAPEX  (2)'!_xlnm.Print_Area,11,0),0)</f>
        <v>0</v>
      </c>
      <c r="O970" s="346">
        <f t="shared" si="204"/>
        <v>0</v>
      </c>
      <c r="P970" s="346">
        <f t="shared" si="204"/>
        <v>0</v>
      </c>
      <c r="Q970" s="347">
        <f t="shared" si="199"/>
        <v>0</v>
      </c>
    </row>
    <row r="971" spans="1:17" ht="18.75" x14ac:dyDescent="0.3">
      <c r="A971" s="183" t="s">
        <v>1630</v>
      </c>
      <c r="B971" s="183" t="s">
        <v>1631</v>
      </c>
      <c r="C971" s="343">
        <v>503</v>
      </c>
      <c r="D971" s="343">
        <v>2</v>
      </c>
      <c r="E971" s="343">
        <v>709</v>
      </c>
      <c r="F971" s="343">
        <v>70912</v>
      </c>
      <c r="G971" s="343">
        <v>3000</v>
      </c>
      <c r="H971" s="343">
        <v>404206</v>
      </c>
      <c r="I971" s="346">
        <v>348231612</v>
      </c>
      <c r="J971" s="346">
        <v>29593897</v>
      </c>
      <c r="K971" s="346">
        <v>220000000</v>
      </c>
      <c r="L971" s="348">
        <v>220000000</v>
      </c>
      <c r="M971" s="183"/>
      <c r="N971" s="331">
        <f>IFERROR(VLOOKUP(A971,'[2]Detail CAPEX  (2)'!_xlnm.Print_Area,11,0),0)</f>
        <v>0</v>
      </c>
      <c r="O971" s="346">
        <f t="shared" si="204"/>
        <v>0</v>
      </c>
      <c r="P971" s="346">
        <f t="shared" si="204"/>
        <v>0</v>
      </c>
      <c r="Q971" s="347">
        <f t="shared" si="199"/>
        <v>0</v>
      </c>
    </row>
    <row r="972" spans="1:17" ht="18.75" x14ac:dyDescent="0.3">
      <c r="A972" s="183" t="s">
        <v>1632</v>
      </c>
      <c r="B972" s="183" t="s">
        <v>1633</v>
      </c>
      <c r="C972" s="343">
        <v>507</v>
      </c>
      <c r="D972" s="343">
        <v>2</v>
      </c>
      <c r="E972" s="343">
        <v>709</v>
      </c>
      <c r="F972" s="343">
        <v>70970</v>
      </c>
      <c r="G972" s="343">
        <v>3000</v>
      </c>
      <c r="H972" s="343">
        <v>404206</v>
      </c>
      <c r="I972" s="344">
        <v>0</v>
      </c>
      <c r="J972" s="344">
        <v>0</v>
      </c>
      <c r="K972" s="346">
        <v>30000000</v>
      </c>
      <c r="L972" s="348">
        <v>10000000</v>
      </c>
      <c r="M972" s="183"/>
      <c r="N972" s="331">
        <f>IFERROR(VLOOKUP(A972,'[2]Detail CAPEX  (2)'!_xlnm.Print_Area,11,0),0)</f>
        <v>0</v>
      </c>
      <c r="O972" s="346">
        <f t="shared" si="204"/>
        <v>0</v>
      </c>
      <c r="P972" s="346">
        <f t="shared" si="204"/>
        <v>0</v>
      </c>
      <c r="Q972" s="347">
        <f t="shared" si="199"/>
        <v>0</v>
      </c>
    </row>
    <row r="973" spans="1:17" ht="18.75" x14ac:dyDescent="0.3">
      <c r="A973" s="183" t="s">
        <v>1634</v>
      </c>
      <c r="B973" s="183" t="s">
        <v>1635</v>
      </c>
      <c r="C973" s="343">
        <v>505</v>
      </c>
      <c r="D973" s="343">
        <v>2</v>
      </c>
      <c r="E973" s="343">
        <v>709</v>
      </c>
      <c r="F973" s="343">
        <v>70970</v>
      </c>
      <c r="G973" s="343">
        <v>3000</v>
      </c>
      <c r="H973" s="343">
        <v>404206</v>
      </c>
      <c r="I973" s="346">
        <v>899500</v>
      </c>
      <c r="J973" s="344">
        <v>0</v>
      </c>
      <c r="K973" s="346">
        <v>50870000</v>
      </c>
      <c r="L973" s="348">
        <v>10000000</v>
      </c>
      <c r="M973" s="183"/>
      <c r="N973" s="331">
        <f>IFERROR(VLOOKUP(A973,'[2]Detail CAPEX  (2)'!_xlnm.Print_Area,11,0),0)</f>
        <v>0</v>
      </c>
      <c r="O973" s="346">
        <f t="shared" si="204"/>
        <v>0</v>
      </c>
      <c r="P973" s="346">
        <f t="shared" si="204"/>
        <v>0</v>
      </c>
      <c r="Q973" s="347">
        <f t="shared" si="199"/>
        <v>0</v>
      </c>
    </row>
    <row r="974" spans="1:17" ht="18.75" x14ac:dyDescent="0.3">
      <c r="A974" s="183" t="s">
        <v>1636</v>
      </c>
      <c r="B974" s="183" t="s">
        <v>1637</v>
      </c>
      <c r="C974" s="343">
        <v>503</v>
      </c>
      <c r="D974" s="343">
        <v>2</v>
      </c>
      <c r="E974" s="343">
        <v>709</v>
      </c>
      <c r="F974" s="343">
        <v>70921</v>
      </c>
      <c r="G974" s="343">
        <v>3000</v>
      </c>
      <c r="H974" s="343">
        <v>404206</v>
      </c>
      <c r="I974" s="344">
        <v>0</v>
      </c>
      <c r="J974" s="344">
        <v>0</v>
      </c>
      <c r="K974" s="346">
        <v>20000000</v>
      </c>
      <c r="L974" s="348">
        <v>20000000</v>
      </c>
      <c r="M974" s="183"/>
      <c r="N974" s="331">
        <f>IFERROR(VLOOKUP(A974,'[2]Detail CAPEX  (2)'!_xlnm.Print_Area,11,0),0)</f>
        <v>0</v>
      </c>
      <c r="O974" s="346">
        <f t="shared" si="204"/>
        <v>0</v>
      </c>
      <c r="P974" s="346">
        <f t="shared" si="204"/>
        <v>0</v>
      </c>
      <c r="Q974" s="347">
        <f t="shared" si="199"/>
        <v>0</v>
      </c>
    </row>
    <row r="975" spans="1:17" ht="18.75" x14ac:dyDescent="0.3">
      <c r="A975" s="183" t="s">
        <v>1638</v>
      </c>
      <c r="B975" s="183" t="s">
        <v>1639</v>
      </c>
      <c r="C975" s="343">
        <v>503</v>
      </c>
      <c r="D975" s="343">
        <v>2</v>
      </c>
      <c r="E975" s="343">
        <v>709</v>
      </c>
      <c r="F975" s="343">
        <v>70970</v>
      </c>
      <c r="G975" s="343">
        <v>3000</v>
      </c>
      <c r="H975" s="343">
        <v>404206</v>
      </c>
      <c r="I975" s="346">
        <v>30000000</v>
      </c>
      <c r="J975" s="344">
        <v>0</v>
      </c>
      <c r="K975" s="344">
        <v>0</v>
      </c>
      <c r="L975" s="345">
        <v>0</v>
      </c>
      <c r="M975" s="183"/>
      <c r="N975" s="331">
        <f>IFERROR(VLOOKUP(A975,'[2]Detail CAPEX  (2)'!_xlnm.Print_Area,11,0),0)</f>
        <v>0</v>
      </c>
      <c r="O975" s="346">
        <f t="shared" si="204"/>
        <v>0</v>
      </c>
      <c r="P975" s="346">
        <f t="shared" si="204"/>
        <v>0</v>
      </c>
      <c r="Q975" s="347">
        <f t="shared" si="199"/>
        <v>0</v>
      </c>
    </row>
    <row r="976" spans="1:17" ht="18.75" x14ac:dyDescent="0.3">
      <c r="A976" s="183" t="s">
        <v>1640</v>
      </c>
      <c r="B976" s="183" t="s">
        <v>1641</v>
      </c>
      <c r="C976" s="343">
        <v>501</v>
      </c>
      <c r="D976" s="343">
        <v>2</v>
      </c>
      <c r="E976" s="343">
        <v>709</v>
      </c>
      <c r="F976" s="343">
        <v>70912</v>
      </c>
      <c r="G976" s="343">
        <v>3000</v>
      </c>
      <c r="H976" s="343">
        <v>404206</v>
      </c>
      <c r="I976" s="346">
        <v>39937330</v>
      </c>
      <c r="J976" s="346">
        <v>750000</v>
      </c>
      <c r="K976" s="346">
        <v>39000000</v>
      </c>
      <c r="L976" s="348">
        <v>19000000</v>
      </c>
      <c r="M976" s="183"/>
      <c r="N976" s="331">
        <f>IFERROR(VLOOKUP(A976,'[2]Detail CAPEX  (2)'!_xlnm.Print_Area,11,0),0)</f>
        <v>0</v>
      </c>
      <c r="O976" s="346">
        <f t="shared" si="204"/>
        <v>0</v>
      </c>
      <c r="P976" s="346">
        <f t="shared" si="204"/>
        <v>0</v>
      </c>
      <c r="Q976" s="347">
        <f t="shared" ref="Q976:Q999" si="205">SUM(N976:P976)</f>
        <v>0</v>
      </c>
    </row>
    <row r="977" spans="1:17" ht="18.75" x14ac:dyDescent="0.3">
      <c r="A977" s="183" t="s">
        <v>1642</v>
      </c>
      <c r="B977" s="183" t="s">
        <v>1643</v>
      </c>
      <c r="C977" s="343">
        <v>505</v>
      </c>
      <c r="D977" s="343">
        <v>2</v>
      </c>
      <c r="E977" s="343">
        <v>709</v>
      </c>
      <c r="F977" s="343">
        <v>70970</v>
      </c>
      <c r="G977" s="343">
        <v>3000</v>
      </c>
      <c r="H977" s="343">
        <v>404206</v>
      </c>
      <c r="I977" s="344">
        <v>0</v>
      </c>
      <c r="J977" s="344">
        <v>0</v>
      </c>
      <c r="K977" s="346">
        <v>5000000</v>
      </c>
      <c r="L977" s="348">
        <v>5000000</v>
      </c>
      <c r="M977" s="183"/>
      <c r="N977" s="331">
        <f>IFERROR(VLOOKUP(A977,'[2]Detail CAPEX  (2)'!_xlnm.Print_Area,11,0),0)</f>
        <v>0</v>
      </c>
      <c r="O977" s="346">
        <f t="shared" si="204"/>
        <v>0</v>
      </c>
      <c r="P977" s="346">
        <f t="shared" si="204"/>
        <v>0</v>
      </c>
      <c r="Q977" s="347">
        <f t="shared" si="205"/>
        <v>0</v>
      </c>
    </row>
    <row r="978" spans="1:17" ht="18.75" x14ac:dyDescent="0.3">
      <c r="A978" s="183" t="s">
        <v>1644</v>
      </c>
      <c r="B978" s="183" t="s">
        <v>1645</v>
      </c>
      <c r="C978" s="343">
        <v>505</v>
      </c>
      <c r="D978" s="343">
        <v>2</v>
      </c>
      <c r="E978" s="343">
        <v>709</v>
      </c>
      <c r="F978" s="343">
        <v>70970</v>
      </c>
      <c r="G978" s="343">
        <v>3000</v>
      </c>
      <c r="H978" s="343">
        <v>404206</v>
      </c>
      <c r="I978" s="344">
        <v>0</v>
      </c>
      <c r="J978" s="344">
        <v>0</v>
      </c>
      <c r="K978" s="346">
        <v>12120000</v>
      </c>
      <c r="L978" s="348">
        <v>12120000</v>
      </c>
      <c r="M978" s="183"/>
      <c r="N978" s="331">
        <f>IFERROR(VLOOKUP(A978,'[2]Detail CAPEX  (2)'!_xlnm.Print_Area,11,0),0)</f>
        <v>0</v>
      </c>
      <c r="O978" s="346">
        <f t="shared" ref="O978:P993" si="206">N978+5%*N978</f>
        <v>0</v>
      </c>
      <c r="P978" s="346">
        <f t="shared" si="206"/>
        <v>0</v>
      </c>
      <c r="Q978" s="347">
        <f t="shared" si="205"/>
        <v>0</v>
      </c>
    </row>
    <row r="979" spans="1:17" ht="18.75" x14ac:dyDescent="0.3">
      <c r="A979" s="183" t="s">
        <v>1646</v>
      </c>
      <c r="B979" s="183" t="s">
        <v>1647</v>
      </c>
      <c r="C979" s="343">
        <v>504</v>
      </c>
      <c r="D979" s="343">
        <v>2</v>
      </c>
      <c r="E979" s="343">
        <v>709</v>
      </c>
      <c r="F979" s="343">
        <v>70970</v>
      </c>
      <c r="G979" s="343">
        <v>3000</v>
      </c>
      <c r="H979" s="343">
        <v>404206</v>
      </c>
      <c r="I979" s="344">
        <v>0</v>
      </c>
      <c r="J979" s="344">
        <v>0</v>
      </c>
      <c r="K979" s="346">
        <v>33000000</v>
      </c>
      <c r="L979" s="348">
        <v>5000000</v>
      </c>
      <c r="M979" s="183"/>
      <c r="N979" s="331">
        <f>IFERROR(VLOOKUP(A979,'[2]Detail CAPEX  (2)'!_xlnm.Print_Area,11,0),0)</f>
        <v>0</v>
      </c>
      <c r="O979" s="346">
        <f t="shared" si="206"/>
        <v>0</v>
      </c>
      <c r="P979" s="346">
        <f t="shared" si="206"/>
        <v>0</v>
      </c>
      <c r="Q979" s="347">
        <f t="shared" si="205"/>
        <v>0</v>
      </c>
    </row>
    <row r="980" spans="1:17" ht="18.75" x14ac:dyDescent="0.3">
      <c r="A980" s="183" t="s">
        <v>1648</v>
      </c>
      <c r="B980" s="183" t="s">
        <v>1649</v>
      </c>
      <c r="C980" s="343">
        <v>504</v>
      </c>
      <c r="D980" s="343">
        <v>2</v>
      </c>
      <c r="E980" s="343">
        <v>709</v>
      </c>
      <c r="F980" s="343">
        <v>70970</v>
      </c>
      <c r="G980" s="343">
        <v>3000</v>
      </c>
      <c r="H980" s="343">
        <v>404206</v>
      </c>
      <c r="I980" s="344">
        <v>0</v>
      </c>
      <c r="J980" s="344">
        <v>0</v>
      </c>
      <c r="K980" s="346">
        <v>5000000</v>
      </c>
      <c r="L980" s="348">
        <v>5000000</v>
      </c>
      <c r="M980" s="183"/>
      <c r="N980" s="331">
        <f>IFERROR(VLOOKUP(A980,'[2]Detail CAPEX  (2)'!_xlnm.Print_Area,11,0),0)</f>
        <v>0</v>
      </c>
      <c r="O980" s="346">
        <f t="shared" si="206"/>
        <v>0</v>
      </c>
      <c r="P980" s="346">
        <f t="shared" si="206"/>
        <v>0</v>
      </c>
      <c r="Q980" s="347">
        <f t="shared" si="205"/>
        <v>0</v>
      </c>
    </row>
    <row r="981" spans="1:17" ht="18.75" x14ac:dyDescent="0.3">
      <c r="A981" s="183" t="s">
        <v>1650</v>
      </c>
      <c r="B981" s="183" t="s">
        <v>1651</v>
      </c>
      <c r="C981" s="343">
        <v>504</v>
      </c>
      <c r="D981" s="343">
        <v>2</v>
      </c>
      <c r="E981" s="343">
        <v>709</v>
      </c>
      <c r="F981" s="343">
        <v>70970</v>
      </c>
      <c r="G981" s="343">
        <v>3000</v>
      </c>
      <c r="H981" s="343">
        <v>404206</v>
      </c>
      <c r="I981" s="344">
        <v>0</v>
      </c>
      <c r="J981" s="344">
        <v>0</v>
      </c>
      <c r="K981" s="346">
        <v>53000000</v>
      </c>
      <c r="L981" s="348">
        <v>53000000</v>
      </c>
      <c r="M981" s="183"/>
      <c r="N981" s="331">
        <f>IFERROR(VLOOKUP(A981,'[2]Detail CAPEX  (2)'!_xlnm.Print_Area,11,0),0)</f>
        <v>0</v>
      </c>
      <c r="O981" s="346">
        <f t="shared" si="206"/>
        <v>0</v>
      </c>
      <c r="P981" s="346">
        <f t="shared" si="206"/>
        <v>0</v>
      </c>
      <c r="Q981" s="347">
        <f t="shared" si="205"/>
        <v>0</v>
      </c>
    </row>
    <row r="982" spans="1:17" ht="18.75" x14ac:dyDescent="0.3">
      <c r="A982" s="183" t="s">
        <v>1652</v>
      </c>
      <c r="B982" s="183" t="s">
        <v>1653</v>
      </c>
      <c r="C982" s="343">
        <v>503</v>
      </c>
      <c r="D982" s="343">
        <v>2</v>
      </c>
      <c r="E982" s="343">
        <v>709</v>
      </c>
      <c r="F982" s="343">
        <v>70970</v>
      </c>
      <c r="G982" s="343">
        <v>3000</v>
      </c>
      <c r="H982" s="343">
        <v>404206</v>
      </c>
      <c r="I982" s="346">
        <v>45820516</v>
      </c>
      <c r="J982" s="344">
        <v>0</v>
      </c>
      <c r="K982" s="346">
        <v>157500000</v>
      </c>
      <c r="L982" s="348">
        <v>157500000</v>
      </c>
      <c r="M982" s="183"/>
      <c r="N982" s="331">
        <f>IFERROR(VLOOKUP(A982,'[2]Detail CAPEX  (2)'!_xlnm.Print_Area,11,0),0)</f>
        <v>0</v>
      </c>
      <c r="O982" s="346">
        <f t="shared" si="206"/>
        <v>0</v>
      </c>
      <c r="P982" s="346">
        <f t="shared" si="206"/>
        <v>0</v>
      </c>
      <c r="Q982" s="347">
        <f t="shared" si="205"/>
        <v>0</v>
      </c>
    </row>
    <row r="983" spans="1:17" ht="18.75" x14ac:dyDescent="0.3">
      <c r="A983" s="183" t="s">
        <v>3445</v>
      </c>
      <c r="B983" s="183" t="s">
        <v>3446</v>
      </c>
      <c r="C983" s="343"/>
      <c r="D983" s="343"/>
      <c r="E983" s="343"/>
      <c r="F983" s="343"/>
      <c r="G983" s="343"/>
      <c r="H983" s="343"/>
      <c r="I983" s="346"/>
      <c r="J983" s="344"/>
      <c r="K983" s="346"/>
      <c r="L983" s="348"/>
      <c r="M983" s="183"/>
      <c r="N983" s="331">
        <v>5000000</v>
      </c>
      <c r="O983" s="346">
        <f t="shared" ref="O983" si="207">N983+5%*N983</f>
        <v>5250000</v>
      </c>
      <c r="P983" s="346">
        <f t="shared" ref="P983" si="208">O983+5%*O983</f>
        <v>5512500</v>
      </c>
      <c r="Q983" s="347">
        <f t="shared" ref="Q983" si="209">SUM(N983:P983)</f>
        <v>15762500</v>
      </c>
    </row>
    <row r="984" spans="1:17" ht="18.75" x14ac:dyDescent="0.3">
      <c r="A984" s="183" t="s">
        <v>1654</v>
      </c>
      <c r="B984" s="183" t="s">
        <v>1655</v>
      </c>
      <c r="C984" s="343">
        <v>510</v>
      </c>
      <c r="D984" s="343">
        <v>2</v>
      </c>
      <c r="E984" s="343">
        <v>709</v>
      </c>
      <c r="F984" s="343">
        <v>70970</v>
      </c>
      <c r="G984" s="343">
        <v>3000</v>
      </c>
      <c r="H984" s="343">
        <v>404206</v>
      </c>
      <c r="I984" s="346">
        <v>5500000</v>
      </c>
      <c r="J984" s="344">
        <v>0</v>
      </c>
      <c r="K984" s="346">
        <v>75000000</v>
      </c>
      <c r="L984" s="348">
        <v>75000000</v>
      </c>
      <c r="M984" s="183"/>
      <c r="N984" s="331">
        <f>IFERROR(VLOOKUP(A984,'[2]Detail CAPEX  (2)'!_xlnm.Print_Area,11,0),0)</f>
        <v>0</v>
      </c>
      <c r="O984" s="346">
        <f t="shared" si="206"/>
        <v>0</v>
      </c>
      <c r="P984" s="346">
        <f t="shared" si="206"/>
        <v>0</v>
      </c>
      <c r="Q984" s="347">
        <f t="shared" si="205"/>
        <v>0</v>
      </c>
    </row>
    <row r="985" spans="1:17" ht="18.75" x14ac:dyDescent="0.3">
      <c r="A985" s="183" t="s">
        <v>1656</v>
      </c>
      <c r="B985" s="183" t="s">
        <v>1657</v>
      </c>
      <c r="C985" s="343">
        <v>510</v>
      </c>
      <c r="D985" s="343">
        <v>11</v>
      </c>
      <c r="E985" s="343">
        <v>709</v>
      </c>
      <c r="F985" s="343">
        <v>70970</v>
      </c>
      <c r="G985" s="343">
        <v>3000</v>
      </c>
      <c r="H985" s="343">
        <v>404206</v>
      </c>
      <c r="I985" s="346">
        <v>9996500</v>
      </c>
      <c r="J985" s="344">
        <v>0</v>
      </c>
      <c r="K985" s="346">
        <v>95000000</v>
      </c>
      <c r="L985" s="348">
        <v>20000000</v>
      </c>
      <c r="M985" s="183"/>
      <c r="N985" s="331">
        <f>IFERROR(VLOOKUP(A985,'[2]Detail CAPEX  (2)'!_xlnm.Print_Area,11,0),0)</f>
        <v>0</v>
      </c>
      <c r="O985" s="346">
        <f t="shared" si="206"/>
        <v>0</v>
      </c>
      <c r="P985" s="346">
        <f t="shared" si="206"/>
        <v>0</v>
      </c>
      <c r="Q985" s="347">
        <f t="shared" si="205"/>
        <v>0</v>
      </c>
    </row>
    <row r="986" spans="1:17" ht="18.75" x14ac:dyDescent="0.3">
      <c r="A986" s="183" t="s">
        <v>1658</v>
      </c>
      <c r="B986" s="183" t="s">
        <v>1659</v>
      </c>
      <c r="C986" s="343">
        <v>505</v>
      </c>
      <c r="D986" s="343">
        <v>11</v>
      </c>
      <c r="E986" s="343">
        <v>709</v>
      </c>
      <c r="F986" s="343">
        <v>70970</v>
      </c>
      <c r="G986" s="343">
        <v>3000</v>
      </c>
      <c r="H986" s="343">
        <v>404206</v>
      </c>
      <c r="I986" s="344">
        <v>0</v>
      </c>
      <c r="J986" s="344">
        <v>0</v>
      </c>
      <c r="K986" s="346">
        <v>130000000</v>
      </c>
      <c r="L986" s="345">
        <v>0</v>
      </c>
      <c r="M986" s="183"/>
      <c r="N986" s="331">
        <f>IFERROR(VLOOKUP(A986,'[2]Detail CAPEX  (2)'!_xlnm.Print_Area,11,0),0)</f>
        <v>0</v>
      </c>
      <c r="O986" s="346">
        <f t="shared" si="206"/>
        <v>0</v>
      </c>
      <c r="P986" s="346">
        <f t="shared" si="206"/>
        <v>0</v>
      </c>
      <c r="Q986" s="347">
        <f t="shared" si="205"/>
        <v>0</v>
      </c>
    </row>
    <row r="987" spans="1:17" ht="18.75" x14ac:dyDescent="0.3">
      <c r="A987" s="183" t="s">
        <v>1660</v>
      </c>
      <c r="B987" s="183" t="s">
        <v>1661</v>
      </c>
      <c r="C987" s="343">
        <v>504</v>
      </c>
      <c r="D987" s="343">
        <v>11</v>
      </c>
      <c r="E987" s="343">
        <v>709</v>
      </c>
      <c r="F987" s="343">
        <v>70970</v>
      </c>
      <c r="G987" s="343">
        <v>3000</v>
      </c>
      <c r="H987" s="343">
        <v>404206</v>
      </c>
      <c r="I987" s="344">
        <v>0</v>
      </c>
      <c r="J987" s="344">
        <v>0</v>
      </c>
      <c r="K987" s="346">
        <v>7000000</v>
      </c>
      <c r="L987" s="348">
        <v>7000000</v>
      </c>
      <c r="M987" s="183"/>
      <c r="N987" s="331">
        <f>IFERROR(VLOOKUP(A987,'[2]Detail CAPEX  (2)'!_xlnm.Print_Area,11,0),0)</f>
        <v>0</v>
      </c>
      <c r="O987" s="346">
        <f t="shared" si="206"/>
        <v>0</v>
      </c>
      <c r="P987" s="346">
        <f t="shared" si="206"/>
        <v>0</v>
      </c>
      <c r="Q987" s="347">
        <f t="shared" si="205"/>
        <v>0</v>
      </c>
    </row>
    <row r="988" spans="1:17" ht="18.75" x14ac:dyDescent="0.3">
      <c r="A988" s="183" t="s">
        <v>1662</v>
      </c>
      <c r="B988" s="183" t="s">
        <v>1002</v>
      </c>
      <c r="C988" s="343">
        <v>501</v>
      </c>
      <c r="D988" s="343">
        <v>11</v>
      </c>
      <c r="E988" s="343">
        <v>709</v>
      </c>
      <c r="F988" s="343">
        <v>70970</v>
      </c>
      <c r="G988" s="343">
        <v>3000</v>
      </c>
      <c r="H988" s="343">
        <v>404206</v>
      </c>
      <c r="I988" s="344">
        <v>0</v>
      </c>
      <c r="J988" s="344">
        <v>0</v>
      </c>
      <c r="K988" s="346">
        <v>10000000</v>
      </c>
      <c r="L988" s="348">
        <v>10000000</v>
      </c>
      <c r="M988" s="183"/>
      <c r="N988" s="331">
        <f>IFERROR(VLOOKUP(A988,'[2]Detail CAPEX  (2)'!_xlnm.Print_Area,11,0),0)</f>
        <v>0</v>
      </c>
      <c r="O988" s="346">
        <f t="shared" si="206"/>
        <v>0</v>
      </c>
      <c r="P988" s="346">
        <f t="shared" si="206"/>
        <v>0</v>
      </c>
      <c r="Q988" s="347">
        <f t="shared" si="205"/>
        <v>0</v>
      </c>
    </row>
    <row r="989" spans="1:17" ht="18.75" x14ac:dyDescent="0.3">
      <c r="A989" s="183" t="s">
        <v>1663</v>
      </c>
      <c r="B989" s="183" t="s">
        <v>1664</v>
      </c>
      <c r="C989" s="343">
        <v>501</v>
      </c>
      <c r="D989" s="343">
        <v>11</v>
      </c>
      <c r="E989" s="343">
        <v>709</v>
      </c>
      <c r="F989" s="343">
        <v>70970</v>
      </c>
      <c r="G989" s="343">
        <v>3000</v>
      </c>
      <c r="H989" s="343">
        <v>404206</v>
      </c>
      <c r="I989" s="344">
        <v>0</v>
      </c>
      <c r="J989" s="344">
        <v>0</v>
      </c>
      <c r="K989" s="346">
        <v>1300000000</v>
      </c>
      <c r="L989" s="348">
        <v>1300000000</v>
      </c>
      <c r="M989" s="183"/>
      <c r="N989" s="331">
        <f>IFERROR(VLOOKUP(A989,'[2]Detail CAPEX  (2)'!_xlnm.Print_Area,11,0),0)</f>
        <v>0</v>
      </c>
      <c r="O989" s="346">
        <f t="shared" si="206"/>
        <v>0</v>
      </c>
      <c r="P989" s="346">
        <f t="shared" si="206"/>
        <v>0</v>
      </c>
      <c r="Q989" s="347">
        <f t="shared" si="205"/>
        <v>0</v>
      </c>
    </row>
    <row r="990" spans="1:17" ht="18.75" x14ac:dyDescent="0.3">
      <c r="A990" s="183" t="s">
        <v>1665</v>
      </c>
      <c r="B990" s="183" t="s">
        <v>1666</v>
      </c>
      <c r="C990" s="343">
        <v>508</v>
      </c>
      <c r="D990" s="343">
        <v>2</v>
      </c>
      <c r="E990" s="343">
        <v>709</v>
      </c>
      <c r="F990" s="343">
        <v>70970</v>
      </c>
      <c r="G990" s="343">
        <v>3000</v>
      </c>
      <c r="H990" s="343">
        <v>404206</v>
      </c>
      <c r="I990" s="344">
        <v>0</v>
      </c>
      <c r="J990" s="344">
        <v>0</v>
      </c>
      <c r="K990" s="346">
        <v>5000000</v>
      </c>
      <c r="L990" s="348">
        <v>5000000</v>
      </c>
      <c r="M990" s="183"/>
      <c r="N990" s="331">
        <f>IFERROR(VLOOKUP(A990,'[2]Detail CAPEX  (2)'!_xlnm.Print_Area,11,0),0)</f>
        <v>0</v>
      </c>
      <c r="O990" s="346">
        <f t="shared" si="206"/>
        <v>0</v>
      </c>
      <c r="P990" s="346">
        <f t="shared" si="206"/>
        <v>0</v>
      </c>
      <c r="Q990" s="347">
        <f t="shared" si="205"/>
        <v>0</v>
      </c>
    </row>
    <row r="991" spans="1:17" ht="18.75" x14ac:dyDescent="0.3">
      <c r="A991" s="183" t="s">
        <v>1667</v>
      </c>
      <c r="B991" s="183" t="s">
        <v>1668</v>
      </c>
      <c r="C991" s="343">
        <v>508</v>
      </c>
      <c r="D991" s="343">
        <v>2</v>
      </c>
      <c r="E991" s="343">
        <v>709</v>
      </c>
      <c r="F991" s="343">
        <v>70970</v>
      </c>
      <c r="G991" s="343">
        <v>3000</v>
      </c>
      <c r="H991" s="343">
        <v>404206</v>
      </c>
      <c r="I991" s="344">
        <v>0</v>
      </c>
      <c r="J991" s="344">
        <v>0</v>
      </c>
      <c r="K991" s="346">
        <v>20000000</v>
      </c>
      <c r="L991" s="348">
        <v>5000000</v>
      </c>
      <c r="M991" s="183"/>
      <c r="N991" s="331">
        <f>IFERROR(VLOOKUP(A991,'[2]Detail CAPEX  (2)'!_xlnm.Print_Area,11,0),0)</f>
        <v>0</v>
      </c>
      <c r="O991" s="346">
        <f t="shared" si="206"/>
        <v>0</v>
      </c>
      <c r="P991" s="346">
        <f t="shared" si="206"/>
        <v>0</v>
      </c>
      <c r="Q991" s="347">
        <f t="shared" si="205"/>
        <v>0</v>
      </c>
    </row>
    <row r="992" spans="1:17" ht="18.75" x14ac:dyDescent="0.3">
      <c r="A992" s="183" t="s">
        <v>1669</v>
      </c>
      <c r="B992" s="183" t="s">
        <v>1670</v>
      </c>
      <c r="C992" s="343">
        <v>504</v>
      </c>
      <c r="D992" s="343">
        <v>2</v>
      </c>
      <c r="E992" s="343">
        <v>709</v>
      </c>
      <c r="F992" s="343">
        <v>70970</v>
      </c>
      <c r="G992" s="343">
        <v>3000</v>
      </c>
      <c r="H992" s="343">
        <v>404206</v>
      </c>
      <c r="I992" s="344">
        <v>0</v>
      </c>
      <c r="J992" s="344">
        <v>0</v>
      </c>
      <c r="K992" s="346">
        <v>50000000</v>
      </c>
      <c r="L992" s="348">
        <v>10000000</v>
      </c>
      <c r="M992" s="183"/>
      <c r="N992" s="331">
        <f>IFERROR(VLOOKUP(A992,'[2]Detail CAPEX  (2)'!_xlnm.Print_Area,11,0),0)</f>
        <v>0</v>
      </c>
      <c r="O992" s="346">
        <f t="shared" si="206"/>
        <v>0</v>
      </c>
      <c r="P992" s="346">
        <f t="shared" si="206"/>
        <v>0</v>
      </c>
      <c r="Q992" s="347">
        <f t="shared" si="205"/>
        <v>0</v>
      </c>
    </row>
    <row r="993" spans="1:17" ht="18.75" x14ac:dyDescent="0.3">
      <c r="A993" s="183" t="s">
        <v>1671</v>
      </c>
      <c r="B993" s="183" t="s">
        <v>1672</v>
      </c>
      <c r="C993" s="343">
        <v>504</v>
      </c>
      <c r="D993" s="343">
        <v>2</v>
      </c>
      <c r="E993" s="343">
        <v>709</v>
      </c>
      <c r="F993" s="343">
        <v>70970</v>
      </c>
      <c r="G993" s="343">
        <v>3000</v>
      </c>
      <c r="H993" s="343">
        <v>404206</v>
      </c>
      <c r="I993" s="344">
        <v>0</v>
      </c>
      <c r="J993" s="344">
        <v>0</v>
      </c>
      <c r="K993" s="346">
        <v>19000000</v>
      </c>
      <c r="L993" s="348">
        <v>9000000</v>
      </c>
      <c r="M993" s="183"/>
      <c r="N993" s="331">
        <f>IFERROR(VLOOKUP(A993,'[2]Detail CAPEX  (2)'!_xlnm.Print_Area,11,0),0)</f>
        <v>0</v>
      </c>
      <c r="O993" s="346">
        <f t="shared" si="206"/>
        <v>0</v>
      </c>
      <c r="P993" s="346">
        <f t="shared" si="206"/>
        <v>0</v>
      </c>
      <c r="Q993" s="347">
        <f t="shared" si="205"/>
        <v>0</v>
      </c>
    </row>
    <row r="994" spans="1:17" ht="18.75" x14ac:dyDescent="0.3">
      <c r="A994" s="183" t="s">
        <v>1673</v>
      </c>
      <c r="B994" s="183" t="s">
        <v>1674</v>
      </c>
      <c r="C994" s="343">
        <v>510</v>
      </c>
      <c r="D994" s="343">
        <v>2</v>
      </c>
      <c r="E994" s="343">
        <v>709</v>
      </c>
      <c r="F994" s="343">
        <v>70970</v>
      </c>
      <c r="G994" s="343">
        <v>3000</v>
      </c>
      <c r="H994" s="343">
        <v>404206</v>
      </c>
      <c r="I994" s="346">
        <v>350492500</v>
      </c>
      <c r="J994" s="344">
        <v>0</v>
      </c>
      <c r="K994" s="346">
        <v>1437000000</v>
      </c>
      <c r="L994" s="348">
        <v>1000000000</v>
      </c>
      <c r="M994" s="346">
        <v>1000000000</v>
      </c>
      <c r="N994" s="331">
        <f>IFERROR(VLOOKUP(A994,'[2]Detail CAPEX  (2)'!_xlnm.Print_Area,11,0),0)</f>
        <v>0</v>
      </c>
      <c r="O994" s="346">
        <f t="shared" ref="O994:P1014" si="210">N994+5%*N994</f>
        <v>0</v>
      </c>
      <c r="P994" s="346">
        <f t="shared" si="210"/>
        <v>0</v>
      </c>
      <c r="Q994" s="347">
        <f t="shared" si="205"/>
        <v>0</v>
      </c>
    </row>
    <row r="995" spans="1:17" ht="18.75" x14ac:dyDescent="0.3">
      <c r="A995" s="183" t="s">
        <v>1675</v>
      </c>
      <c r="B995" s="183" t="s">
        <v>1676</v>
      </c>
      <c r="C995" s="343">
        <v>501</v>
      </c>
      <c r="D995" s="343">
        <v>2</v>
      </c>
      <c r="E995" s="343">
        <v>709</v>
      </c>
      <c r="F995" s="343">
        <v>70970</v>
      </c>
      <c r="G995" s="343">
        <v>3000</v>
      </c>
      <c r="H995" s="343">
        <v>404206</v>
      </c>
      <c r="I995" s="346">
        <v>15248825</v>
      </c>
      <c r="J995" s="344">
        <v>0</v>
      </c>
      <c r="K995" s="346">
        <v>120000000</v>
      </c>
      <c r="L995" s="345">
        <v>0</v>
      </c>
      <c r="M995" s="183"/>
      <c r="N995" s="331">
        <f>IFERROR(VLOOKUP(A995,'[2]Detail CAPEX  (2)'!_xlnm.Print_Area,11,0),0)</f>
        <v>0</v>
      </c>
      <c r="O995" s="346">
        <f t="shared" si="210"/>
        <v>0</v>
      </c>
      <c r="P995" s="346">
        <f t="shared" si="210"/>
        <v>0</v>
      </c>
      <c r="Q995" s="347">
        <f t="shared" si="205"/>
        <v>0</v>
      </c>
    </row>
    <row r="996" spans="1:17" ht="18.75" x14ac:dyDescent="0.3">
      <c r="A996" s="183" t="s">
        <v>1677</v>
      </c>
      <c r="B996" s="183" t="s">
        <v>1678</v>
      </c>
      <c r="C996" s="343">
        <v>501</v>
      </c>
      <c r="D996" s="343">
        <v>2</v>
      </c>
      <c r="E996" s="343">
        <v>709</v>
      </c>
      <c r="F996" s="343">
        <v>70970</v>
      </c>
      <c r="G996" s="343">
        <v>3000</v>
      </c>
      <c r="H996" s="343">
        <v>404206</v>
      </c>
      <c r="I996" s="346">
        <v>1823669593</v>
      </c>
      <c r="J996" s="346">
        <v>784940205</v>
      </c>
      <c r="K996" s="346">
        <v>1000000000</v>
      </c>
      <c r="L996" s="348">
        <v>400000000</v>
      </c>
      <c r="M996" s="183"/>
      <c r="N996" s="331">
        <f>IFERROR(VLOOKUP(A996,'[2]Detail CAPEX  (2)'!_xlnm.Print_Area,11,0),0)</f>
        <v>0</v>
      </c>
      <c r="O996" s="346">
        <f t="shared" si="210"/>
        <v>0</v>
      </c>
      <c r="P996" s="346">
        <f t="shared" si="210"/>
        <v>0</v>
      </c>
      <c r="Q996" s="347">
        <f t="shared" si="205"/>
        <v>0</v>
      </c>
    </row>
    <row r="997" spans="1:17" ht="18.75" x14ac:dyDescent="0.3">
      <c r="A997" s="183" t="s">
        <v>1679</v>
      </c>
      <c r="B997" s="183" t="s">
        <v>1680</v>
      </c>
      <c r="C997" s="343">
        <v>501</v>
      </c>
      <c r="D997" s="343">
        <v>2</v>
      </c>
      <c r="E997" s="343">
        <v>709</v>
      </c>
      <c r="F997" s="343">
        <v>70970</v>
      </c>
      <c r="G997" s="343">
        <v>3000</v>
      </c>
      <c r="H997" s="343">
        <v>404206</v>
      </c>
      <c r="I997" s="344">
        <v>0</v>
      </c>
      <c r="J997" s="344">
        <v>0</v>
      </c>
      <c r="K997" s="346">
        <v>50000000</v>
      </c>
      <c r="L997" s="348">
        <v>50000000</v>
      </c>
      <c r="M997" s="183"/>
      <c r="N997" s="331">
        <f>IFERROR(VLOOKUP(A997,'[2]Detail CAPEX  (2)'!_xlnm.Print_Area,11,0),0)</f>
        <v>0</v>
      </c>
      <c r="O997" s="346">
        <f t="shared" si="210"/>
        <v>0</v>
      </c>
      <c r="P997" s="346">
        <f t="shared" si="210"/>
        <v>0</v>
      </c>
      <c r="Q997" s="347">
        <f t="shared" si="205"/>
        <v>0</v>
      </c>
    </row>
    <row r="998" spans="1:17" ht="18.75" x14ac:dyDescent="0.3">
      <c r="A998" s="183" t="s">
        <v>1681</v>
      </c>
      <c r="B998" s="183" t="s">
        <v>1558</v>
      </c>
      <c r="C998" s="343">
        <v>509</v>
      </c>
      <c r="D998" s="343">
        <v>11</v>
      </c>
      <c r="E998" s="343">
        <v>709</v>
      </c>
      <c r="F998" s="343">
        <v>70941</v>
      </c>
      <c r="G998" s="343">
        <v>3000</v>
      </c>
      <c r="H998" s="343">
        <v>404205</v>
      </c>
      <c r="I998" s="344">
        <v>0</v>
      </c>
      <c r="J998" s="344">
        <v>0</v>
      </c>
      <c r="K998" s="346">
        <v>66000000</v>
      </c>
      <c r="L998" s="345">
        <v>0</v>
      </c>
      <c r="M998" s="183"/>
      <c r="N998" s="331">
        <f>25000000-25000000</f>
        <v>0</v>
      </c>
      <c r="O998" s="346">
        <f t="shared" si="210"/>
        <v>0</v>
      </c>
      <c r="P998" s="346">
        <f t="shared" si="210"/>
        <v>0</v>
      </c>
      <c r="Q998" s="347">
        <f t="shared" si="205"/>
        <v>0</v>
      </c>
    </row>
    <row r="999" spans="1:17" ht="18.75" x14ac:dyDescent="0.3">
      <c r="A999" s="183" t="s">
        <v>1682</v>
      </c>
      <c r="B999" s="183" t="s">
        <v>1683</v>
      </c>
      <c r="C999" s="343">
        <v>503</v>
      </c>
      <c r="D999" s="343">
        <v>2</v>
      </c>
      <c r="E999" s="343">
        <v>709</v>
      </c>
      <c r="F999" s="343">
        <v>70970</v>
      </c>
      <c r="G999" s="343">
        <v>3000</v>
      </c>
      <c r="H999" s="343">
        <v>404206</v>
      </c>
      <c r="I999" s="344">
        <v>0</v>
      </c>
      <c r="J999" s="344">
        <v>0</v>
      </c>
      <c r="K999" s="346">
        <v>200000000</v>
      </c>
      <c r="L999" s="345">
        <v>0</v>
      </c>
      <c r="M999" s="183"/>
      <c r="N999" s="331">
        <f>IFERROR(VLOOKUP(A999,'[2]Detail CAPEX  (2)'!_xlnm.Print_Area,11,0),0)</f>
        <v>0</v>
      </c>
      <c r="O999" s="346">
        <f t="shared" si="210"/>
        <v>0</v>
      </c>
      <c r="P999" s="346">
        <f t="shared" si="210"/>
        <v>0</v>
      </c>
      <c r="Q999" s="347">
        <f t="shared" si="205"/>
        <v>0</v>
      </c>
    </row>
    <row r="1000" spans="1:17" ht="18.75" x14ac:dyDescent="0.3">
      <c r="A1000" s="183" t="s">
        <v>3447</v>
      </c>
      <c r="B1000" s="183" t="s">
        <v>3448</v>
      </c>
      <c r="C1000" s="343"/>
      <c r="D1000" s="343"/>
      <c r="E1000" s="343"/>
      <c r="F1000" s="343"/>
      <c r="G1000" s="343"/>
      <c r="H1000" s="343"/>
      <c r="I1000" s="344"/>
      <c r="J1000" s="344"/>
      <c r="K1000" s="346"/>
      <c r="L1000" s="345"/>
      <c r="M1000" s="183"/>
      <c r="N1000" s="331">
        <v>100000000</v>
      </c>
      <c r="O1000" s="346">
        <f t="shared" si="210"/>
        <v>105000000</v>
      </c>
      <c r="P1000" s="346">
        <f t="shared" si="210"/>
        <v>110250000</v>
      </c>
      <c r="Q1000" s="347">
        <f t="shared" ref="Q1000:Q1014" si="211">SUM(N1000:P1000)</f>
        <v>315250000</v>
      </c>
    </row>
    <row r="1001" spans="1:17" ht="18.75" x14ac:dyDescent="0.3">
      <c r="A1001" s="183" t="s">
        <v>3449</v>
      </c>
      <c r="B1001" s="390" t="s">
        <v>3450</v>
      </c>
      <c r="C1001" s="343"/>
      <c r="D1001" s="343"/>
      <c r="E1001" s="343"/>
      <c r="F1001" s="343"/>
      <c r="G1001" s="343"/>
      <c r="H1001" s="343"/>
      <c r="I1001" s="344"/>
      <c r="J1001" s="344"/>
      <c r="K1001" s="346"/>
      <c r="L1001" s="345"/>
      <c r="M1001" s="183"/>
      <c r="N1001" s="331">
        <v>100000000</v>
      </c>
      <c r="O1001" s="346">
        <f t="shared" si="210"/>
        <v>105000000</v>
      </c>
      <c r="P1001" s="346">
        <f t="shared" si="210"/>
        <v>110250000</v>
      </c>
      <c r="Q1001" s="347">
        <f t="shared" si="211"/>
        <v>315250000</v>
      </c>
    </row>
    <row r="1002" spans="1:17" ht="18.75" x14ac:dyDescent="0.3">
      <c r="A1002" s="183" t="s">
        <v>3451</v>
      </c>
      <c r="B1002" s="390" t="s">
        <v>3452</v>
      </c>
      <c r="C1002" s="343"/>
      <c r="D1002" s="343"/>
      <c r="E1002" s="343"/>
      <c r="F1002" s="343"/>
      <c r="G1002" s="343"/>
      <c r="H1002" s="343"/>
      <c r="I1002" s="344"/>
      <c r="J1002" s="344"/>
      <c r="K1002" s="346"/>
      <c r="L1002" s="345"/>
      <c r="M1002" s="183"/>
      <c r="N1002" s="331">
        <v>100000000</v>
      </c>
      <c r="O1002" s="346">
        <f t="shared" si="210"/>
        <v>105000000</v>
      </c>
      <c r="P1002" s="346">
        <f t="shared" si="210"/>
        <v>110250000</v>
      </c>
      <c r="Q1002" s="347">
        <f t="shared" si="211"/>
        <v>315250000</v>
      </c>
    </row>
    <row r="1003" spans="1:17" ht="18.75" x14ac:dyDescent="0.3">
      <c r="A1003" s="183" t="s">
        <v>3453</v>
      </c>
      <c r="B1003" s="390" t="s">
        <v>3454</v>
      </c>
      <c r="C1003" s="343"/>
      <c r="D1003" s="343"/>
      <c r="E1003" s="343"/>
      <c r="F1003" s="343"/>
      <c r="G1003" s="343"/>
      <c r="H1003" s="343"/>
      <c r="I1003" s="344"/>
      <c r="J1003" s="344"/>
      <c r="K1003" s="346"/>
      <c r="L1003" s="345"/>
      <c r="M1003" s="183"/>
      <c r="N1003" s="331">
        <v>36000000</v>
      </c>
      <c r="O1003" s="346">
        <f t="shared" si="210"/>
        <v>37800000</v>
      </c>
      <c r="P1003" s="346">
        <f t="shared" si="210"/>
        <v>39690000</v>
      </c>
      <c r="Q1003" s="347">
        <f t="shared" si="211"/>
        <v>113490000</v>
      </c>
    </row>
    <row r="1004" spans="1:17" ht="18.75" x14ac:dyDescent="0.3">
      <c r="A1004" s="183" t="s">
        <v>3455</v>
      </c>
      <c r="B1004" s="390" t="s">
        <v>3456</v>
      </c>
      <c r="C1004" s="343"/>
      <c r="D1004" s="343"/>
      <c r="E1004" s="343"/>
      <c r="F1004" s="343"/>
      <c r="G1004" s="343"/>
      <c r="H1004" s="343"/>
      <c r="I1004" s="344"/>
      <c r="J1004" s="344"/>
      <c r="K1004" s="346"/>
      <c r="L1004" s="345"/>
      <c r="M1004" s="183"/>
      <c r="N1004" s="331">
        <v>100000000</v>
      </c>
      <c r="O1004" s="346">
        <f t="shared" si="210"/>
        <v>105000000</v>
      </c>
      <c r="P1004" s="346">
        <f t="shared" si="210"/>
        <v>110250000</v>
      </c>
      <c r="Q1004" s="347">
        <f t="shared" si="211"/>
        <v>315250000</v>
      </c>
    </row>
    <row r="1005" spans="1:17" ht="18.75" x14ac:dyDescent="0.3">
      <c r="A1005" s="183" t="s">
        <v>3457</v>
      </c>
      <c r="B1005" s="390" t="s">
        <v>3458</v>
      </c>
      <c r="C1005" s="343"/>
      <c r="D1005" s="343"/>
      <c r="E1005" s="343"/>
      <c r="F1005" s="343"/>
      <c r="G1005" s="343"/>
      <c r="H1005" s="343"/>
      <c r="I1005" s="344"/>
      <c r="J1005" s="344"/>
      <c r="K1005" s="346"/>
      <c r="L1005" s="345"/>
      <c r="M1005" s="183"/>
      <c r="N1005" s="331">
        <v>25000000</v>
      </c>
      <c r="O1005" s="346">
        <f t="shared" si="210"/>
        <v>26250000</v>
      </c>
      <c r="P1005" s="346">
        <f t="shared" si="210"/>
        <v>27562500</v>
      </c>
      <c r="Q1005" s="347">
        <f t="shared" si="211"/>
        <v>78812500</v>
      </c>
    </row>
    <row r="1006" spans="1:17" ht="18.75" x14ac:dyDescent="0.3">
      <c r="A1006" s="183" t="s">
        <v>3459</v>
      </c>
      <c r="B1006" s="390" t="s">
        <v>3460</v>
      </c>
      <c r="C1006" s="343"/>
      <c r="D1006" s="343"/>
      <c r="E1006" s="343"/>
      <c r="F1006" s="343"/>
      <c r="G1006" s="343"/>
      <c r="H1006" s="343"/>
      <c r="I1006" s="344"/>
      <c r="J1006" s="344"/>
      <c r="K1006" s="346"/>
      <c r="L1006" s="345"/>
      <c r="M1006" s="183"/>
      <c r="N1006" s="331">
        <v>25000000</v>
      </c>
      <c r="O1006" s="346">
        <f t="shared" si="210"/>
        <v>26250000</v>
      </c>
      <c r="P1006" s="346">
        <f t="shared" si="210"/>
        <v>27562500</v>
      </c>
      <c r="Q1006" s="347">
        <f t="shared" si="211"/>
        <v>78812500</v>
      </c>
    </row>
    <row r="1007" spans="1:17" ht="18.75" x14ac:dyDescent="0.3">
      <c r="A1007" s="183" t="s">
        <v>3461</v>
      </c>
      <c r="B1007" s="390" t="s">
        <v>3462</v>
      </c>
      <c r="C1007" s="343"/>
      <c r="D1007" s="343"/>
      <c r="E1007" s="343"/>
      <c r="F1007" s="343"/>
      <c r="G1007" s="343"/>
      <c r="H1007" s="343"/>
      <c r="I1007" s="344"/>
      <c r="J1007" s="344"/>
      <c r="K1007" s="346"/>
      <c r="L1007" s="345"/>
      <c r="M1007" s="183"/>
      <c r="N1007" s="331">
        <v>25000000</v>
      </c>
      <c r="O1007" s="346">
        <f t="shared" si="210"/>
        <v>26250000</v>
      </c>
      <c r="P1007" s="346">
        <f t="shared" si="210"/>
        <v>27562500</v>
      </c>
      <c r="Q1007" s="347">
        <f t="shared" si="211"/>
        <v>78812500</v>
      </c>
    </row>
    <row r="1008" spans="1:17" ht="18.75" x14ac:dyDescent="0.3">
      <c r="A1008" s="183" t="s">
        <v>3463</v>
      </c>
      <c r="B1008" s="390" t="s">
        <v>3464</v>
      </c>
      <c r="C1008" s="343"/>
      <c r="D1008" s="343"/>
      <c r="E1008" s="343"/>
      <c r="F1008" s="343"/>
      <c r="G1008" s="343"/>
      <c r="H1008" s="343"/>
      <c r="I1008" s="344"/>
      <c r="J1008" s="344"/>
      <c r="K1008" s="346"/>
      <c r="L1008" s="345"/>
      <c r="M1008" s="183"/>
      <c r="N1008" s="331">
        <v>25000000</v>
      </c>
      <c r="O1008" s="346">
        <f t="shared" si="210"/>
        <v>26250000</v>
      </c>
      <c r="P1008" s="346">
        <f t="shared" si="210"/>
        <v>27562500</v>
      </c>
      <c r="Q1008" s="347">
        <f t="shared" si="211"/>
        <v>78812500</v>
      </c>
    </row>
    <row r="1009" spans="1:17" ht="18.75" x14ac:dyDescent="0.3">
      <c r="A1009" s="183" t="s">
        <v>3465</v>
      </c>
      <c r="B1009" s="390" t="s">
        <v>3466</v>
      </c>
      <c r="C1009" s="343"/>
      <c r="D1009" s="343"/>
      <c r="E1009" s="343"/>
      <c r="F1009" s="343"/>
      <c r="G1009" s="343"/>
      <c r="H1009" s="343"/>
      <c r="I1009" s="344"/>
      <c r="J1009" s="344"/>
      <c r="K1009" s="346"/>
      <c r="L1009" s="345"/>
      <c r="M1009" s="183"/>
      <c r="N1009" s="331">
        <v>4000000</v>
      </c>
      <c r="O1009" s="346">
        <f t="shared" si="210"/>
        <v>4200000</v>
      </c>
      <c r="P1009" s="346">
        <f t="shared" si="210"/>
        <v>4410000</v>
      </c>
      <c r="Q1009" s="347">
        <f t="shared" si="211"/>
        <v>12610000</v>
      </c>
    </row>
    <row r="1010" spans="1:17" ht="18.75" x14ac:dyDescent="0.3">
      <c r="A1010" s="183" t="s">
        <v>3467</v>
      </c>
      <c r="B1010" s="390" t="s">
        <v>3468</v>
      </c>
      <c r="C1010" s="343"/>
      <c r="D1010" s="343"/>
      <c r="E1010" s="343"/>
      <c r="F1010" s="343"/>
      <c r="G1010" s="343"/>
      <c r="H1010" s="343"/>
      <c r="I1010" s="344"/>
      <c r="J1010" s="344"/>
      <c r="K1010" s="346"/>
      <c r="L1010" s="345"/>
      <c r="M1010" s="183"/>
      <c r="N1010" s="331">
        <v>18000000</v>
      </c>
      <c r="O1010" s="346">
        <f t="shared" si="210"/>
        <v>18900000</v>
      </c>
      <c r="P1010" s="346">
        <f t="shared" si="210"/>
        <v>19845000</v>
      </c>
      <c r="Q1010" s="347">
        <f t="shared" si="211"/>
        <v>56745000</v>
      </c>
    </row>
    <row r="1011" spans="1:17" ht="18.75" x14ac:dyDescent="0.3">
      <c r="A1011" s="183" t="s">
        <v>3469</v>
      </c>
      <c r="B1011" s="390" t="s">
        <v>3470</v>
      </c>
      <c r="C1011" s="343"/>
      <c r="D1011" s="343"/>
      <c r="E1011" s="343"/>
      <c r="F1011" s="343"/>
      <c r="G1011" s="343"/>
      <c r="H1011" s="343"/>
      <c r="I1011" s="344"/>
      <c r="J1011" s="344"/>
      <c r="K1011" s="346"/>
      <c r="L1011" s="345"/>
      <c r="M1011" s="183"/>
      <c r="N1011" s="331">
        <v>100000000</v>
      </c>
      <c r="O1011" s="346">
        <f t="shared" si="210"/>
        <v>105000000</v>
      </c>
      <c r="P1011" s="346">
        <f t="shared" si="210"/>
        <v>110250000</v>
      </c>
      <c r="Q1011" s="347">
        <f t="shared" si="211"/>
        <v>315250000</v>
      </c>
    </row>
    <row r="1012" spans="1:17" ht="18.75" x14ac:dyDescent="0.3">
      <c r="A1012" s="183" t="s">
        <v>3471</v>
      </c>
      <c r="B1012" s="390" t="s">
        <v>3472</v>
      </c>
      <c r="C1012" s="343"/>
      <c r="D1012" s="343"/>
      <c r="E1012" s="343"/>
      <c r="F1012" s="343"/>
      <c r="G1012" s="343"/>
      <c r="H1012" s="343"/>
      <c r="I1012" s="344"/>
      <c r="J1012" s="344"/>
      <c r="K1012" s="346"/>
      <c r="L1012" s="345"/>
      <c r="M1012" s="183"/>
      <c r="N1012" s="331">
        <v>100000000</v>
      </c>
      <c r="O1012" s="346">
        <f t="shared" si="210"/>
        <v>105000000</v>
      </c>
      <c r="P1012" s="346">
        <f t="shared" si="210"/>
        <v>110250000</v>
      </c>
      <c r="Q1012" s="347">
        <f t="shared" si="211"/>
        <v>315250000</v>
      </c>
    </row>
    <row r="1013" spans="1:17" ht="18.75" x14ac:dyDescent="0.3">
      <c r="A1013" s="183" t="s">
        <v>3473</v>
      </c>
      <c r="B1013" s="390" t="s">
        <v>3474</v>
      </c>
      <c r="C1013" s="343"/>
      <c r="D1013" s="343"/>
      <c r="E1013" s="343"/>
      <c r="F1013" s="343"/>
      <c r="G1013" s="343"/>
      <c r="H1013" s="343"/>
      <c r="I1013" s="344"/>
      <c r="J1013" s="344"/>
      <c r="K1013" s="346"/>
      <c r="L1013" s="345"/>
      <c r="M1013" s="183"/>
      <c r="N1013" s="331">
        <v>100000000</v>
      </c>
      <c r="O1013" s="346">
        <f t="shared" si="210"/>
        <v>105000000</v>
      </c>
      <c r="P1013" s="346">
        <f t="shared" si="210"/>
        <v>110250000</v>
      </c>
      <c r="Q1013" s="347">
        <f t="shared" si="211"/>
        <v>315250000</v>
      </c>
    </row>
    <row r="1014" spans="1:17" ht="18.75" x14ac:dyDescent="0.3">
      <c r="A1014" s="183" t="s">
        <v>3475</v>
      </c>
      <c r="B1014" s="390" t="s">
        <v>3476</v>
      </c>
      <c r="C1014" s="343"/>
      <c r="D1014" s="343"/>
      <c r="E1014" s="343"/>
      <c r="F1014" s="343"/>
      <c r="G1014" s="343"/>
      <c r="H1014" s="343"/>
      <c r="I1014" s="344"/>
      <c r="J1014" s="344"/>
      <c r="K1014" s="346"/>
      <c r="L1014" s="345"/>
      <c r="M1014" s="183"/>
      <c r="N1014" s="331">
        <v>150000000</v>
      </c>
      <c r="O1014" s="346">
        <f t="shared" si="210"/>
        <v>157500000</v>
      </c>
      <c r="P1014" s="346">
        <f t="shared" si="210"/>
        <v>165375000</v>
      </c>
      <c r="Q1014" s="347">
        <f t="shared" si="211"/>
        <v>472875000</v>
      </c>
    </row>
    <row r="1015" spans="1:17" ht="18.75" x14ac:dyDescent="0.3">
      <c r="A1015" s="183"/>
      <c r="B1015" s="183"/>
      <c r="C1015" s="343"/>
      <c r="D1015" s="343"/>
      <c r="E1015" s="343"/>
      <c r="F1015" s="343"/>
      <c r="G1015" s="343"/>
      <c r="H1015" s="343"/>
      <c r="I1015" s="344"/>
      <c r="J1015" s="344"/>
      <c r="K1015" s="346"/>
      <c r="L1015" s="345"/>
      <c r="M1015" s="183"/>
      <c r="N1015" s="331"/>
      <c r="O1015" s="346"/>
      <c r="P1015" s="346"/>
      <c r="Q1015" s="347"/>
    </row>
    <row r="1016" spans="1:17" ht="18.75" x14ac:dyDescent="0.3">
      <c r="A1016" s="333"/>
      <c r="B1016" s="333" t="s">
        <v>222</v>
      </c>
      <c r="C1016" s="337"/>
      <c r="D1016" s="337"/>
      <c r="E1016" s="337"/>
      <c r="F1016" s="337"/>
      <c r="G1016" s="337"/>
      <c r="H1016" s="337"/>
      <c r="I1016" s="183"/>
      <c r="J1016" s="183"/>
      <c r="K1016" s="183"/>
      <c r="L1016" s="342"/>
      <c r="M1016" s="183"/>
      <c r="N1016" s="331">
        <f>IFERROR(VLOOKUP(A1016,'[2]Detail CAPEX  (2)'!_xlnm.Print_Area,11,0),0)</f>
        <v>0</v>
      </c>
      <c r="O1016" s="346">
        <f>N1016+5%*N1016</f>
        <v>0</v>
      </c>
      <c r="P1016" s="346">
        <f>O1016+5%*O1016</f>
        <v>0</v>
      </c>
      <c r="Q1016" s="347">
        <f>SUM(N1016:P1016)</f>
        <v>0</v>
      </c>
    </row>
    <row r="1017" spans="1:17" ht="18.75" x14ac:dyDescent="0.3">
      <c r="A1017" s="183" t="s">
        <v>1684</v>
      </c>
      <c r="B1017" s="183" t="s">
        <v>1685</v>
      </c>
      <c r="C1017" s="343">
        <v>408</v>
      </c>
      <c r="D1017" s="343">
        <v>9</v>
      </c>
      <c r="E1017" s="343">
        <v>704</v>
      </c>
      <c r="F1017" s="343">
        <v>70411</v>
      </c>
      <c r="G1017" s="343">
        <v>3000</v>
      </c>
      <c r="H1017" s="343">
        <v>404206</v>
      </c>
      <c r="I1017" s="344">
        <v>0</v>
      </c>
      <c r="J1017" s="344">
        <v>0</v>
      </c>
      <c r="K1017" s="344">
        <v>0</v>
      </c>
      <c r="L1017" s="345">
        <v>0</v>
      </c>
      <c r="M1017" s="183"/>
      <c r="N1017" s="331">
        <f>IFERROR(VLOOKUP(A1017,'[2]Detail CAPEX  (2)'!_xlnm.Print_Area,11,0),0)</f>
        <v>0</v>
      </c>
      <c r="O1017" s="346">
        <f>N1017+5%*N1017</f>
        <v>0</v>
      </c>
      <c r="P1017" s="346">
        <f>O1017+5%*O1017</f>
        <v>0</v>
      </c>
      <c r="Q1017" s="347">
        <f>SUM(N1017:P1017)</f>
        <v>0</v>
      </c>
    </row>
    <row r="1018" spans="1:17" s="378" customFormat="1" ht="18.75" x14ac:dyDescent="0.3">
      <c r="A1018" s="376"/>
      <c r="B1018" s="376" t="s">
        <v>1686</v>
      </c>
      <c r="C1018" s="376"/>
      <c r="D1018" s="376"/>
      <c r="E1018" s="376"/>
      <c r="F1018" s="376"/>
      <c r="G1018" s="376"/>
      <c r="H1018" s="376"/>
      <c r="I1018" s="377">
        <f t="shared" ref="I1018:Q1018" si="212">SUM(I963:I1017)</f>
        <v>2700917376</v>
      </c>
      <c r="J1018" s="377">
        <f t="shared" si="212"/>
        <v>816289127</v>
      </c>
      <c r="K1018" s="377">
        <f t="shared" si="212"/>
        <v>5429690000</v>
      </c>
      <c r="L1018" s="357">
        <f t="shared" si="212"/>
        <v>3557820000</v>
      </c>
      <c r="M1018" s="377">
        <f t="shared" si="212"/>
        <v>1000000000</v>
      </c>
      <c r="N1018" s="358">
        <f t="shared" si="212"/>
        <v>1036000000</v>
      </c>
      <c r="O1018" s="358">
        <f t="shared" si="212"/>
        <v>1063650000</v>
      </c>
      <c r="P1018" s="358">
        <f t="shared" si="212"/>
        <v>1116832500</v>
      </c>
      <c r="Q1018" s="358">
        <f t="shared" si="212"/>
        <v>3193482500</v>
      </c>
    </row>
    <row r="1019" spans="1:17" ht="18.75" x14ac:dyDescent="0.3">
      <c r="A1019" s="337"/>
      <c r="B1019" s="337"/>
      <c r="C1019" s="337"/>
      <c r="D1019" s="337"/>
      <c r="E1019" s="337"/>
      <c r="F1019" s="337"/>
      <c r="G1019" s="337"/>
      <c r="H1019" s="337"/>
      <c r="I1019" s="183"/>
      <c r="J1019" s="183"/>
      <c r="K1019" s="183"/>
      <c r="L1019" s="342"/>
      <c r="M1019" s="183"/>
      <c r="N1019" s="331">
        <f>IFERROR(VLOOKUP(A1019,'[2]Detail CAPEX  (2)'!_xlnm.Print_Area,11,0),0)</f>
        <v>0</v>
      </c>
      <c r="O1019" s="346">
        <f t="shared" ref="O1019:P1038" si="213">N1019+5%*N1019</f>
        <v>0</v>
      </c>
      <c r="P1019" s="346">
        <f t="shared" si="213"/>
        <v>0</v>
      </c>
      <c r="Q1019" s="347">
        <f>SUM(N1019:P1019)</f>
        <v>0</v>
      </c>
    </row>
    <row r="1020" spans="1:17" ht="18.75" x14ac:dyDescent="0.3">
      <c r="A1020" s="336">
        <v>17003001</v>
      </c>
      <c r="B1020" s="333" t="s">
        <v>90</v>
      </c>
      <c r="C1020" s="337"/>
      <c r="D1020" s="337"/>
      <c r="E1020" s="337"/>
      <c r="F1020" s="337"/>
      <c r="G1020" s="337"/>
      <c r="H1020" s="337"/>
      <c r="I1020" s="183"/>
      <c r="J1020" s="183"/>
      <c r="K1020" s="183"/>
      <c r="L1020" s="342"/>
      <c r="M1020" s="183"/>
      <c r="N1020" s="331">
        <f>IFERROR(VLOOKUP(#REF!,'[2]Detail CAPEX  (2)'!_xlnm.Print_Area,11,0),0)</f>
        <v>0</v>
      </c>
      <c r="O1020" s="346">
        <f t="shared" si="213"/>
        <v>0</v>
      </c>
      <c r="P1020" s="346">
        <f t="shared" si="213"/>
        <v>0</v>
      </c>
      <c r="Q1020" s="347">
        <f>SUM(N1020:P1020)</f>
        <v>0</v>
      </c>
    </row>
    <row r="1021" spans="1:17" ht="18.75" x14ac:dyDescent="0.3">
      <c r="A1021" s="333"/>
      <c r="B1021" s="333" t="s">
        <v>142</v>
      </c>
      <c r="C1021" s="337"/>
      <c r="D1021" s="337"/>
      <c r="E1021" s="337"/>
      <c r="F1021" s="337"/>
      <c r="G1021" s="337"/>
      <c r="H1021" s="337"/>
      <c r="I1021" s="183"/>
      <c r="J1021" s="183"/>
      <c r="K1021" s="183"/>
      <c r="L1021" s="342"/>
      <c r="M1021" s="183"/>
      <c r="N1021" s="331">
        <f>IFERROR(VLOOKUP(A1021,'[2]Detail CAPEX  (2)'!_xlnm.Print_Area,11,0),0)</f>
        <v>0</v>
      </c>
      <c r="O1021" s="346">
        <f t="shared" si="213"/>
        <v>0</v>
      </c>
      <c r="P1021" s="346">
        <f t="shared" si="213"/>
        <v>0</v>
      </c>
      <c r="Q1021" s="347">
        <f>SUM(N1021:P1021)</f>
        <v>0</v>
      </c>
    </row>
    <row r="1022" spans="1:17" ht="18.75" x14ac:dyDescent="0.3">
      <c r="A1022" s="169" t="s">
        <v>1687</v>
      </c>
      <c r="B1022" s="170" t="s">
        <v>3477</v>
      </c>
      <c r="C1022" s="337"/>
      <c r="D1022" s="337"/>
      <c r="E1022" s="337"/>
      <c r="F1022" s="337"/>
      <c r="G1022" s="337"/>
      <c r="H1022" s="337"/>
      <c r="I1022" s="183"/>
      <c r="J1022" s="183"/>
      <c r="K1022" s="183"/>
      <c r="L1022" s="342"/>
      <c r="M1022" s="183"/>
      <c r="N1022" s="331"/>
      <c r="O1022" s="346">
        <f t="shared" si="213"/>
        <v>0</v>
      </c>
      <c r="P1022" s="346">
        <f t="shared" si="213"/>
        <v>0</v>
      </c>
      <c r="Q1022" s="347">
        <f t="shared" ref="Q1022:Q1054" si="214">SUM(N1022:P1022)</f>
        <v>0</v>
      </c>
    </row>
    <row r="1023" spans="1:17" ht="18.75" x14ac:dyDescent="0.3">
      <c r="A1023" s="169" t="s">
        <v>3478</v>
      </c>
      <c r="B1023" s="170" t="s">
        <v>3479</v>
      </c>
      <c r="C1023" s="337"/>
      <c r="D1023" s="337"/>
      <c r="E1023" s="337"/>
      <c r="F1023" s="337"/>
      <c r="G1023" s="337"/>
      <c r="H1023" s="337"/>
      <c r="I1023" s="183"/>
      <c r="J1023" s="183"/>
      <c r="K1023" s="183"/>
      <c r="L1023" s="342"/>
      <c r="M1023" s="183"/>
      <c r="N1023" s="331"/>
      <c r="O1023" s="346">
        <f t="shared" si="213"/>
        <v>0</v>
      </c>
      <c r="P1023" s="346">
        <f t="shared" si="213"/>
        <v>0</v>
      </c>
      <c r="Q1023" s="347">
        <f t="shared" si="214"/>
        <v>0</v>
      </c>
    </row>
    <row r="1024" spans="1:17" ht="18.75" x14ac:dyDescent="0.3">
      <c r="A1024" s="169" t="s">
        <v>3480</v>
      </c>
      <c r="B1024" s="390" t="s">
        <v>3481</v>
      </c>
      <c r="C1024" s="337"/>
      <c r="D1024" s="337"/>
      <c r="E1024" s="337"/>
      <c r="F1024" s="337"/>
      <c r="G1024" s="337"/>
      <c r="H1024" s="337"/>
      <c r="I1024" s="183"/>
      <c r="J1024" s="183"/>
      <c r="K1024" s="183"/>
      <c r="L1024" s="342"/>
      <c r="M1024" s="183"/>
      <c r="N1024" s="331">
        <v>10000000</v>
      </c>
      <c r="O1024" s="346">
        <f t="shared" si="213"/>
        <v>10500000</v>
      </c>
      <c r="P1024" s="346">
        <f t="shared" si="213"/>
        <v>11025000</v>
      </c>
      <c r="Q1024" s="347">
        <f t="shared" si="214"/>
        <v>31525000</v>
      </c>
    </row>
    <row r="1025" spans="1:17" ht="18.75" x14ac:dyDescent="0.3">
      <c r="A1025" s="169" t="s">
        <v>3482</v>
      </c>
      <c r="B1025" s="390" t="s">
        <v>3483</v>
      </c>
      <c r="C1025" s="337"/>
      <c r="D1025" s="337"/>
      <c r="E1025" s="337"/>
      <c r="F1025" s="337"/>
      <c r="G1025" s="337"/>
      <c r="H1025" s="337"/>
      <c r="I1025" s="183"/>
      <c r="J1025" s="183"/>
      <c r="K1025" s="183"/>
      <c r="L1025" s="342"/>
      <c r="M1025" s="183"/>
      <c r="N1025" s="331">
        <f>1000000000-800000000</f>
        <v>200000000</v>
      </c>
      <c r="O1025" s="346">
        <f t="shared" si="213"/>
        <v>210000000</v>
      </c>
      <c r="P1025" s="346">
        <f t="shared" si="213"/>
        <v>220500000</v>
      </c>
      <c r="Q1025" s="347">
        <f t="shared" si="214"/>
        <v>630500000</v>
      </c>
    </row>
    <row r="1026" spans="1:17" ht="18.75" x14ac:dyDescent="0.3">
      <c r="A1026" s="169" t="s">
        <v>3484</v>
      </c>
      <c r="B1026" s="390" t="s">
        <v>3485</v>
      </c>
      <c r="C1026" s="337"/>
      <c r="D1026" s="337"/>
      <c r="E1026" s="337"/>
      <c r="F1026" s="337"/>
      <c r="G1026" s="337"/>
      <c r="H1026" s="337"/>
      <c r="I1026" s="183"/>
      <c r="J1026" s="183"/>
      <c r="K1026" s="183"/>
      <c r="L1026" s="342"/>
      <c r="M1026" s="183"/>
      <c r="N1026" s="331">
        <v>5000000</v>
      </c>
      <c r="O1026" s="346">
        <f t="shared" si="213"/>
        <v>5250000</v>
      </c>
      <c r="P1026" s="346">
        <f t="shared" si="213"/>
        <v>5512500</v>
      </c>
      <c r="Q1026" s="347">
        <f t="shared" si="214"/>
        <v>15762500</v>
      </c>
    </row>
    <row r="1027" spans="1:17" ht="18.75" x14ac:dyDescent="0.3">
      <c r="A1027" s="169" t="s">
        <v>3486</v>
      </c>
      <c r="B1027" s="170" t="s">
        <v>3487</v>
      </c>
      <c r="C1027" s="337"/>
      <c r="D1027" s="337"/>
      <c r="E1027" s="337"/>
      <c r="F1027" s="337"/>
      <c r="G1027" s="337"/>
      <c r="H1027" s="337"/>
      <c r="I1027" s="183"/>
      <c r="J1027" s="183"/>
      <c r="K1027" s="183"/>
      <c r="L1027" s="342"/>
      <c r="M1027" s="183"/>
      <c r="N1027" s="331">
        <v>100000000</v>
      </c>
      <c r="O1027" s="346">
        <f t="shared" si="213"/>
        <v>105000000</v>
      </c>
      <c r="P1027" s="346">
        <f t="shared" si="213"/>
        <v>110250000</v>
      </c>
      <c r="Q1027" s="347">
        <f t="shared" si="214"/>
        <v>315250000</v>
      </c>
    </row>
    <row r="1028" spans="1:17" ht="18.75" x14ac:dyDescent="0.3">
      <c r="A1028" s="169" t="s">
        <v>3488</v>
      </c>
      <c r="B1028" s="170" t="s">
        <v>3489</v>
      </c>
      <c r="C1028" s="337"/>
      <c r="D1028" s="337"/>
      <c r="E1028" s="337"/>
      <c r="F1028" s="337"/>
      <c r="G1028" s="337"/>
      <c r="H1028" s="337"/>
      <c r="I1028" s="183"/>
      <c r="J1028" s="183"/>
      <c r="K1028" s="183"/>
      <c r="L1028" s="342"/>
      <c r="M1028" s="183"/>
      <c r="N1028" s="331">
        <v>100000000</v>
      </c>
      <c r="O1028" s="346">
        <f t="shared" si="213"/>
        <v>105000000</v>
      </c>
      <c r="P1028" s="346">
        <f t="shared" si="213"/>
        <v>110250000</v>
      </c>
      <c r="Q1028" s="347">
        <f t="shared" si="214"/>
        <v>315250000</v>
      </c>
    </row>
    <row r="1029" spans="1:17" ht="18.75" x14ac:dyDescent="0.3">
      <c r="A1029" s="169" t="s">
        <v>3490</v>
      </c>
      <c r="B1029" s="170" t="s">
        <v>3491</v>
      </c>
      <c r="C1029" s="337"/>
      <c r="D1029" s="337"/>
      <c r="E1029" s="337"/>
      <c r="F1029" s="337"/>
      <c r="G1029" s="337"/>
      <c r="H1029" s="337"/>
      <c r="I1029" s="183"/>
      <c r="J1029" s="183"/>
      <c r="K1029" s="183"/>
      <c r="L1029" s="342"/>
      <c r="M1029" s="183"/>
      <c r="N1029" s="331">
        <v>70000000</v>
      </c>
      <c r="O1029" s="346">
        <f t="shared" si="213"/>
        <v>73500000</v>
      </c>
      <c r="P1029" s="346">
        <f t="shared" si="213"/>
        <v>77175000</v>
      </c>
      <c r="Q1029" s="347">
        <f t="shared" si="214"/>
        <v>220675000</v>
      </c>
    </row>
    <row r="1030" spans="1:17" ht="18.75" x14ac:dyDescent="0.3">
      <c r="A1030" s="169" t="s">
        <v>3492</v>
      </c>
      <c r="B1030" s="170" t="s">
        <v>3493</v>
      </c>
      <c r="C1030" s="337"/>
      <c r="D1030" s="337"/>
      <c r="E1030" s="337"/>
      <c r="F1030" s="337"/>
      <c r="G1030" s="337"/>
      <c r="H1030" s="337"/>
      <c r="I1030" s="183"/>
      <c r="J1030" s="183"/>
      <c r="K1030" s="183"/>
      <c r="L1030" s="342"/>
      <c r="M1030" s="183"/>
      <c r="N1030" s="331">
        <v>70000000</v>
      </c>
      <c r="O1030" s="346">
        <f t="shared" si="213"/>
        <v>73500000</v>
      </c>
      <c r="P1030" s="346">
        <f t="shared" si="213"/>
        <v>77175000</v>
      </c>
      <c r="Q1030" s="347">
        <f t="shared" si="214"/>
        <v>220675000</v>
      </c>
    </row>
    <row r="1031" spans="1:17" ht="18.75" x14ac:dyDescent="0.3">
      <c r="A1031" s="169" t="s">
        <v>3494</v>
      </c>
      <c r="B1031" s="170" t="s">
        <v>3495</v>
      </c>
      <c r="C1031" s="337"/>
      <c r="D1031" s="337"/>
      <c r="E1031" s="337"/>
      <c r="F1031" s="337"/>
      <c r="G1031" s="337"/>
      <c r="H1031" s="337"/>
      <c r="I1031" s="183"/>
      <c r="J1031" s="183"/>
      <c r="K1031" s="183"/>
      <c r="L1031" s="342"/>
      <c r="M1031" s="183"/>
      <c r="N1031" s="331">
        <v>3000000</v>
      </c>
      <c r="O1031" s="346">
        <f t="shared" si="213"/>
        <v>3150000</v>
      </c>
      <c r="P1031" s="346">
        <f t="shared" si="213"/>
        <v>3307500</v>
      </c>
      <c r="Q1031" s="347">
        <f t="shared" si="214"/>
        <v>9457500</v>
      </c>
    </row>
    <row r="1032" spans="1:17" ht="18.75" x14ac:dyDescent="0.3">
      <c r="A1032" s="169" t="s">
        <v>3496</v>
      </c>
      <c r="B1032" s="170" t="s">
        <v>3497</v>
      </c>
      <c r="C1032" s="337"/>
      <c r="D1032" s="337"/>
      <c r="E1032" s="337"/>
      <c r="F1032" s="337"/>
      <c r="G1032" s="337"/>
      <c r="H1032" s="337"/>
      <c r="I1032" s="183"/>
      <c r="J1032" s="183"/>
      <c r="K1032" s="183"/>
      <c r="L1032" s="342"/>
      <c r="M1032" s="183"/>
      <c r="N1032" s="331">
        <v>5000000</v>
      </c>
      <c r="O1032" s="346">
        <f t="shared" si="213"/>
        <v>5250000</v>
      </c>
      <c r="P1032" s="346">
        <f t="shared" si="213"/>
        <v>5512500</v>
      </c>
      <c r="Q1032" s="347">
        <f t="shared" si="214"/>
        <v>15762500</v>
      </c>
    </row>
    <row r="1033" spans="1:17" ht="18.75" x14ac:dyDescent="0.3">
      <c r="A1033" s="169" t="s">
        <v>3498</v>
      </c>
      <c r="B1033" s="170" t="s">
        <v>3499</v>
      </c>
      <c r="C1033" s="337"/>
      <c r="D1033" s="337"/>
      <c r="E1033" s="337"/>
      <c r="F1033" s="337"/>
      <c r="G1033" s="337"/>
      <c r="H1033" s="337"/>
      <c r="I1033" s="183"/>
      <c r="J1033" s="183"/>
      <c r="K1033" s="183"/>
      <c r="L1033" s="342"/>
      <c r="M1033" s="183"/>
      <c r="N1033" s="331">
        <v>3000000</v>
      </c>
      <c r="O1033" s="346">
        <f t="shared" si="213"/>
        <v>3150000</v>
      </c>
      <c r="P1033" s="346">
        <f t="shared" si="213"/>
        <v>3307500</v>
      </c>
      <c r="Q1033" s="347">
        <f t="shared" si="214"/>
        <v>9457500</v>
      </c>
    </row>
    <row r="1034" spans="1:17" ht="18.75" x14ac:dyDescent="0.3">
      <c r="A1034" s="169" t="s">
        <v>3500</v>
      </c>
      <c r="B1034" s="170" t="s">
        <v>3501</v>
      </c>
      <c r="C1034" s="337"/>
      <c r="D1034" s="337"/>
      <c r="E1034" s="337"/>
      <c r="F1034" s="337"/>
      <c r="G1034" s="337"/>
      <c r="H1034" s="337"/>
      <c r="I1034" s="183"/>
      <c r="J1034" s="183"/>
      <c r="K1034" s="183"/>
      <c r="L1034" s="342"/>
      <c r="M1034" s="183"/>
      <c r="N1034" s="331">
        <v>15000000</v>
      </c>
      <c r="O1034" s="346">
        <f t="shared" si="213"/>
        <v>15750000</v>
      </c>
      <c r="P1034" s="346">
        <f t="shared" si="213"/>
        <v>16537500</v>
      </c>
      <c r="Q1034" s="347">
        <f t="shared" si="214"/>
        <v>47287500</v>
      </c>
    </row>
    <row r="1035" spans="1:17" ht="18.75" x14ac:dyDescent="0.3">
      <c r="A1035" s="169" t="s">
        <v>3502</v>
      </c>
      <c r="B1035" s="170" t="s">
        <v>3503</v>
      </c>
      <c r="C1035" s="337"/>
      <c r="D1035" s="337"/>
      <c r="E1035" s="337"/>
      <c r="F1035" s="337"/>
      <c r="G1035" s="337"/>
      <c r="H1035" s="337"/>
      <c r="I1035" s="183"/>
      <c r="J1035" s="183"/>
      <c r="K1035" s="183"/>
      <c r="L1035" s="342"/>
      <c r="M1035" s="183"/>
      <c r="N1035" s="331">
        <v>15000000</v>
      </c>
      <c r="O1035" s="346">
        <f t="shared" si="213"/>
        <v>15750000</v>
      </c>
      <c r="P1035" s="346">
        <f t="shared" si="213"/>
        <v>16537500</v>
      </c>
      <c r="Q1035" s="347">
        <f t="shared" si="214"/>
        <v>47287500</v>
      </c>
    </row>
    <row r="1036" spans="1:17" ht="18.75" x14ac:dyDescent="0.3">
      <c r="A1036" s="169" t="s">
        <v>3504</v>
      </c>
      <c r="B1036" s="170" t="s">
        <v>3505</v>
      </c>
      <c r="C1036" s="337"/>
      <c r="D1036" s="337"/>
      <c r="E1036" s="337"/>
      <c r="F1036" s="337"/>
      <c r="G1036" s="337"/>
      <c r="H1036" s="337"/>
      <c r="I1036" s="183"/>
      <c r="J1036" s="183"/>
      <c r="K1036" s="183"/>
      <c r="L1036" s="342"/>
      <c r="M1036" s="183"/>
      <c r="N1036" s="331">
        <v>15000000</v>
      </c>
      <c r="O1036" s="346">
        <f t="shared" si="213"/>
        <v>15750000</v>
      </c>
      <c r="P1036" s="346">
        <f t="shared" si="213"/>
        <v>16537500</v>
      </c>
      <c r="Q1036" s="347">
        <f t="shared" si="214"/>
        <v>47287500</v>
      </c>
    </row>
    <row r="1037" spans="1:17" ht="18.75" x14ac:dyDescent="0.3">
      <c r="A1037" s="169" t="s">
        <v>3506</v>
      </c>
      <c r="B1037" s="170" t="s">
        <v>3507</v>
      </c>
      <c r="C1037" s="337"/>
      <c r="D1037" s="337"/>
      <c r="E1037" s="337"/>
      <c r="F1037" s="337"/>
      <c r="G1037" s="337"/>
      <c r="H1037" s="337"/>
      <c r="I1037" s="183"/>
      <c r="J1037" s="183"/>
      <c r="K1037" s="183"/>
      <c r="L1037" s="342"/>
      <c r="M1037" s="183"/>
      <c r="N1037" s="331">
        <v>20000000</v>
      </c>
      <c r="O1037" s="346">
        <f t="shared" si="213"/>
        <v>21000000</v>
      </c>
      <c r="P1037" s="346">
        <f t="shared" si="213"/>
        <v>22050000</v>
      </c>
      <c r="Q1037" s="347">
        <f t="shared" si="214"/>
        <v>63050000</v>
      </c>
    </row>
    <row r="1038" spans="1:17" ht="18.75" x14ac:dyDescent="0.3">
      <c r="A1038" s="169" t="s">
        <v>3508</v>
      </c>
      <c r="B1038" s="170" t="s">
        <v>3509</v>
      </c>
      <c r="C1038" s="337"/>
      <c r="D1038" s="337"/>
      <c r="E1038" s="337"/>
      <c r="F1038" s="337"/>
      <c r="G1038" s="337"/>
      <c r="H1038" s="337"/>
      <c r="I1038" s="183"/>
      <c r="J1038" s="183"/>
      <c r="K1038" s="183"/>
      <c r="L1038" s="342"/>
      <c r="M1038" s="183"/>
      <c r="N1038" s="331">
        <v>10000000</v>
      </c>
      <c r="O1038" s="346">
        <f t="shared" si="213"/>
        <v>10500000</v>
      </c>
      <c r="P1038" s="346">
        <f t="shared" si="213"/>
        <v>11025000</v>
      </c>
      <c r="Q1038" s="347">
        <f t="shared" si="214"/>
        <v>31525000</v>
      </c>
    </row>
    <row r="1039" spans="1:17" ht="18.75" x14ac:dyDescent="0.3">
      <c r="A1039" s="169" t="s">
        <v>3510</v>
      </c>
      <c r="B1039" s="170" t="s">
        <v>3511</v>
      </c>
      <c r="C1039" s="337"/>
      <c r="D1039" s="337"/>
      <c r="E1039" s="337"/>
      <c r="F1039" s="337"/>
      <c r="G1039" s="337"/>
      <c r="H1039" s="337"/>
      <c r="I1039" s="183"/>
      <c r="J1039" s="183"/>
      <c r="K1039" s="183"/>
      <c r="L1039" s="342"/>
      <c r="M1039" s="183"/>
      <c r="N1039" s="331">
        <v>1100000</v>
      </c>
      <c r="O1039" s="346">
        <f t="shared" ref="O1039:P1054" si="215">N1039+5%*N1039</f>
        <v>1155000</v>
      </c>
      <c r="P1039" s="346">
        <f t="shared" si="215"/>
        <v>1212750</v>
      </c>
      <c r="Q1039" s="347">
        <f t="shared" si="214"/>
        <v>3467750</v>
      </c>
    </row>
    <row r="1040" spans="1:17" ht="18.75" x14ac:dyDescent="0.3">
      <c r="A1040" s="169" t="s">
        <v>3512</v>
      </c>
      <c r="B1040" s="170" t="s">
        <v>3513</v>
      </c>
      <c r="C1040" s="337"/>
      <c r="D1040" s="337"/>
      <c r="E1040" s="337"/>
      <c r="F1040" s="337"/>
      <c r="G1040" s="337"/>
      <c r="H1040" s="337"/>
      <c r="I1040" s="183"/>
      <c r="J1040" s="183"/>
      <c r="K1040" s="183"/>
      <c r="L1040" s="342"/>
      <c r="M1040" s="183"/>
      <c r="N1040" s="331">
        <v>5000000</v>
      </c>
      <c r="O1040" s="346">
        <f t="shared" si="215"/>
        <v>5250000</v>
      </c>
      <c r="P1040" s="346">
        <f t="shared" si="215"/>
        <v>5512500</v>
      </c>
      <c r="Q1040" s="347">
        <f t="shared" si="214"/>
        <v>15762500</v>
      </c>
    </row>
    <row r="1041" spans="1:17" ht="18.75" x14ac:dyDescent="0.3">
      <c r="A1041" s="169" t="s">
        <v>3514</v>
      </c>
      <c r="B1041" s="170" t="s">
        <v>3515</v>
      </c>
      <c r="C1041" s="337"/>
      <c r="D1041" s="337"/>
      <c r="E1041" s="337"/>
      <c r="F1041" s="337"/>
      <c r="G1041" s="337"/>
      <c r="H1041" s="337"/>
      <c r="I1041" s="183"/>
      <c r="J1041" s="183"/>
      <c r="K1041" s="183"/>
      <c r="L1041" s="342"/>
      <c r="M1041" s="183"/>
      <c r="N1041" s="331">
        <v>7000000</v>
      </c>
      <c r="O1041" s="346">
        <f t="shared" si="215"/>
        <v>7350000</v>
      </c>
      <c r="P1041" s="346">
        <f t="shared" si="215"/>
        <v>7717500</v>
      </c>
      <c r="Q1041" s="347">
        <f t="shared" si="214"/>
        <v>22067500</v>
      </c>
    </row>
    <row r="1042" spans="1:17" ht="18.75" x14ac:dyDescent="0.3">
      <c r="A1042" s="169" t="s">
        <v>3516</v>
      </c>
      <c r="B1042" s="170" t="s">
        <v>3517</v>
      </c>
      <c r="C1042" s="337"/>
      <c r="D1042" s="337"/>
      <c r="E1042" s="337"/>
      <c r="F1042" s="337"/>
      <c r="G1042" s="337"/>
      <c r="H1042" s="337"/>
      <c r="I1042" s="183"/>
      <c r="J1042" s="183"/>
      <c r="K1042" s="183"/>
      <c r="L1042" s="342"/>
      <c r="M1042" s="183"/>
      <c r="N1042" s="331">
        <v>3000000</v>
      </c>
      <c r="O1042" s="346">
        <f t="shared" si="215"/>
        <v>3150000</v>
      </c>
      <c r="P1042" s="346">
        <f t="shared" si="215"/>
        <v>3307500</v>
      </c>
      <c r="Q1042" s="347">
        <f t="shared" si="214"/>
        <v>9457500</v>
      </c>
    </row>
    <row r="1043" spans="1:17" ht="18.75" x14ac:dyDescent="0.3">
      <c r="A1043" s="169" t="s">
        <v>3518</v>
      </c>
      <c r="B1043" s="170" t="s">
        <v>3519</v>
      </c>
      <c r="C1043" s="337"/>
      <c r="D1043" s="337"/>
      <c r="E1043" s="337"/>
      <c r="F1043" s="337"/>
      <c r="G1043" s="337"/>
      <c r="H1043" s="337"/>
      <c r="I1043" s="183"/>
      <c r="J1043" s="183"/>
      <c r="K1043" s="183"/>
      <c r="L1043" s="342"/>
      <c r="M1043" s="183"/>
      <c r="N1043" s="331">
        <v>10000000</v>
      </c>
      <c r="O1043" s="346">
        <f t="shared" si="215"/>
        <v>10500000</v>
      </c>
      <c r="P1043" s="346">
        <f t="shared" si="215"/>
        <v>11025000</v>
      </c>
      <c r="Q1043" s="347">
        <f t="shared" si="214"/>
        <v>31525000</v>
      </c>
    </row>
    <row r="1044" spans="1:17" ht="18.75" x14ac:dyDescent="0.3">
      <c r="A1044" s="169" t="s">
        <v>3520</v>
      </c>
      <c r="B1044" s="170" t="s">
        <v>3521</v>
      </c>
      <c r="C1044" s="337"/>
      <c r="D1044" s="337"/>
      <c r="E1044" s="337"/>
      <c r="F1044" s="337"/>
      <c r="G1044" s="337"/>
      <c r="H1044" s="337"/>
      <c r="I1044" s="183"/>
      <c r="J1044" s="183"/>
      <c r="K1044" s="183"/>
      <c r="L1044" s="342"/>
      <c r="M1044" s="183"/>
      <c r="N1044" s="331">
        <v>10000000</v>
      </c>
      <c r="O1044" s="346">
        <f t="shared" si="215"/>
        <v>10500000</v>
      </c>
      <c r="P1044" s="346">
        <f t="shared" si="215"/>
        <v>11025000</v>
      </c>
      <c r="Q1044" s="347">
        <f t="shared" si="214"/>
        <v>31525000</v>
      </c>
    </row>
    <row r="1045" spans="1:17" ht="18.75" x14ac:dyDescent="0.3">
      <c r="A1045" s="169" t="s">
        <v>3522</v>
      </c>
      <c r="B1045" s="170" t="s">
        <v>3523</v>
      </c>
      <c r="C1045" s="337"/>
      <c r="D1045" s="337"/>
      <c r="E1045" s="337"/>
      <c r="F1045" s="337"/>
      <c r="G1045" s="337"/>
      <c r="H1045" s="337"/>
      <c r="I1045" s="183"/>
      <c r="J1045" s="183"/>
      <c r="K1045" s="183"/>
      <c r="L1045" s="342"/>
      <c r="M1045" s="183"/>
      <c r="N1045" s="331">
        <v>2000000</v>
      </c>
      <c r="O1045" s="346">
        <f t="shared" si="215"/>
        <v>2100000</v>
      </c>
      <c r="P1045" s="346">
        <f t="shared" si="215"/>
        <v>2205000</v>
      </c>
      <c r="Q1045" s="347">
        <f t="shared" si="214"/>
        <v>6305000</v>
      </c>
    </row>
    <row r="1046" spans="1:17" ht="18.75" x14ac:dyDescent="0.3">
      <c r="A1046" s="169" t="s">
        <v>3524</v>
      </c>
      <c r="B1046" s="170" t="s">
        <v>3525</v>
      </c>
      <c r="C1046" s="337"/>
      <c r="D1046" s="337"/>
      <c r="E1046" s="337"/>
      <c r="F1046" s="337"/>
      <c r="G1046" s="337"/>
      <c r="H1046" s="337"/>
      <c r="I1046" s="183"/>
      <c r="J1046" s="183"/>
      <c r="K1046" s="183"/>
      <c r="L1046" s="342"/>
      <c r="M1046" s="183"/>
      <c r="N1046" s="331">
        <v>3300000</v>
      </c>
      <c r="O1046" s="346">
        <f t="shared" si="215"/>
        <v>3465000</v>
      </c>
      <c r="P1046" s="346">
        <f t="shared" si="215"/>
        <v>3638250</v>
      </c>
      <c r="Q1046" s="347">
        <f t="shared" si="214"/>
        <v>10403250</v>
      </c>
    </row>
    <row r="1047" spans="1:17" ht="18.75" x14ac:dyDescent="0.3">
      <c r="A1047" s="169" t="s">
        <v>3526</v>
      </c>
      <c r="B1047" s="390" t="s">
        <v>3527</v>
      </c>
      <c r="C1047" s="337"/>
      <c r="D1047" s="337"/>
      <c r="E1047" s="337"/>
      <c r="F1047" s="337"/>
      <c r="G1047" s="337"/>
      <c r="H1047" s="337"/>
      <c r="I1047" s="183"/>
      <c r="J1047" s="183"/>
      <c r="K1047" s="183"/>
      <c r="L1047" s="342"/>
      <c r="M1047" s="183"/>
      <c r="N1047" s="331">
        <v>10000000</v>
      </c>
      <c r="O1047" s="346">
        <f t="shared" si="215"/>
        <v>10500000</v>
      </c>
      <c r="P1047" s="346">
        <f t="shared" si="215"/>
        <v>11025000</v>
      </c>
      <c r="Q1047" s="347">
        <f t="shared" si="214"/>
        <v>31525000</v>
      </c>
    </row>
    <row r="1048" spans="1:17" ht="18.75" x14ac:dyDescent="0.3">
      <c r="A1048" s="169" t="s">
        <v>3528</v>
      </c>
      <c r="B1048" s="170" t="s">
        <v>3529</v>
      </c>
      <c r="C1048" s="337"/>
      <c r="D1048" s="337"/>
      <c r="E1048" s="337"/>
      <c r="F1048" s="337"/>
      <c r="G1048" s="337"/>
      <c r="H1048" s="337"/>
      <c r="I1048" s="183"/>
      <c r="J1048" s="183"/>
      <c r="K1048" s="183"/>
      <c r="L1048" s="342"/>
      <c r="M1048" s="183"/>
      <c r="N1048" s="331">
        <f>50000000-50000000</f>
        <v>0</v>
      </c>
      <c r="O1048" s="346">
        <f t="shared" si="215"/>
        <v>0</v>
      </c>
      <c r="P1048" s="346">
        <f t="shared" si="215"/>
        <v>0</v>
      </c>
      <c r="Q1048" s="347">
        <f t="shared" si="214"/>
        <v>0</v>
      </c>
    </row>
    <row r="1049" spans="1:17" ht="18.75" x14ac:dyDescent="0.3">
      <c r="A1049" s="169" t="s">
        <v>3530</v>
      </c>
      <c r="B1049" s="170" t="s">
        <v>3531</v>
      </c>
      <c r="C1049" s="337"/>
      <c r="D1049" s="337"/>
      <c r="E1049" s="337"/>
      <c r="F1049" s="337"/>
      <c r="G1049" s="337"/>
      <c r="H1049" s="337"/>
      <c r="I1049" s="183"/>
      <c r="J1049" s="183"/>
      <c r="K1049" s="183"/>
      <c r="L1049" s="342"/>
      <c r="M1049" s="183"/>
      <c r="N1049" s="331">
        <v>1980000</v>
      </c>
      <c r="O1049" s="346">
        <f t="shared" si="215"/>
        <v>2079000</v>
      </c>
      <c r="P1049" s="346">
        <f t="shared" si="215"/>
        <v>2182950</v>
      </c>
      <c r="Q1049" s="347">
        <f t="shared" si="214"/>
        <v>6241950</v>
      </c>
    </row>
    <row r="1050" spans="1:17" ht="18.75" x14ac:dyDescent="0.3">
      <c r="A1050" s="169" t="s">
        <v>3532</v>
      </c>
      <c r="B1050" s="170" t="s">
        <v>3533</v>
      </c>
      <c r="C1050" s="337"/>
      <c r="D1050" s="337"/>
      <c r="E1050" s="337"/>
      <c r="F1050" s="337"/>
      <c r="G1050" s="337"/>
      <c r="H1050" s="337"/>
      <c r="I1050" s="183"/>
      <c r="J1050" s="183"/>
      <c r="K1050" s="183"/>
      <c r="L1050" s="342"/>
      <c r="M1050" s="183"/>
      <c r="N1050" s="331">
        <v>10000000</v>
      </c>
      <c r="O1050" s="346">
        <f t="shared" si="215"/>
        <v>10500000</v>
      </c>
      <c r="P1050" s="346">
        <f t="shared" si="215"/>
        <v>11025000</v>
      </c>
      <c r="Q1050" s="347">
        <f t="shared" si="214"/>
        <v>31525000</v>
      </c>
    </row>
    <row r="1051" spans="1:17" ht="18.75" x14ac:dyDescent="0.3">
      <c r="A1051" s="169" t="s">
        <v>3534</v>
      </c>
      <c r="B1051" s="170" t="s">
        <v>3535</v>
      </c>
      <c r="C1051" s="337"/>
      <c r="D1051" s="337"/>
      <c r="E1051" s="337"/>
      <c r="F1051" s="337"/>
      <c r="G1051" s="337"/>
      <c r="H1051" s="337"/>
      <c r="I1051" s="183"/>
      <c r="J1051" s="183"/>
      <c r="K1051" s="183"/>
      <c r="L1051" s="342"/>
      <c r="M1051" s="183"/>
      <c r="N1051" s="331">
        <v>20000000</v>
      </c>
      <c r="O1051" s="346">
        <f t="shared" si="215"/>
        <v>21000000</v>
      </c>
      <c r="P1051" s="346">
        <f t="shared" si="215"/>
        <v>22050000</v>
      </c>
      <c r="Q1051" s="347">
        <f t="shared" si="214"/>
        <v>63050000</v>
      </c>
    </row>
    <row r="1052" spans="1:17" ht="18.75" x14ac:dyDescent="0.3">
      <c r="A1052" s="169" t="s">
        <v>3536</v>
      </c>
      <c r="B1052" s="170" t="s">
        <v>3537</v>
      </c>
      <c r="C1052" s="337"/>
      <c r="D1052" s="337"/>
      <c r="E1052" s="337"/>
      <c r="F1052" s="337"/>
      <c r="G1052" s="337"/>
      <c r="H1052" s="337"/>
      <c r="I1052" s="183"/>
      <c r="J1052" s="183"/>
      <c r="K1052" s="183"/>
      <c r="L1052" s="342"/>
      <c r="M1052" s="183"/>
      <c r="N1052" s="331">
        <v>25000000</v>
      </c>
      <c r="O1052" s="346">
        <f t="shared" si="215"/>
        <v>26250000</v>
      </c>
      <c r="P1052" s="346">
        <f t="shared" si="215"/>
        <v>27562500</v>
      </c>
      <c r="Q1052" s="347">
        <f t="shared" si="214"/>
        <v>78812500</v>
      </c>
    </row>
    <row r="1053" spans="1:17" ht="18.75" x14ac:dyDescent="0.3">
      <c r="A1053" s="169" t="s">
        <v>3538</v>
      </c>
      <c r="B1053" s="173" t="s">
        <v>743</v>
      </c>
      <c r="C1053" s="337"/>
      <c r="D1053" s="337"/>
      <c r="E1053" s="337"/>
      <c r="F1053" s="337"/>
      <c r="G1053" s="337"/>
      <c r="H1053" s="337"/>
      <c r="I1053" s="183"/>
      <c r="J1053" s="183"/>
      <c r="K1053" s="183"/>
      <c r="L1053" s="342"/>
      <c r="M1053" s="183"/>
      <c r="N1053" s="331">
        <v>3000000</v>
      </c>
      <c r="O1053" s="346">
        <f t="shared" si="215"/>
        <v>3150000</v>
      </c>
      <c r="P1053" s="346">
        <f t="shared" si="215"/>
        <v>3307500</v>
      </c>
      <c r="Q1053" s="347">
        <f t="shared" si="214"/>
        <v>9457500</v>
      </c>
    </row>
    <row r="1054" spans="1:17" ht="18.75" x14ac:dyDescent="0.3">
      <c r="A1054" s="169" t="s">
        <v>3539</v>
      </c>
      <c r="B1054" s="170" t="s">
        <v>3540</v>
      </c>
      <c r="C1054" s="337"/>
      <c r="D1054" s="337"/>
      <c r="E1054" s="337"/>
      <c r="F1054" s="337"/>
      <c r="G1054" s="337"/>
      <c r="H1054" s="337"/>
      <c r="I1054" s="183"/>
      <c r="J1054" s="183"/>
      <c r="K1054" s="183"/>
      <c r="L1054" s="342"/>
      <c r="M1054" s="183"/>
      <c r="N1054" s="331">
        <v>5000000</v>
      </c>
      <c r="O1054" s="346">
        <f t="shared" si="215"/>
        <v>5250000</v>
      </c>
      <c r="P1054" s="346">
        <f t="shared" si="215"/>
        <v>5512500</v>
      </c>
      <c r="Q1054" s="347">
        <f t="shared" si="214"/>
        <v>15762500</v>
      </c>
    </row>
    <row r="1055" spans="1:17" s="378" customFormat="1" ht="18.75" x14ac:dyDescent="0.3">
      <c r="A1055" s="391"/>
      <c r="B1055" s="376" t="s">
        <v>1688</v>
      </c>
      <c r="C1055" s="391"/>
      <c r="D1055" s="391"/>
      <c r="E1055" s="391"/>
      <c r="F1055" s="391"/>
      <c r="G1055" s="391"/>
      <c r="H1055" s="391"/>
      <c r="I1055" s="392">
        <f>SUM(I1022:I1054)</f>
        <v>0</v>
      </c>
      <c r="J1055" s="392">
        <f t="shared" ref="J1055:Q1055" si="216">SUM(J1022:J1054)</f>
        <v>0</v>
      </c>
      <c r="K1055" s="392">
        <f t="shared" si="216"/>
        <v>0</v>
      </c>
      <c r="L1055" s="348">
        <f t="shared" si="216"/>
        <v>0</v>
      </c>
      <c r="M1055" s="392">
        <f t="shared" si="216"/>
        <v>0</v>
      </c>
      <c r="N1055" s="397">
        <f t="shared" si="216"/>
        <v>757380000</v>
      </c>
      <c r="O1055" s="397">
        <f t="shared" si="216"/>
        <v>795249000</v>
      </c>
      <c r="P1055" s="397">
        <f t="shared" si="216"/>
        <v>835011450</v>
      </c>
      <c r="Q1055" s="397">
        <f t="shared" si="216"/>
        <v>2387640450</v>
      </c>
    </row>
    <row r="1056" spans="1:17" ht="18.75" x14ac:dyDescent="0.3">
      <c r="A1056" s="337"/>
      <c r="B1056" s="337"/>
      <c r="C1056" s="337"/>
      <c r="D1056" s="337"/>
      <c r="E1056" s="337"/>
      <c r="F1056" s="337"/>
      <c r="G1056" s="337"/>
      <c r="H1056" s="337"/>
      <c r="I1056" s="183"/>
      <c r="J1056" s="183"/>
      <c r="K1056" s="183"/>
      <c r="L1056" s="342"/>
      <c r="M1056" s="183"/>
      <c r="N1056" s="331">
        <f>IFERROR(VLOOKUP(A1056,'[2]Detail CAPEX  (2)'!_xlnm.Print_Area,11,0),0)</f>
        <v>0</v>
      </c>
      <c r="O1056" s="346">
        <f t="shared" ref="O1056:P1071" si="217">N1056+5%*N1056</f>
        <v>0</v>
      </c>
      <c r="P1056" s="346">
        <f t="shared" si="217"/>
        <v>0</v>
      </c>
      <c r="Q1056" s="347">
        <f t="shared" ref="Q1056:Q1119" si="218">SUM(N1056:P1056)</f>
        <v>0</v>
      </c>
    </row>
    <row r="1057" spans="1:17" ht="18.75" x14ac:dyDescent="0.3">
      <c r="A1057" s="336">
        <v>21001001</v>
      </c>
      <c r="B1057" s="333" t="s">
        <v>95</v>
      </c>
      <c r="C1057" s="337"/>
      <c r="D1057" s="337"/>
      <c r="E1057" s="337"/>
      <c r="F1057" s="337"/>
      <c r="G1057" s="337"/>
      <c r="H1057" s="337"/>
      <c r="I1057" s="183"/>
      <c r="J1057" s="183"/>
      <c r="K1057" s="183"/>
      <c r="L1057" s="342"/>
      <c r="M1057" s="183"/>
      <c r="N1057" s="331">
        <f>IFERROR(VLOOKUP(#REF!,'[2]Detail CAPEX  (2)'!_xlnm.Print_Area,11,0),0)</f>
        <v>0</v>
      </c>
      <c r="O1057" s="346">
        <f t="shared" si="217"/>
        <v>0</v>
      </c>
      <c r="P1057" s="346">
        <f t="shared" si="217"/>
        <v>0</v>
      </c>
      <c r="Q1057" s="347">
        <f t="shared" si="218"/>
        <v>0</v>
      </c>
    </row>
    <row r="1058" spans="1:17" ht="18.75" x14ac:dyDescent="0.3">
      <c r="A1058" s="333"/>
      <c r="B1058" s="333" t="s">
        <v>142</v>
      </c>
      <c r="C1058" s="337"/>
      <c r="D1058" s="337"/>
      <c r="E1058" s="337"/>
      <c r="F1058" s="337"/>
      <c r="G1058" s="337"/>
      <c r="H1058" s="337"/>
      <c r="I1058" s="183"/>
      <c r="J1058" s="183"/>
      <c r="K1058" s="183"/>
      <c r="L1058" s="342"/>
      <c r="M1058" s="183"/>
      <c r="N1058" s="331">
        <f>IFERROR(VLOOKUP(A1058,'[2]Detail CAPEX  (2)'!_xlnm.Print_Area,11,0),0)</f>
        <v>0</v>
      </c>
      <c r="O1058" s="346">
        <f t="shared" si="217"/>
        <v>0</v>
      </c>
      <c r="P1058" s="346">
        <f t="shared" si="217"/>
        <v>0</v>
      </c>
      <c r="Q1058" s="347">
        <f t="shared" si="218"/>
        <v>0</v>
      </c>
    </row>
    <row r="1059" spans="1:17" ht="18.75" x14ac:dyDescent="0.3">
      <c r="A1059" s="183" t="s">
        <v>1689</v>
      </c>
      <c r="B1059" s="183" t="s">
        <v>1690</v>
      </c>
      <c r="C1059" s="343">
        <v>408</v>
      </c>
      <c r="D1059" s="343">
        <v>9</v>
      </c>
      <c r="E1059" s="343">
        <v>707</v>
      </c>
      <c r="F1059" s="343">
        <v>70750</v>
      </c>
      <c r="G1059" s="343">
        <v>3000</v>
      </c>
      <c r="H1059" s="343">
        <v>404206</v>
      </c>
      <c r="I1059" s="344">
        <v>0</v>
      </c>
      <c r="J1059" s="344">
        <v>0</v>
      </c>
      <c r="K1059" s="344">
        <v>0</v>
      </c>
      <c r="L1059" s="348">
        <v>416000</v>
      </c>
      <c r="M1059" s="346">
        <v>416000</v>
      </c>
      <c r="N1059" s="331">
        <f>IFERROR(VLOOKUP(A1059,'[2]Detail CAPEX  (2)'!_xlnm.Print_Area,11,0),0)</f>
        <v>0</v>
      </c>
      <c r="O1059" s="346">
        <f t="shared" si="217"/>
        <v>0</v>
      </c>
      <c r="P1059" s="346">
        <f t="shared" si="217"/>
        <v>0</v>
      </c>
      <c r="Q1059" s="347">
        <f t="shared" si="218"/>
        <v>0</v>
      </c>
    </row>
    <row r="1060" spans="1:17" ht="18.75" x14ac:dyDescent="0.3">
      <c r="A1060" s="183" t="s">
        <v>1691</v>
      </c>
      <c r="B1060" s="183" t="s">
        <v>1692</v>
      </c>
      <c r="C1060" s="343">
        <v>408</v>
      </c>
      <c r="D1060" s="343">
        <v>9</v>
      </c>
      <c r="E1060" s="343">
        <v>707</v>
      </c>
      <c r="F1060" s="343">
        <v>70750</v>
      </c>
      <c r="G1060" s="343">
        <v>3000</v>
      </c>
      <c r="H1060" s="343">
        <v>404206</v>
      </c>
      <c r="I1060" s="344">
        <v>0</v>
      </c>
      <c r="J1060" s="344">
        <v>0</v>
      </c>
      <c r="K1060" s="344">
        <v>0</v>
      </c>
      <c r="L1060" s="348">
        <v>17479000</v>
      </c>
      <c r="M1060" s="346">
        <v>17479000</v>
      </c>
      <c r="N1060" s="331">
        <f>IFERROR(VLOOKUP(A1060,'[2]Detail CAPEX  (2)'!_xlnm.Print_Area,11,0),0)</f>
        <v>0</v>
      </c>
      <c r="O1060" s="346">
        <f t="shared" si="217"/>
        <v>0</v>
      </c>
      <c r="P1060" s="346">
        <f t="shared" si="217"/>
        <v>0</v>
      </c>
      <c r="Q1060" s="347">
        <f t="shared" si="218"/>
        <v>0</v>
      </c>
    </row>
    <row r="1061" spans="1:17" ht="18.75" x14ac:dyDescent="0.3">
      <c r="A1061" s="183" t="s">
        <v>1693</v>
      </c>
      <c r="B1061" s="183" t="s">
        <v>1694</v>
      </c>
      <c r="C1061" s="343">
        <v>408</v>
      </c>
      <c r="D1061" s="343">
        <v>9</v>
      </c>
      <c r="E1061" s="343">
        <v>707</v>
      </c>
      <c r="F1061" s="343">
        <v>70750</v>
      </c>
      <c r="G1061" s="343">
        <v>3000</v>
      </c>
      <c r="H1061" s="343">
        <v>404206</v>
      </c>
      <c r="I1061" s="344">
        <v>0</v>
      </c>
      <c r="J1061" s="344">
        <v>0</v>
      </c>
      <c r="K1061" s="344">
        <v>0</v>
      </c>
      <c r="L1061" s="348">
        <v>2730000</v>
      </c>
      <c r="M1061" s="346">
        <v>2730000</v>
      </c>
      <c r="N1061" s="331">
        <f>IFERROR(VLOOKUP(A1061,'[2]Detail CAPEX  (2)'!_xlnm.Print_Area,11,0),0)</f>
        <v>0</v>
      </c>
      <c r="O1061" s="346">
        <f t="shared" si="217"/>
        <v>0</v>
      </c>
      <c r="P1061" s="346">
        <f t="shared" si="217"/>
        <v>0</v>
      </c>
      <c r="Q1061" s="347">
        <f t="shared" si="218"/>
        <v>0</v>
      </c>
    </row>
    <row r="1062" spans="1:17" ht="18.75" x14ac:dyDescent="0.3">
      <c r="A1062" s="183" t="s">
        <v>1695</v>
      </c>
      <c r="B1062" s="183" t="s">
        <v>1696</v>
      </c>
      <c r="C1062" s="343">
        <v>408</v>
      </c>
      <c r="D1062" s="343">
        <v>9</v>
      </c>
      <c r="E1062" s="343">
        <v>707</v>
      </c>
      <c r="F1062" s="343">
        <v>70750</v>
      </c>
      <c r="G1062" s="343">
        <v>3000</v>
      </c>
      <c r="H1062" s="343">
        <v>404206</v>
      </c>
      <c r="I1062" s="344">
        <v>0</v>
      </c>
      <c r="J1062" s="344">
        <v>0</v>
      </c>
      <c r="K1062" s="344">
        <v>0</v>
      </c>
      <c r="L1062" s="348">
        <v>2291000</v>
      </c>
      <c r="M1062" s="346">
        <v>2291000</v>
      </c>
      <c r="N1062" s="331">
        <f>IFERROR(VLOOKUP(A1062,'[2]Detail CAPEX  (2)'!_xlnm.Print_Area,11,0),0)</f>
        <v>0</v>
      </c>
      <c r="O1062" s="346">
        <f t="shared" si="217"/>
        <v>0</v>
      </c>
      <c r="P1062" s="346">
        <f t="shared" si="217"/>
        <v>0</v>
      </c>
      <c r="Q1062" s="347">
        <f t="shared" si="218"/>
        <v>0</v>
      </c>
    </row>
    <row r="1063" spans="1:17" ht="18.75" x14ac:dyDescent="0.3">
      <c r="A1063" s="183" t="s">
        <v>1697</v>
      </c>
      <c r="B1063" s="183" t="s">
        <v>1698</v>
      </c>
      <c r="C1063" s="343">
        <v>408</v>
      </c>
      <c r="D1063" s="343">
        <v>9</v>
      </c>
      <c r="E1063" s="343">
        <v>707</v>
      </c>
      <c r="F1063" s="343">
        <v>70750</v>
      </c>
      <c r="G1063" s="343">
        <v>3000</v>
      </c>
      <c r="H1063" s="343">
        <v>404206</v>
      </c>
      <c r="I1063" s="344">
        <v>0</v>
      </c>
      <c r="J1063" s="344">
        <v>0</v>
      </c>
      <c r="K1063" s="344">
        <v>0</v>
      </c>
      <c r="L1063" s="348">
        <v>1310000</v>
      </c>
      <c r="M1063" s="346">
        <v>1310000</v>
      </c>
      <c r="N1063" s="331">
        <f>IFERROR(VLOOKUP(A1063,'[2]Detail CAPEX  (2)'!_xlnm.Print_Area,11,0),0)</f>
        <v>0</v>
      </c>
      <c r="O1063" s="346">
        <f t="shared" si="217"/>
        <v>0</v>
      </c>
      <c r="P1063" s="346">
        <f t="shared" si="217"/>
        <v>0</v>
      </c>
      <c r="Q1063" s="347">
        <f t="shared" si="218"/>
        <v>0</v>
      </c>
    </row>
    <row r="1064" spans="1:17" ht="18.75" x14ac:dyDescent="0.3">
      <c r="A1064" s="183" t="s">
        <v>1699</v>
      </c>
      <c r="B1064" s="183" t="s">
        <v>1700</v>
      </c>
      <c r="C1064" s="343">
        <v>408</v>
      </c>
      <c r="D1064" s="343">
        <v>9</v>
      </c>
      <c r="E1064" s="343">
        <v>707</v>
      </c>
      <c r="F1064" s="343">
        <v>70750</v>
      </c>
      <c r="G1064" s="343">
        <v>3000</v>
      </c>
      <c r="H1064" s="343">
        <v>404206</v>
      </c>
      <c r="I1064" s="344">
        <v>0</v>
      </c>
      <c r="J1064" s="344">
        <v>0</v>
      </c>
      <c r="K1064" s="344">
        <v>0</v>
      </c>
      <c r="L1064" s="348">
        <v>36900000</v>
      </c>
      <c r="M1064" s="346">
        <v>36900000</v>
      </c>
      <c r="N1064" s="331">
        <f>IFERROR(VLOOKUP(A1064,'[2]Detail CAPEX  (2)'!_xlnm.Print_Area,11,0),0)</f>
        <v>0</v>
      </c>
      <c r="O1064" s="346">
        <f t="shared" si="217"/>
        <v>0</v>
      </c>
      <c r="P1064" s="346">
        <f t="shared" si="217"/>
        <v>0</v>
      </c>
      <c r="Q1064" s="347">
        <f t="shared" si="218"/>
        <v>0</v>
      </c>
    </row>
    <row r="1065" spans="1:17" ht="18.75" x14ac:dyDescent="0.3">
      <c r="A1065" s="183" t="s">
        <v>1701</v>
      </c>
      <c r="B1065" s="183" t="s">
        <v>1702</v>
      </c>
      <c r="C1065" s="343">
        <v>408</v>
      </c>
      <c r="D1065" s="343">
        <v>9</v>
      </c>
      <c r="E1065" s="343">
        <v>707</v>
      </c>
      <c r="F1065" s="343">
        <v>70750</v>
      </c>
      <c r="G1065" s="343">
        <v>3000</v>
      </c>
      <c r="H1065" s="343">
        <v>404206</v>
      </c>
      <c r="I1065" s="344">
        <v>0</v>
      </c>
      <c r="J1065" s="344">
        <v>0</v>
      </c>
      <c r="K1065" s="344">
        <v>0</v>
      </c>
      <c r="L1065" s="348">
        <v>2031000</v>
      </c>
      <c r="M1065" s="346">
        <v>2031000</v>
      </c>
      <c r="N1065" s="331">
        <f>IFERROR(VLOOKUP(A1065,'[2]Detail CAPEX  (2)'!_xlnm.Print_Area,11,0),0)</f>
        <v>0</v>
      </c>
      <c r="O1065" s="346">
        <f t="shared" si="217"/>
        <v>0</v>
      </c>
      <c r="P1065" s="346">
        <f t="shared" si="217"/>
        <v>0</v>
      </c>
      <c r="Q1065" s="347">
        <f t="shared" si="218"/>
        <v>0</v>
      </c>
    </row>
    <row r="1066" spans="1:17" ht="18.75" x14ac:dyDescent="0.3">
      <c r="A1066" s="183" t="s">
        <v>1703</v>
      </c>
      <c r="B1066" s="183" t="s">
        <v>1704</v>
      </c>
      <c r="C1066" s="343">
        <v>408</v>
      </c>
      <c r="D1066" s="343">
        <v>9</v>
      </c>
      <c r="E1066" s="343">
        <v>707</v>
      </c>
      <c r="F1066" s="343">
        <v>70750</v>
      </c>
      <c r="G1066" s="343">
        <v>3000</v>
      </c>
      <c r="H1066" s="343">
        <v>404206</v>
      </c>
      <c r="I1066" s="344">
        <v>0</v>
      </c>
      <c r="J1066" s="344">
        <v>0</v>
      </c>
      <c r="K1066" s="344">
        <v>0</v>
      </c>
      <c r="L1066" s="348">
        <v>1020000</v>
      </c>
      <c r="M1066" s="346">
        <v>1020000</v>
      </c>
      <c r="N1066" s="331">
        <f>IFERROR(VLOOKUP(A1066,'[2]Detail CAPEX  (2)'!_xlnm.Print_Area,11,0),0)</f>
        <v>0</v>
      </c>
      <c r="O1066" s="346">
        <f t="shared" si="217"/>
        <v>0</v>
      </c>
      <c r="P1066" s="346">
        <f t="shared" si="217"/>
        <v>0</v>
      </c>
      <c r="Q1066" s="347">
        <f t="shared" si="218"/>
        <v>0</v>
      </c>
    </row>
    <row r="1067" spans="1:17" ht="18.75" x14ac:dyDescent="0.3">
      <c r="A1067" s="183" t="s">
        <v>1705</v>
      </c>
      <c r="B1067" s="183" t="s">
        <v>1706</v>
      </c>
      <c r="C1067" s="343">
        <v>408</v>
      </c>
      <c r="D1067" s="343">
        <v>9</v>
      </c>
      <c r="E1067" s="343">
        <v>707</v>
      </c>
      <c r="F1067" s="343">
        <v>70750</v>
      </c>
      <c r="G1067" s="343">
        <v>3000</v>
      </c>
      <c r="H1067" s="343">
        <v>404206</v>
      </c>
      <c r="I1067" s="344">
        <v>0</v>
      </c>
      <c r="J1067" s="344">
        <v>0</v>
      </c>
      <c r="K1067" s="344">
        <v>0</v>
      </c>
      <c r="L1067" s="348">
        <v>690000</v>
      </c>
      <c r="M1067" s="346">
        <v>690000</v>
      </c>
      <c r="N1067" s="331">
        <f>IFERROR(VLOOKUP(A1067,'[2]Detail CAPEX  (2)'!_xlnm.Print_Area,11,0),0)</f>
        <v>0</v>
      </c>
      <c r="O1067" s="346">
        <f t="shared" si="217"/>
        <v>0</v>
      </c>
      <c r="P1067" s="346">
        <f t="shared" si="217"/>
        <v>0</v>
      </c>
      <c r="Q1067" s="347">
        <f t="shared" si="218"/>
        <v>0</v>
      </c>
    </row>
    <row r="1068" spans="1:17" ht="18.75" x14ac:dyDescent="0.3">
      <c r="A1068" s="183" t="s">
        <v>1707</v>
      </c>
      <c r="B1068" s="183" t="s">
        <v>1708</v>
      </c>
      <c r="C1068" s="343">
        <v>408</v>
      </c>
      <c r="D1068" s="343">
        <v>9</v>
      </c>
      <c r="E1068" s="343">
        <v>707</v>
      </c>
      <c r="F1068" s="343">
        <v>70750</v>
      </c>
      <c r="G1068" s="343">
        <v>3000</v>
      </c>
      <c r="H1068" s="343">
        <v>404206</v>
      </c>
      <c r="I1068" s="344">
        <v>0</v>
      </c>
      <c r="J1068" s="344">
        <v>0</v>
      </c>
      <c r="K1068" s="344">
        <v>0</v>
      </c>
      <c r="L1068" s="348">
        <v>5820000</v>
      </c>
      <c r="M1068" s="346">
        <v>5820000</v>
      </c>
      <c r="N1068" s="331">
        <f>IFERROR(VLOOKUP(A1068,'[2]Detail CAPEX  (2)'!_xlnm.Print_Area,11,0),0)</f>
        <v>0</v>
      </c>
      <c r="O1068" s="346">
        <f t="shared" si="217"/>
        <v>0</v>
      </c>
      <c r="P1068" s="346">
        <f t="shared" si="217"/>
        <v>0</v>
      </c>
      <c r="Q1068" s="347">
        <f t="shared" si="218"/>
        <v>0</v>
      </c>
    </row>
    <row r="1069" spans="1:17" ht="18.75" x14ac:dyDescent="0.3">
      <c r="A1069" s="183" t="s">
        <v>1709</v>
      </c>
      <c r="B1069" s="183" t="s">
        <v>1710</v>
      </c>
      <c r="C1069" s="343">
        <v>408</v>
      </c>
      <c r="D1069" s="343">
        <v>9</v>
      </c>
      <c r="E1069" s="343">
        <v>707</v>
      </c>
      <c r="F1069" s="343">
        <v>70750</v>
      </c>
      <c r="G1069" s="343">
        <v>3000</v>
      </c>
      <c r="H1069" s="343">
        <v>404206</v>
      </c>
      <c r="I1069" s="344">
        <v>0</v>
      </c>
      <c r="J1069" s="344">
        <v>0</v>
      </c>
      <c r="K1069" s="344">
        <v>0</v>
      </c>
      <c r="L1069" s="348">
        <v>5105000</v>
      </c>
      <c r="M1069" s="346">
        <v>5105000</v>
      </c>
      <c r="N1069" s="331">
        <f>IFERROR(VLOOKUP(A1069,'[2]Detail CAPEX  (2)'!_xlnm.Print_Area,11,0),0)</f>
        <v>0</v>
      </c>
      <c r="O1069" s="346">
        <f t="shared" si="217"/>
        <v>0</v>
      </c>
      <c r="P1069" s="346">
        <f t="shared" si="217"/>
        <v>0</v>
      </c>
      <c r="Q1069" s="347">
        <f t="shared" si="218"/>
        <v>0</v>
      </c>
    </row>
    <row r="1070" spans="1:17" ht="18.75" x14ac:dyDescent="0.3">
      <c r="A1070" s="183" t="s">
        <v>1711</v>
      </c>
      <c r="B1070" s="183" t="s">
        <v>1712</v>
      </c>
      <c r="C1070" s="343">
        <v>408</v>
      </c>
      <c r="D1070" s="343">
        <v>9</v>
      </c>
      <c r="E1070" s="343">
        <v>707</v>
      </c>
      <c r="F1070" s="343">
        <v>70750</v>
      </c>
      <c r="G1070" s="343">
        <v>3000</v>
      </c>
      <c r="H1070" s="343">
        <v>404206</v>
      </c>
      <c r="I1070" s="344">
        <v>0</v>
      </c>
      <c r="J1070" s="344">
        <v>0</v>
      </c>
      <c r="K1070" s="344">
        <v>0</v>
      </c>
      <c r="L1070" s="348">
        <v>780000</v>
      </c>
      <c r="M1070" s="346">
        <v>780000</v>
      </c>
      <c r="N1070" s="331">
        <f>IFERROR(VLOOKUP(A1070,'[2]Detail CAPEX  (2)'!_xlnm.Print_Area,11,0),0)</f>
        <v>0</v>
      </c>
      <c r="O1070" s="346">
        <f t="shared" si="217"/>
        <v>0</v>
      </c>
      <c r="P1070" s="346">
        <f t="shared" si="217"/>
        <v>0</v>
      </c>
      <c r="Q1070" s="347">
        <f t="shared" si="218"/>
        <v>0</v>
      </c>
    </row>
    <row r="1071" spans="1:17" ht="18.75" x14ac:dyDescent="0.3">
      <c r="A1071" s="183" t="s">
        <v>1713</v>
      </c>
      <c r="B1071" s="183" t="s">
        <v>1714</v>
      </c>
      <c r="C1071" s="343">
        <v>408</v>
      </c>
      <c r="D1071" s="343">
        <v>9</v>
      </c>
      <c r="E1071" s="343">
        <v>707</v>
      </c>
      <c r="F1071" s="343">
        <v>70750</v>
      </c>
      <c r="G1071" s="343">
        <v>3000</v>
      </c>
      <c r="H1071" s="343">
        <v>404206</v>
      </c>
      <c r="I1071" s="344">
        <v>0</v>
      </c>
      <c r="J1071" s="344">
        <v>0</v>
      </c>
      <c r="K1071" s="344">
        <v>0</v>
      </c>
      <c r="L1071" s="348">
        <v>2565000</v>
      </c>
      <c r="M1071" s="346">
        <v>2565000</v>
      </c>
      <c r="N1071" s="331">
        <f>IFERROR(VLOOKUP(A1071,'[2]Detail CAPEX  (2)'!_xlnm.Print_Area,11,0),0)</f>
        <v>0</v>
      </c>
      <c r="O1071" s="346">
        <f t="shared" si="217"/>
        <v>0</v>
      </c>
      <c r="P1071" s="346">
        <f t="shared" si="217"/>
        <v>0</v>
      </c>
      <c r="Q1071" s="347">
        <f t="shared" si="218"/>
        <v>0</v>
      </c>
    </row>
    <row r="1072" spans="1:17" ht="18.75" x14ac:dyDescent="0.3">
      <c r="A1072" s="183" t="s">
        <v>1715</v>
      </c>
      <c r="B1072" s="183" t="s">
        <v>1716</v>
      </c>
      <c r="C1072" s="343">
        <v>408</v>
      </c>
      <c r="D1072" s="343">
        <v>9</v>
      </c>
      <c r="E1072" s="343">
        <v>707</v>
      </c>
      <c r="F1072" s="343">
        <v>70750</v>
      </c>
      <c r="G1072" s="343">
        <v>3000</v>
      </c>
      <c r="H1072" s="343">
        <v>404206</v>
      </c>
      <c r="I1072" s="344">
        <v>0</v>
      </c>
      <c r="J1072" s="344">
        <v>0</v>
      </c>
      <c r="K1072" s="344">
        <v>0</v>
      </c>
      <c r="L1072" s="348">
        <v>6315000</v>
      </c>
      <c r="M1072" s="346">
        <v>6315000</v>
      </c>
      <c r="N1072" s="331">
        <f>IFERROR(VLOOKUP(A1072,'[2]Detail CAPEX  (2)'!_xlnm.Print_Area,11,0),0)</f>
        <v>0</v>
      </c>
      <c r="O1072" s="346">
        <f t="shared" ref="O1072:P1087" si="219">N1072+5%*N1072</f>
        <v>0</v>
      </c>
      <c r="P1072" s="346">
        <f t="shared" si="219"/>
        <v>0</v>
      </c>
      <c r="Q1072" s="347">
        <f t="shared" si="218"/>
        <v>0</v>
      </c>
    </row>
    <row r="1073" spans="1:17" ht="18.75" x14ac:dyDescent="0.3">
      <c r="A1073" s="183" t="s">
        <v>1717</v>
      </c>
      <c r="B1073" s="183" t="s">
        <v>1718</v>
      </c>
      <c r="C1073" s="343">
        <v>408</v>
      </c>
      <c r="D1073" s="343">
        <v>9</v>
      </c>
      <c r="E1073" s="343">
        <v>707</v>
      </c>
      <c r="F1073" s="343">
        <v>70750</v>
      </c>
      <c r="G1073" s="343">
        <v>3000</v>
      </c>
      <c r="H1073" s="343">
        <v>404206</v>
      </c>
      <c r="I1073" s="344">
        <v>0</v>
      </c>
      <c r="J1073" s="344">
        <v>0</v>
      </c>
      <c r="K1073" s="344">
        <v>0</v>
      </c>
      <c r="L1073" s="348">
        <v>4205000</v>
      </c>
      <c r="M1073" s="346">
        <v>4205000</v>
      </c>
      <c r="N1073" s="331">
        <f>IFERROR(VLOOKUP(A1073,'[2]Detail CAPEX  (2)'!_xlnm.Print_Area,11,0),0)</f>
        <v>0</v>
      </c>
      <c r="O1073" s="346">
        <f t="shared" si="219"/>
        <v>0</v>
      </c>
      <c r="P1073" s="346">
        <f t="shared" si="219"/>
        <v>0</v>
      </c>
      <c r="Q1073" s="347">
        <f t="shared" si="218"/>
        <v>0</v>
      </c>
    </row>
    <row r="1074" spans="1:17" ht="18.75" x14ac:dyDescent="0.3">
      <c r="A1074" s="183" t="s">
        <v>1719</v>
      </c>
      <c r="B1074" s="183" t="s">
        <v>1720</v>
      </c>
      <c r="C1074" s="343">
        <v>408</v>
      </c>
      <c r="D1074" s="343">
        <v>9</v>
      </c>
      <c r="E1074" s="343">
        <v>707</v>
      </c>
      <c r="F1074" s="343">
        <v>70750</v>
      </c>
      <c r="G1074" s="343">
        <v>3000</v>
      </c>
      <c r="H1074" s="343">
        <v>404206</v>
      </c>
      <c r="I1074" s="344">
        <v>0</v>
      </c>
      <c r="J1074" s="344">
        <v>0</v>
      </c>
      <c r="K1074" s="344">
        <v>0</v>
      </c>
      <c r="L1074" s="348">
        <v>2200000</v>
      </c>
      <c r="M1074" s="346">
        <v>2200000</v>
      </c>
      <c r="N1074" s="331">
        <f>IFERROR(VLOOKUP(A1074,'[2]Detail CAPEX  (2)'!_xlnm.Print_Area,11,0),0)</f>
        <v>0</v>
      </c>
      <c r="O1074" s="346">
        <f t="shared" si="219"/>
        <v>0</v>
      </c>
      <c r="P1074" s="346">
        <f t="shared" si="219"/>
        <v>0</v>
      </c>
      <c r="Q1074" s="347">
        <f t="shared" si="218"/>
        <v>0</v>
      </c>
    </row>
    <row r="1075" spans="1:17" ht="18.75" x14ac:dyDescent="0.3">
      <c r="A1075" s="183" t="s">
        <v>1721</v>
      </c>
      <c r="B1075" s="183" t="s">
        <v>1722</v>
      </c>
      <c r="C1075" s="343">
        <v>408</v>
      </c>
      <c r="D1075" s="343">
        <v>9</v>
      </c>
      <c r="E1075" s="343">
        <v>707</v>
      </c>
      <c r="F1075" s="343">
        <v>70750</v>
      </c>
      <c r="G1075" s="343">
        <v>3000</v>
      </c>
      <c r="H1075" s="343">
        <v>404206</v>
      </c>
      <c r="I1075" s="344">
        <v>0</v>
      </c>
      <c r="J1075" s="344">
        <v>0</v>
      </c>
      <c r="K1075" s="344">
        <v>0</v>
      </c>
      <c r="L1075" s="348">
        <v>4200000</v>
      </c>
      <c r="M1075" s="346">
        <v>4200000</v>
      </c>
      <c r="N1075" s="331">
        <f>IFERROR(VLOOKUP(A1075,'[2]Detail CAPEX  (2)'!_xlnm.Print_Area,11,0),0)</f>
        <v>0</v>
      </c>
      <c r="O1075" s="346">
        <f t="shared" si="219"/>
        <v>0</v>
      </c>
      <c r="P1075" s="346">
        <f t="shared" si="219"/>
        <v>0</v>
      </c>
      <c r="Q1075" s="347">
        <f t="shared" si="218"/>
        <v>0</v>
      </c>
    </row>
    <row r="1076" spans="1:17" ht="18.75" x14ac:dyDescent="0.3">
      <c r="A1076" s="183" t="s">
        <v>1723</v>
      </c>
      <c r="B1076" s="183" t="s">
        <v>1724</v>
      </c>
      <c r="C1076" s="343">
        <v>408</v>
      </c>
      <c r="D1076" s="343">
        <v>9</v>
      </c>
      <c r="E1076" s="343">
        <v>707</v>
      </c>
      <c r="F1076" s="343">
        <v>70750</v>
      </c>
      <c r="G1076" s="343">
        <v>3000</v>
      </c>
      <c r="H1076" s="343">
        <v>404206</v>
      </c>
      <c r="I1076" s="344">
        <v>0</v>
      </c>
      <c r="J1076" s="344">
        <v>0</v>
      </c>
      <c r="K1076" s="344">
        <v>0</v>
      </c>
      <c r="L1076" s="348">
        <v>10386000</v>
      </c>
      <c r="M1076" s="346">
        <v>10386000</v>
      </c>
      <c r="N1076" s="331">
        <f>IFERROR(VLOOKUP(A1076,'[2]Detail CAPEX  (2)'!_xlnm.Print_Area,11,0),0)</f>
        <v>0</v>
      </c>
      <c r="O1076" s="346">
        <f t="shared" si="219"/>
        <v>0</v>
      </c>
      <c r="P1076" s="346">
        <f t="shared" si="219"/>
        <v>0</v>
      </c>
      <c r="Q1076" s="347">
        <f t="shared" si="218"/>
        <v>0</v>
      </c>
    </row>
    <row r="1077" spans="1:17" ht="18.75" x14ac:dyDescent="0.3">
      <c r="A1077" s="183" t="s">
        <v>1725</v>
      </c>
      <c r="B1077" s="183" t="s">
        <v>1726</v>
      </c>
      <c r="C1077" s="343">
        <v>408</v>
      </c>
      <c r="D1077" s="343">
        <v>9</v>
      </c>
      <c r="E1077" s="343">
        <v>707</v>
      </c>
      <c r="F1077" s="343">
        <v>70750</v>
      </c>
      <c r="G1077" s="343">
        <v>3000</v>
      </c>
      <c r="H1077" s="343">
        <v>404206</v>
      </c>
      <c r="I1077" s="344">
        <v>0</v>
      </c>
      <c r="J1077" s="344">
        <v>0</v>
      </c>
      <c r="K1077" s="344">
        <v>0</v>
      </c>
      <c r="L1077" s="348">
        <v>4620000</v>
      </c>
      <c r="M1077" s="346">
        <v>4620000</v>
      </c>
      <c r="N1077" s="331">
        <f>IFERROR(VLOOKUP(A1077,'[2]Detail CAPEX  (2)'!_xlnm.Print_Area,11,0),0)</f>
        <v>0</v>
      </c>
      <c r="O1077" s="346">
        <f t="shared" si="219"/>
        <v>0</v>
      </c>
      <c r="P1077" s="346">
        <f t="shared" si="219"/>
        <v>0</v>
      </c>
      <c r="Q1077" s="347">
        <f t="shared" si="218"/>
        <v>0</v>
      </c>
    </row>
    <row r="1078" spans="1:17" ht="18.75" x14ac:dyDescent="0.3">
      <c r="A1078" s="183" t="s">
        <v>1727</v>
      </c>
      <c r="B1078" s="183" t="s">
        <v>1728</v>
      </c>
      <c r="C1078" s="343">
        <v>408</v>
      </c>
      <c r="D1078" s="343">
        <v>9</v>
      </c>
      <c r="E1078" s="343">
        <v>707</v>
      </c>
      <c r="F1078" s="343">
        <v>70750</v>
      </c>
      <c r="G1078" s="343">
        <v>3000</v>
      </c>
      <c r="H1078" s="343">
        <v>404206</v>
      </c>
      <c r="I1078" s="344">
        <v>0</v>
      </c>
      <c r="J1078" s="344">
        <v>0</v>
      </c>
      <c r="K1078" s="344">
        <v>0</v>
      </c>
      <c r="L1078" s="348">
        <v>3305000</v>
      </c>
      <c r="M1078" s="346">
        <v>3305000</v>
      </c>
      <c r="N1078" s="331">
        <f>IFERROR(VLOOKUP(A1078,'[2]Detail CAPEX  (2)'!_xlnm.Print_Area,11,0),0)</f>
        <v>0</v>
      </c>
      <c r="O1078" s="346">
        <f t="shared" si="219"/>
        <v>0</v>
      </c>
      <c r="P1078" s="346">
        <f t="shared" si="219"/>
        <v>0</v>
      </c>
      <c r="Q1078" s="347">
        <f t="shared" si="218"/>
        <v>0</v>
      </c>
    </row>
    <row r="1079" spans="1:17" ht="18.75" x14ac:dyDescent="0.3">
      <c r="A1079" s="183" t="s">
        <v>1729</v>
      </c>
      <c r="B1079" s="183" t="s">
        <v>1730</v>
      </c>
      <c r="C1079" s="343">
        <v>408</v>
      </c>
      <c r="D1079" s="343">
        <v>9</v>
      </c>
      <c r="E1079" s="343">
        <v>707</v>
      </c>
      <c r="F1079" s="343">
        <v>70750</v>
      </c>
      <c r="G1079" s="343">
        <v>3000</v>
      </c>
      <c r="H1079" s="343">
        <v>404206</v>
      </c>
      <c r="I1079" s="344">
        <v>0</v>
      </c>
      <c r="J1079" s="344">
        <v>0</v>
      </c>
      <c r="K1079" s="344">
        <v>0</v>
      </c>
      <c r="L1079" s="348">
        <v>2000000</v>
      </c>
      <c r="M1079" s="346">
        <v>2000000</v>
      </c>
      <c r="N1079" s="331">
        <f>IFERROR(VLOOKUP(A1079,'[2]Detail CAPEX  (2)'!_xlnm.Print_Area,11,0),0)</f>
        <v>0</v>
      </c>
      <c r="O1079" s="346">
        <f t="shared" si="219"/>
        <v>0</v>
      </c>
      <c r="P1079" s="346">
        <f t="shared" si="219"/>
        <v>0</v>
      </c>
      <c r="Q1079" s="347">
        <f t="shared" si="218"/>
        <v>0</v>
      </c>
    </row>
    <row r="1080" spans="1:17" ht="18.75" x14ac:dyDescent="0.3">
      <c r="A1080" s="183" t="s">
        <v>1731</v>
      </c>
      <c r="B1080" s="183" t="s">
        <v>1732</v>
      </c>
      <c r="C1080" s="343">
        <v>408</v>
      </c>
      <c r="D1080" s="343">
        <v>9</v>
      </c>
      <c r="E1080" s="343">
        <v>707</v>
      </c>
      <c r="F1080" s="343">
        <v>70750</v>
      </c>
      <c r="G1080" s="343">
        <v>3000</v>
      </c>
      <c r="H1080" s="343">
        <v>404206</v>
      </c>
      <c r="I1080" s="344">
        <v>0</v>
      </c>
      <c r="J1080" s="344">
        <v>0</v>
      </c>
      <c r="K1080" s="344">
        <v>0</v>
      </c>
      <c r="L1080" s="348">
        <v>6740000</v>
      </c>
      <c r="M1080" s="346">
        <v>6740000</v>
      </c>
      <c r="N1080" s="331">
        <f>IFERROR(VLOOKUP(A1080,'[2]Detail CAPEX  (2)'!_xlnm.Print_Area,11,0),0)</f>
        <v>0</v>
      </c>
      <c r="O1080" s="346">
        <f t="shared" si="219"/>
        <v>0</v>
      </c>
      <c r="P1080" s="346">
        <f t="shared" si="219"/>
        <v>0</v>
      </c>
      <c r="Q1080" s="347">
        <f t="shared" si="218"/>
        <v>0</v>
      </c>
    </row>
    <row r="1081" spans="1:17" ht="18.75" x14ac:dyDescent="0.3">
      <c r="A1081" s="183" t="s">
        <v>1733</v>
      </c>
      <c r="B1081" s="183" t="s">
        <v>1734</v>
      </c>
      <c r="C1081" s="343">
        <v>408</v>
      </c>
      <c r="D1081" s="343">
        <v>9</v>
      </c>
      <c r="E1081" s="343">
        <v>707</v>
      </c>
      <c r="F1081" s="343">
        <v>70750</v>
      </c>
      <c r="G1081" s="343">
        <v>3000</v>
      </c>
      <c r="H1081" s="343">
        <v>404206</v>
      </c>
      <c r="I1081" s="344">
        <v>0</v>
      </c>
      <c r="J1081" s="344">
        <v>0</v>
      </c>
      <c r="K1081" s="344">
        <v>0</v>
      </c>
      <c r="L1081" s="348">
        <v>360000</v>
      </c>
      <c r="M1081" s="346">
        <v>360000</v>
      </c>
      <c r="N1081" s="331">
        <f>IFERROR(VLOOKUP(A1081,'[2]Detail CAPEX  (2)'!_xlnm.Print_Area,11,0),0)</f>
        <v>0</v>
      </c>
      <c r="O1081" s="346">
        <f t="shared" si="219"/>
        <v>0</v>
      </c>
      <c r="P1081" s="346">
        <f t="shared" si="219"/>
        <v>0</v>
      </c>
      <c r="Q1081" s="347">
        <f t="shared" si="218"/>
        <v>0</v>
      </c>
    </row>
    <row r="1082" spans="1:17" ht="18.75" x14ac:dyDescent="0.3">
      <c r="A1082" s="183" t="s">
        <v>1735</v>
      </c>
      <c r="B1082" s="183" t="s">
        <v>1736</v>
      </c>
      <c r="C1082" s="343">
        <v>408</v>
      </c>
      <c r="D1082" s="343">
        <v>9</v>
      </c>
      <c r="E1082" s="343">
        <v>707</v>
      </c>
      <c r="F1082" s="343">
        <v>70750</v>
      </c>
      <c r="G1082" s="343">
        <v>3000</v>
      </c>
      <c r="H1082" s="343">
        <v>404206</v>
      </c>
      <c r="I1082" s="344">
        <v>0</v>
      </c>
      <c r="J1082" s="344">
        <v>0</v>
      </c>
      <c r="K1082" s="344">
        <v>0</v>
      </c>
      <c r="L1082" s="348">
        <v>1247000</v>
      </c>
      <c r="M1082" s="346">
        <v>1247000</v>
      </c>
      <c r="N1082" s="331">
        <f>IFERROR(VLOOKUP(A1082,'[2]Detail CAPEX  (2)'!_xlnm.Print_Area,11,0),0)</f>
        <v>0</v>
      </c>
      <c r="O1082" s="346">
        <f t="shared" si="219"/>
        <v>0</v>
      </c>
      <c r="P1082" s="346">
        <f t="shared" si="219"/>
        <v>0</v>
      </c>
      <c r="Q1082" s="347">
        <f t="shared" si="218"/>
        <v>0</v>
      </c>
    </row>
    <row r="1083" spans="1:17" ht="18.75" x14ac:dyDescent="0.3">
      <c r="A1083" s="183" t="s">
        <v>1737</v>
      </c>
      <c r="B1083" s="183" t="s">
        <v>1738</v>
      </c>
      <c r="C1083" s="343">
        <v>408</v>
      </c>
      <c r="D1083" s="343">
        <v>9</v>
      </c>
      <c r="E1083" s="343">
        <v>707</v>
      </c>
      <c r="F1083" s="343">
        <v>70750</v>
      </c>
      <c r="G1083" s="343">
        <v>3000</v>
      </c>
      <c r="H1083" s="343">
        <v>404206</v>
      </c>
      <c r="I1083" s="344">
        <v>0</v>
      </c>
      <c r="J1083" s="344">
        <v>0</v>
      </c>
      <c r="K1083" s="344">
        <v>0</v>
      </c>
      <c r="L1083" s="348">
        <v>3300000</v>
      </c>
      <c r="M1083" s="346">
        <v>3300000</v>
      </c>
      <c r="N1083" s="331">
        <f>IFERROR(VLOOKUP(A1083,'[2]Detail CAPEX  (2)'!_xlnm.Print_Area,11,0),0)</f>
        <v>0</v>
      </c>
      <c r="O1083" s="346">
        <f t="shared" si="219"/>
        <v>0</v>
      </c>
      <c r="P1083" s="346">
        <f t="shared" si="219"/>
        <v>0</v>
      </c>
      <c r="Q1083" s="347">
        <f t="shared" si="218"/>
        <v>0</v>
      </c>
    </row>
    <row r="1084" spans="1:17" ht="18.75" x14ac:dyDescent="0.3">
      <c r="A1084" s="183" t="s">
        <v>1739</v>
      </c>
      <c r="B1084" s="183" t="s">
        <v>1740</v>
      </c>
      <c r="C1084" s="343">
        <v>408</v>
      </c>
      <c r="D1084" s="343">
        <v>9</v>
      </c>
      <c r="E1084" s="343">
        <v>707</v>
      </c>
      <c r="F1084" s="343">
        <v>70750</v>
      </c>
      <c r="G1084" s="343">
        <v>3000</v>
      </c>
      <c r="H1084" s="343">
        <v>404206</v>
      </c>
      <c r="I1084" s="344">
        <v>0</v>
      </c>
      <c r="J1084" s="344">
        <v>0</v>
      </c>
      <c r="K1084" s="344">
        <v>0</v>
      </c>
      <c r="L1084" s="348">
        <v>20790000</v>
      </c>
      <c r="M1084" s="346">
        <v>20790000</v>
      </c>
      <c r="N1084" s="331">
        <f>IFERROR(VLOOKUP(A1084,'[2]Detail CAPEX  (2)'!_xlnm.Print_Area,11,0),0)</f>
        <v>0</v>
      </c>
      <c r="O1084" s="346">
        <f t="shared" si="219"/>
        <v>0</v>
      </c>
      <c r="P1084" s="346">
        <f t="shared" si="219"/>
        <v>0</v>
      </c>
      <c r="Q1084" s="347">
        <f t="shared" si="218"/>
        <v>0</v>
      </c>
    </row>
    <row r="1085" spans="1:17" ht="18.75" x14ac:dyDescent="0.3">
      <c r="A1085" s="183" t="s">
        <v>1741</v>
      </c>
      <c r="B1085" s="183" t="s">
        <v>1742</v>
      </c>
      <c r="C1085" s="343">
        <v>408</v>
      </c>
      <c r="D1085" s="343">
        <v>9</v>
      </c>
      <c r="E1085" s="343">
        <v>707</v>
      </c>
      <c r="F1085" s="343">
        <v>70750</v>
      </c>
      <c r="G1085" s="343">
        <v>3000</v>
      </c>
      <c r="H1085" s="343">
        <v>404206</v>
      </c>
      <c r="I1085" s="344">
        <v>0</v>
      </c>
      <c r="J1085" s="344">
        <v>0</v>
      </c>
      <c r="K1085" s="344">
        <v>0</v>
      </c>
      <c r="L1085" s="348">
        <v>3150000</v>
      </c>
      <c r="M1085" s="346">
        <v>3150000</v>
      </c>
      <c r="N1085" s="331">
        <f>IFERROR(VLOOKUP(A1085,'[2]Detail CAPEX  (2)'!_xlnm.Print_Area,11,0),0)</f>
        <v>0</v>
      </c>
      <c r="O1085" s="346">
        <f t="shared" si="219"/>
        <v>0</v>
      </c>
      <c r="P1085" s="346">
        <f t="shared" si="219"/>
        <v>0</v>
      </c>
      <c r="Q1085" s="347">
        <f t="shared" si="218"/>
        <v>0</v>
      </c>
    </row>
    <row r="1086" spans="1:17" ht="18.75" x14ac:dyDescent="0.3">
      <c r="A1086" s="333"/>
      <c r="B1086" s="333" t="s">
        <v>222</v>
      </c>
      <c r="C1086" s="337"/>
      <c r="D1086" s="337"/>
      <c r="E1086" s="337"/>
      <c r="F1086" s="337"/>
      <c r="G1086" s="337"/>
      <c r="H1086" s="337"/>
      <c r="I1086" s="183"/>
      <c r="J1086" s="183"/>
      <c r="K1086" s="183"/>
      <c r="L1086" s="342"/>
      <c r="M1086" s="183"/>
      <c r="N1086" s="331">
        <f>IFERROR(VLOOKUP(A1086,'[2]Detail CAPEX  (2)'!_xlnm.Print_Area,11,0),0)</f>
        <v>0</v>
      </c>
      <c r="O1086" s="346">
        <f t="shared" si="219"/>
        <v>0</v>
      </c>
      <c r="P1086" s="346">
        <f t="shared" si="219"/>
        <v>0</v>
      </c>
      <c r="Q1086" s="347">
        <f t="shared" si="218"/>
        <v>0</v>
      </c>
    </row>
    <row r="1087" spans="1:17" ht="18.75" x14ac:dyDescent="0.3">
      <c r="A1087" s="183" t="s">
        <v>1743</v>
      </c>
      <c r="B1087" s="183" t="s">
        <v>1744</v>
      </c>
      <c r="C1087" s="343">
        <v>409</v>
      </c>
      <c r="D1087" s="343">
        <v>9</v>
      </c>
      <c r="E1087" s="343">
        <v>707</v>
      </c>
      <c r="F1087" s="343">
        <v>70750</v>
      </c>
      <c r="G1087" s="343">
        <v>3000</v>
      </c>
      <c r="H1087" s="343">
        <v>404206</v>
      </c>
      <c r="I1087" s="346">
        <v>188604200</v>
      </c>
      <c r="J1087" s="346">
        <v>27801308</v>
      </c>
      <c r="K1087" s="346">
        <v>563680000</v>
      </c>
      <c r="L1087" s="348">
        <v>207312000</v>
      </c>
      <c r="M1087" s="183"/>
      <c r="N1087" s="331">
        <f>IFERROR(VLOOKUP(A1087,'[2]Detail CAPEX  (2)'!_xlnm.Print_Area,11,0),0)</f>
        <v>0</v>
      </c>
      <c r="O1087" s="346">
        <f t="shared" si="219"/>
        <v>0</v>
      </c>
      <c r="P1087" s="346">
        <f t="shared" si="219"/>
        <v>0</v>
      </c>
      <c r="Q1087" s="347">
        <f t="shared" si="218"/>
        <v>0</v>
      </c>
    </row>
    <row r="1088" spans="1:17" ht="18.75" x14ac:dyDescent="0.3">
      <c r="A1088" s="183" t="s">
        <v>1745</v>
      </c>
      <c r="B1088" s="183" t="s">
        <v>1746</v>
      </c>
      <c r="C1088" s="343">
        <v>410</v>
      </c>
      <c r="D1088" s="343">
        <v>9</v>
      </c>
      <c r="E1088" s="343">
        <v>707</v>
      </c>
      <c r="F1088" s="343">
        <v>70750</v>
      </c>
      <c r="G1088" s="343">
        <v>3000</v>
      </c>
      <c r="H1088" s="343">
        <v>404206</v>
      </c>
      <c r="I1088" s="344">
        <v>0</v>
      </c>
      <c r="J1088" s="344">
        <v>0</v>
      </c>
      <c r="K1088" s="346">
        <v>10000000</v>
      </c>
      <c r="L1088" s="348">
        <v>9000000</v>
      </c>
      <c r="M1088" s="183"/>
      <c r="N1088" s="331">
        <f>IFERROR(VLOOKUP(A1088,'[2]Detail CAPEX  (2)'!_xlnm.Print_Area,11,0),0)</f>
        <v>0</v>
      </c>
      <c r="O1088" s="346">
        <f t="shared" ref="O1088:P1103" si="220">N1088+5%*N1088</f>
        <v>0</v>
      </c>
      <c r="P1088" s="346">
        <f t="shared" si="220"/>
        <v>0</v>
      </c>
      <c r="Q1088" s="347">
        <f t="shared" si="218"/>
        <v>0</v>
      </c>
    </row>
    <row r="1089" spans="1:17" ht="18.75" x14ac:dyDescent="0.3">
      <c r="A1089" s="183" t="s">
        <v>1747</v>
      </c>
      <c r="B1089" s="183" t="s">
        <v>1748</v>
      </c>
      <c r="C1089" s="343">
        <v>406</v>
      </c>
      <c r="D1089" s="343">
        <v>9</v>
      </c>
      <c r="E1089" s="343">
        <v>707</v>
      </c>
      <c r="F1089" s="343">
        <v>70750</v>
      </c>
      <c r="G1089" s="343">
        <v>3000</v>
      </c>
      <c r="H1089" s="343">
        <v>404206</v>
      </c>
      <c r="I1089" s="346">
        <v>12700000</v>
      </c>
      <c r="J1089" s="346">
        <v>6127500</v>
      </c>
      <c r="K1089" s="346">
        <v>25000000</v>
      </c>
      <c r="L1089" s="348">
        <v>22500000</v>
      </c>
      <c r="M1089" s="183"/>
      <c r="N1089" s="331">
        <f>IFERROR(VLOOKUP(A1089,'[2]Detail CAPEX  (2)'!_xlnm.Print_Area,11,0),0)</f>
        <v>0</v>
      </c>
      <c r="O1089" s="346">
        <f t="shared" si="220"/>
        <v>0</v>
      </c>
      <c r="P1089" s="346">
        <f t="shared" si="220"/>
        <v>0</v>
      </c>
      <c r="Q1089" s="347">
        <f t="shared" si="218"/>
        <v>0</v>
      </c>
    </row>
    <row r="1090" spans="1:17" ht="18.75" x14ac:dyDescent="0.3">
      <c r="A1090" s="183" t="s">
        <v>1749</v>
      </c>
      <c r="B1090" s="183" t="s">
        <v>1750</v>
      </c>
      <c r="C1090" s="343">
        <v>402</v>
      </c>
      <c r="D1090" s="343">
        <v>6</v>
      </c>
      <c r="E1090" s="343">
        <v>707</v>
      </c>
      <c r="F1090" s="343">
        <v>70750</v>
      </c>
      <c r="G1090" s="343">
        <v>3000</v>
      </c>
      <c r="H1090" s="343">
        <v>404206</v>
      </c>
      <c r="I1090" s="346">
        <v>30600000</v>
      </c>
      <c r="J1090" s="344">
        <v>0</v>
      </c>
      <c r="K1090" s="346">
        <v>100000000</v>
      </c>
      <c r="L1090" s="348">
        <v>90000000</v>
      </c>
      <c r="M1090" s="183"/>
      <c r="N1090" s="331">
        <f>IFERROR(VLOOKUP(A1090,'[2]Detail CAPEX  (2)'!_xlnm.Print_Area,11,0),0)</f>
        <v>0</v>
      </c>
      <c r="O1090" s="346">
        <f t="shared" si="220"/>
        <v>0</v>
      </c>
      <c r="P1090" s="346">
        <f t="shared" si="220"/>
        <v>0</v>
      </c>
      <c r="Q1090" s="347">
        <f t="shared" si="218"/>
        <v>0</v>
      </c>
    </row>
    <row r="1091" spans="1:17" ht="18.75" x14ac:dyDescent="0.3">
      <c r="A1091" s="183" t="s">
        <v>1751</v>
      </c>
      <c r="B1091" s="183" t="s">
        <v>1752</v>
      </c>
      <c r="C1091" s="343">
        <v>408</v>
      </c>
      <c r="D1091" s="343">
        <v>9</v>
      </c>
      <c r="E1091" s="343">
        <v>707</v>
      </c>
      <c r="F1091" s="343">
        <v>70750</v>
      </c>
      <c r="G1091" s="343">
        <v>3000</v>
      </c>
      <c r="H1091" s="343">
        <v>404206</v>
      </c>
      <c r="I1091" s="344">
        <v>0</v>
      </c>
      <c r="J1091" s="346">
        <v>3500000</v>
      </c>
      <c r="K1091" s="346">
        <v>20000000</v>
      </c>
      <c r="L1091" s="348">
        <v>18000000</v>
      </c>
      <c r="M1091" s="183"/>
      <c r="N1091" s="331">
        <f>IFERROR(VLOOKUP(A1091,'[2]Detail CAPEX  (2)'!_xlnm.Print_Area,11,0),0)</f>
        <v>0</v>
      </c>
      <c r="O1091" s="346">
        <f t="shared" si="220"/>
        <v>0</v>
      </c>
      <c r="P1091" s="346">
        <f t="shared" si="220"/>
        <v>0</v>
      </c>
      <c r="Q1091" s="347">
        <f t="shared" si="218"/>
        <v>0</v>
      </c>
    </row>
    <row r="1092" spans="1:17" ht="18.75" x14ac:dyDescent="0.3">
      <c r="A1092" s="183" t="s">
        <v>1753</v>
      </c>
      <c r="B1092" s="183" t="s">
        <v>1754</v>
      </c>
      <c r="C1092" s="343">
        <v>410</v>
      </c>
      <c r="D1092" s="343">
        <v>9</v>
      </c>
      <c r="E1092" s="343">
        <v>707</v>
      </c>
      <c r="F1092" s="343">
        <v>70750</v>
      </c>
      <c r="G1092" s="343">
        <v>3000</v>
      </c>
      <c r="H1092" s="343">
        <v>404213</v>
      </c>
      <c r="I1092" s="344">
        <v>0</v>
      </c>
      <c r="J1092" s="344">
        <v>0</v>
      </c>
      <c r="K1092" s="346">
        <v>40000000</v>
      </c>
      <c r="L1092" s="348">
        <v>36000000</v>
      </c>
      <c r="M1092" s="183"/>
      <c r="N1092" s="331">
        <f>IFERROR(VLOOKUP(A1092,'[2]Detail CAPEX  (2)'!_xlnm.Print_Area,11,0),0)</f>
        <v>0</v>
      </c>
      <c r="O1092" s="346">
        <f t="shared" si="220"/>
        <v>0</v>
      </c>
      <c r="P1092" s="346">
        <f t="shared" si="220"/>
        <v>0</v>
      </c>
      <c r="Q1092" s="347">
        <f t="shared" si="218"/>
        <v>0</v>
      </c>
    </row>
    <row r="1093" spans="1:17" ht="18.75" x14ac:dyDescent="0.3">
      <c r="A1093" s="183" t="s">
        <v>1755</v>
      </c>
      <c r="B1093" s="183" t="s">
        <v>1756</v>
      </c>
      <c r="C1093" s="343">
        <v>410</v>
      </c>
      <c r="D1093" s="343">
        <v>9</v>
      </c>
      <c r="E1093" s="343">
        <v>707</v>
      </c>
      <c r="F1093" s="343">
        <v>70750</v>
      </c>
      <c r="G1093" s="343">
        <v>3000</v>
      </c>
      <c r="H1093" s="343">
        <v>404210</v>
      </c>
      <c r="I1093" s="346">
        <v>3000000</v>
      </c>
      <c r="J1093" s="344">
        <v>0</v>
      </c>
      <c r="K1093" s="346">
        <v>50000000</v>
      </c>
      <c r="L1093" s="348">
        <v>45000000</v>
      </c>
      <c r="M1093" s="183"/>
      <c r="N1093" s="331">
        <f>IFERROR(VLOOKUP(A1093,'[2]Detail CAPEX  (2)'!_xlnm.Print_Area,11,0),0)</f>
        <v>0</v>
      </c>
      <c r="O1093" s="346">
        <f t="shared" si="220"/>
        <v>0</v>
      </c>
      <c r="P1093" s="346">
        <f t="shared" si="220"/>
        <v>0</v>
      </c>
      <c r="Q1093" s="347">
        <f t="shared" si="218"/>
        <v>0</v>
      </c>
    </row>
    <row r="1094" spans="1:17" ht="18.75" x14ac:dyDescent="0.3">
      <c r="A1094" s="183" t="s">
        <v>1757</v>
      </c>
      <c r="B1094" s="183" t="s">
        <v>1758</v>
      </c>
      <c r="C1094" s="343">
        <v>410</v>
      </c>
      <c r="D1094" s="343">
        <v>9</v>
      </c>
      <c r="E1094" s="343">
        <v>707</v>
      </c>
      <c r="F1094" s="343">
        <v>70750</v>
      </c>
      <c r="G1094" s="343">
        <v>3000</v>
      </c>
      <c r="H1094" s="343">
        <v>404210</v>
      </c>
      <c r="I1094" s="344">
        <v>0</v>
      </c>
      <c r="J1094" s="344">
        <v>0</v>
      </c>
      <c r="K1094" s="346">
        <v>50000000</v>
      </c>
      <c r="L1094" s="348">
        <v>45000000</v>
      </c>
      <c r="M1094" s="183"/>
      <c r="N1094" s="331">
        <f>IFERROR(VLOOKUP(A1094,'[2]Detail CAPEX  (2)'!_xlnm.Print_Area,11,0),0)</f>
        <v>0</v>
      </c>
      <c r="O1094" s="346">
        <f t="shared" si="220"/>
        <v>0</v>
      </c>
      <c r="P1094" s="346">
        <f t="shared" si="220"/>
        <v>0</v>
      </c>
      <c r="Q1094" s="347">
        <f t="shared" si="218"/>
        <v>0</v>
      </c>
    </row>
    <row r="1095" spans="1:17" ht="18.75" x14ac:dyDescent="0.3">
      <c r="A1095" s="183" t="s">
        <v>1759</v>
      </c>
      <c r="B1095" s="183" t="s">
        <v>1760</v>
      </c>
      <c r="C1095" s="343">
        <v>410</v>
      </c>
      <c r="D1095" s="343">
        <v>9</v>
      </c>
      <c r="E1095" s="343">
        <v>707</v>
      </c>
      <c r="F1095" s="343">
        <v>70750</v>
      </c>
      <c r="G1095" s="343">
        <v>3000</v>
      </c>
      <c r="H1095" s="343">
        <v>404210</v>
      </c>
      <c r="I1095" s="346">
        <v>44007322</v>
      </c>
      <c r="J1095" s="344">
        <v>0</v>
      </c>
      <c r="K1095" s="346">
        <v>200000000</v>
      </c>
      <c r="L1095" s="348">
        <v>180000000</v>
      </c>
      <c r="M1095" s="183"/>
      <c r="N1095" s="331">
        <f>IFERROR(VLOOKUP(A1095,'[2]Detail CAPEX  (2)'!_xlnm.Print_Area,11,0),0)</f>
        <v>0</v>
      </c>
      <c r="O1095" s="346">
        <f t="shared" si="220"/>
        <v>0</v>
      </c>
      <c r="P1095" s="346">
        <f t="shared" si="220"/>
        <v>0</v>
      </c>
      <c r="Q1095" s="347">
        <f t="shared" si="218"/>
        <v>0</v>
      </c>
    </row>
    <row r="1096" spans="1:17" ht="18.75" x14ac:dyDescent="0.3">
      <c r="A1096" s="183" t="s">
        <v>1761</v>
      </c>
      <c r="B1096" s="183" t="s">
        <v>1762</v>
      </c>
      <c r="C1096" s="343">
        <v>409</v>
      </c>
      <c r="D1096" s="343">
        <v>9</v>
      </c>
      <c r="E1096" s="343">
        <v>707</v>
      </c>
      <c r="F1096" s="343">
        <v>70750</v>
      </c>
      <c r="G1096" s="343">
        <v>3000</v>
      </c>
      <c r="H1096" s="343">
        <v>404206</v>
      </c>
      <c r="I1096" s="346">
        <v>16585000</v>
      </c>
      <c r="J1096" s="344">
        <v>0</v>
      </c>
      <c r="K1096" s="346">
        <v>10000000</v>
      </c>
      <c r="L1096" s="348">
        <v>9000000</v>
      </c>
      <c r="M1096" s="183"/>
      <c r="N1096" s="331">
        <f>IFERROR(VLOOKUP(A1096,'[2]Detail CAPEX  (2)'!_xlnm.Print_Area,11,0),0)</f>
        <v>0</v>
      </c>
      <c r="O1096" s="346">
        <f t="shared" si="220"/>
        <v>0</v>
      </c>
      <c r="P1096" s="346">
        <f t="shared" si="220"/>
        <v>0</v>
      </c>
      <c r="Q1096" s="347">
        <f t="shared" si="218"/>
        <v>0</v>
      </c>
    </row>
    <row r="1097" spans="1:17" ht="18.75" x14ac:dyDescent="0.3">
      <c r="A1097" s="183" t="s">
        <v>1763</v>
      </c>
      <c r="B1097" s="183" t="s">
        <v>1764</v>
      </c>
      <c r="C1097" s="343">
        <v>408</v>
      </c>
      <c r="D1097" s="343">
        <v>9</v>
      </c>
      <c r="E1097" s="343">
        <v>707</v>
      </c>
      <c r="F1097" s="343">
        <v>70750</v>
      </c>
      <c r="G1097" s="343">
        <v>3000</v>
      </c>
      <c r="H1097" s="343">
        <v>404206</v>
      </c>
      <c r="I1097" s="346">
        <v>5000000</v>
      </c>
      <c r="J1097" s="346">
        <v>11370275</v>
      </c>
      <c r="K1097" s="346">
        <v>20000000</v>
      </c>
      <c r="L1097" s="348">
        <v>18000000</v>
      </c>
      <c r="M1097" s="346">
        <v>18000000</v>
      </c>
      <c r="N1097" s="331">
        <f>IFERROR(VLOOKUP(A1097,'[2]Detail CAPEX  (2)'!_xlnm.Print_Area,11,0),0)</f>
        <v>0</v>
      </c>
      <c r="O1097" s="346">
        <f t="shared" si="220"/>
        <v>0</v>
      </c>
      <c r="P1097" s="346">
        <f t="shared" si="220"/>
        <v>0</v>
      </c>
      <c r="Q1097" s="347">
        <f t="shared" si="218"/>
        <v>0</v>
      </c>
    </row>
    <row r="1098" spans="1:17" ht="18.75" x14ac:dyDescent="0.3">
      <c r="A1098" s="183" t="s">
        <v>1765</v>
      </c>
      <c r="B1098" s="183" t="s">
        <v>1766</v>
      </c>
      <c r="C1098" s="343">
        <v>411</v>
      </c>
      <c r="D1098" s="343">
        <v>9</v>
      </c>
      <c r="E1098" s="343">
        <v>707</v>
      </c>
      <c r="F1098" s="343">
        <v>70750</v>
      </c>
      <c r="G1098" s="343">
        <v>3000</v>
      </c>
      <c r="H1098" s="343">
        <v>404206</v>
      </c>
      <c r="I1098" s="346">
        <v>2000000</v>
      </c>
      <c r="J1098" s="344">
        <v>0</v>
      </c>
      <c r="K1098" s="346">
        <v>10000000</v>
      </c>
      <c r="L1098" s="348">
        <v>9000000</v>
      </c>
      <c r="M1098" s="183"/>
      <c r="N1098" s="331">
        <f>IFERROR(VLOOKUP(A1098,'[2]Detail CAPEX  (2)'!_xlnm.Print_Area,11,0),0)</f>
        <v>0</v>
      </c>
      <c r="O1098" s="346">
        <f t="shared" si="220"/>
        <v>0</v>
      </c>
      <c r="P1098" s="346">
        <f t="shared" si="220"/>
        <v>0</v>
      </c>
      <c r="Q1098" s="347">
        <f t="shared" si="218"/>
        <v>0</v>
      </c>
    </row>
    <row r="1099" spans="1:17" ht="18.75" x14ac:dyDescent="0.3">
      <c r="A1099" s="183" t="s">
        <v>1767</v>
      </c>
      <c r="B1099" s="183" t="s">
        <v>1768</v>
      </c>
      <c r="C1099" s="343">
        <v>410</v>
      </c>
      <c r="D1099" s="343">
        <v>9</v>
      </c>
      <c r="E1099" s="343">
        <v>707</v>
      </c>
      <c r="F1099" s="343">
        <v>70750</v>
      </c>
      <c r="G1099" s="343">
        <v>3000</v>
      </c>
      <c r="H1099" s="343">
        <v>404206</v>
      </c>
      <c r="I1099" s="346">
        <v>88647513</v>
      </c>
      <c r="J1099" s="346">
        <v>40000000</v>
      </c>
      <c r="K1099" s="346">
        <v>400000000</v>
      </c>
      <c r="L1099" s="348">
        <v>100000000</v>
      </c>
      <c r="M1099" s="183"/>
      <c r="N1099" s="331">
        <f>IFERROR(VLOOKUP(A1099,'[2]Detail CAPEX  (2)'!_xlnm.Print_Area,11,0),0)</f>
        <v>0</v>
      </c>
      <c r="O1099" s="346">
        <f t="shared" si="220"/>
        <v>0</v>
      </c>
      <c r="P1099" s="346">
        <f t="shared" si="220"/>
        <v>0</v>
      </c>
      <c r="Q1099" s="347">
        <f t="shared" si="218"/>
        <v>0</v>
      </c>
    </row>
    <row r="1100" spans="1:17" ht="18.75" x14ac:dyDescent="0.3">
      <c r="A1100" s="183" t="s">
        <v>1769</v>
      </c>
      <c r="B1100" s="183" t="s">
        <v>1770</v>
      </c>
      <c r="C1100" s="343">
        <v>411</v>
      </c>
      <c r="D1100" s="343">
        <v>9</v>
      </c>
      <c r="E1100" s="343">
        <v>707</v>
      </c>
      <c r="F1100" s="343">
        <v>70750</v>
      </c>
      <c r="G1100" s="343">
        <v>3000</v>
      </c>
      <c r="H1100" s="343">
        <v>404206</v>
      </c>
      <c r="I1100" s="344">
        <v>0</v>
      </c>
      <c r="J1100" s="344">
        <v>0</v>
      </c>
      <c r="K1100" s="346">
        <v>10000000</v>
      </c>
      <c r="L1100" s="348">
        <v>9000000</v>
      </c>
      <c r="M1100" s="183"/>
      <c r="N1100" s="331">
        <f>IFERROR(VLOOKUP(A1100,'[2]Detail CAPEX  (2)'!_xlnm.Print_Area,11,0),0)</f>
        <v>0</v>
      </c>
      <c r="O1100" s="346">
        <f t="shared" si="220"/>
        <v>0</v>
      </c>
      <c r="P1100" s="346">
        <f t="shared" si="220"/>
        <v>0</v>
      </c>
      <c r="Q1100" s="347">
        <f t="shared" si="218"/>
        <v>0</v>
      </c>
    </row>
    <row r="1101" spans="1:17" ht="18.75" x14ac:dyDescent="0.3">
      <c r="A1101" s="183" t="s">
        <v>1771</v>
      </c>
      <c r="B1101" s="183" t="s">
        <v>1772</v>
      </c>
      <c r="C1101" s="343">
        <v>411</v>
      </c>
      <c r="D1101" s="343">
        <v>9</v>
      </c>
      <c r="E1101" s="343">
        <v>707</v>
      </c>
      <c r="F1101" s="343">
        <v>70750</v>
      </c>
      <c r="G1101" s="343">
        <v>3000</v>
      </c>
      <c r="H1101" s="343">
        <v>404206</v>
      </c>
      <c r="I1101" s="344">
        <v>0</v>
      </c>
      <c r="J1101" s="344">
        <v>0</v>
      </c>
      <c r="K1101" s="346">
        <v>12000000</v>
      </c>
      <c r="L1101" s="348">
        <v>10800000</v>
      </c>
      <c r="M1101" s="183"/>
      <c r="N1101" s="331">
        <f>IFERROR(VLOOKUP(A1101,'[2]Detail CAPEX  (2)'!_xlnm.Print_Area,11,0),0)</f>
        <v>0</v>
      </c>
      <c r="O1101" s="346">
        <f t="shared" si="220"/>
        <v>0</v>
      </c>
      <c r="P1101" s="346">
        <f t="shared" si="220"/>
        <v>0</v>
      </c>
      <c r="Q1101" s="347">
        <f t="shared" si="218"/>
        <v>0</v>
      </c>
    </row>
    <row r="1102" spans="1:17" ht="18.75" x14ac:dyDescent="0.3">
      <c r="A1102" s="183" t="s">
        <v>1773</v>
      </c>
      <c r="B1102" s="183" t="s">
        <v>1774</v>
      </c>
      <c r="C1102" s="343">
        <v>401</v>
      </c>
      <c r="D1102" s="343">
        <v>6</v>
      </c>
      <c r="E1102" s="343">
        <v>707</v>
      </c>
      <c r="F1102" s="343">
        <v>70750</v>
      </c>
      <c r="G1102" s="343">
        <v>3000</v>
      </c>
      <c r="H1102" s="343">
        <v>404206</v>
      </c>
      <c r="I1102" s="344">
        <v>0</v>
      </c>
      <c r="J1102" s="346">
        <v>4500000</v>
      </c>
      <c r="K1102" s="346">
        <v>100000000</v>
      </c>
      <c r="L1102" s="348">
        <v>90000000</v>
      </c>
      <c r="M1102" s="183"/>
      <c r="N1102" s="331">
        <f>IFERROR(VLOOKUP(A1102,'[2]Detail CAPEX  (2)'!_xlnm.Print_Area,11,0),0)</f>
        <v>0</v>
      </c>
      <c r="O1102" s="346">
        <f t="shared" si="220"/>
        <v>0</v>
      </c>
      <c r="P1102" s="346">
        <f t="shared" si="220"/>
        <v>0</v>
      </c>
      <c r="Q1102" s="347">
        <f t="shared" si="218"/>
        <v>0</v>
      </c>
    </row>
    <row r="1103" spans="1:17" ht="18.75" x14ac:dyDescent="0.3">
      <c r="A1103" s="183" t="s">
        <v>1775</v>
      </c>
      <c r="B1103" s="183" t="s">
        <v>1776</v>
      </c>
      <c r="C1103" s="343">
        <v>406</v>
      </c>
      <c r="D1103" s="343">
        <v>9</v>
      </c>
      <c r="E1103" s="343">
        <v>707</v>
      </c>
      <c r="F1103" s="343">
        <v>70750</v>
      </c>
      <c r="G1103" s="343">
        <v>3000</v>
      </c>
      <c r="H1103" s="343">
        <v>404206</v>
      </c>
      <c r="I1103" s="344">
        <v>0</v>
      </c>
      <c r="J1103" s="346">
        <v>4500000</v>
      </c>
      <c r="K1103" s="346">
        <v>20000000</v>
      </c>
      <c r="L1103" s="348">
        <v>18000000</v>
      </c>
      <c r="M1103" s="183"/>
      <c r="N1103" s="331">
        <f>IFERROR(VLOOKUP(A1103,'[2]Detail CAPEX  (2)'!_xlnm.Print_Area,11,0),0)</f>
        <v>0</v>
      </c>
      <c r="O1103" s="346">
        <f t="shared" si="220"/>
        <v>0</v>
      </c>
      <c r="P1103" s="346">
        <f t="shared" si="220"/>
        <v>0</v>
      </c>
      <c r="Q1103" s="347">
        <f t="shared" si="218"/>
        <v>0</v>
      </c>
    </row>
    <row r="1104" spans="1:17" ht="18.75" x14ac:dyDescent="0.3">
      <c r="A1104" s="183" t="s">
        <v>1777</v>
      </c>
      <c r="B1104" s="183" t="s">
        <v>1778</v>
      </c>
      <c r="C1104" s="343">
        <v>411</v>
      </c>
      <c r="D1104" s="343">
        <v>9</v>
      </c>
      <c r="E1104" s="343">
        <v>707</v>
      </c>
      <c r="F1104" s="343">
        <v>70750</v>
      </c>
      <c r="G1104" s="343">
        <v>3000</v>
      </c>
      <c r="H1104" s="343">
        <v>404206</v>
      </c>
      <c r="I1104" s="344">
        <v>0</v>
      </c>
      <c r="J1104" s="344">
        <v>0</v>
      </c>
      <c r="K1104" s="346">
        <v>10000000</v>
      </c>
      <c r="L1104" s="348">
        <v>9000000</v>
      </c>
      <c r="M1104" s="183"/>
      <c r="N1104" s="331">
        <f>IFERROR(VLOOKUP(A1104,'[2]Detail CAPEX  (2)'!_xlnm.Print_Area,11,0),0)</f>
        <v>0</v>
      </c>
      <c r="O1104" s="346">
        <f t="shared" ref="O1104:P1119" si="221">N1104+5%*N1104</f>
        <v>0</v>
      </c>
      <c r="P1104" s="346">
        <f t="shared" si="221"/>
        <v>0</v>
      </c>
      <c r="Q1104" s="347">
        <f t="shared" si="218"/>
        <v>0</v>
      </c>
    </row>
    <row r="1105" spans="1:17" ht="18.75" x14ac:dyDescent="0.3">
      <c r="A1105" s="183" t="s">
        <v>1779</v>
      </c>
      <c r="B1105" s="183" t="s">
        <v>1780</v>
      </c>
      <c r="C1105" s="343">
        <v>410</v>
      </c>
      <c r="D1105" s="343">
        <v>9</v>
      </c>
      <c r="E1105" s="343">
        <v>707</v>
      </c>
      <c r="F1105" s="343">
        <v>70750</v>
      </c>
      <c r="G1105" s="343">
        <v>3000</v>
      </c>
      <c r="H1105" s="343">
        <v>404206</v>
      </c>
      <c r="I1105" s="344">
        <v>0</v>
      </c>
      <c r="J1105" s="344">
        <v>0</v>
      </c>
      <c r="K1105" s="346">
        <v>10000000</v>
      </c>
      <c r="L1105" s="348">
        <v>9000000</v>
      </c>
      <c r="M1105" s="183"/>
      <c r="N1105" s="331">
        <f>IFERROR(VLOOKUP(A1105,'[2]Detail CAPEX  (2)'!_xlnm.Print_Area,11,0),0)</f>
        <v>0</v>
      </c>
      <c r="O1105" s="346">
        <f t="shared" si="221"/>
        <v>0</v>
      </c>
      <c r="P1105" s="346">
        <f t="shared" si="221"/>
        <v>0</v>
      </c>
      <c r="Q1105" s="347">
        <f t="shared" si="218"/>
        <v>0</v>
      </c>
    </row>
    <row r="1106" spans="1:17" ht="18.75" x14ac:dyDescent="0.3">
      <c r="A1106" s="183" t="s">
        <v>1781</v>
      </c>
      <c r="B1106" s="183" t="s">
        <v>1782</v>
      </c>
      <c r="C1106" s="343">
        <v>411</v>
      </c>
      <c r="D1106" s="343">
        <v>9</v>
      </c>
      <c r="E1106" s="343">
        <v>707</v>
      </c>
      <c r="F1106" s="343">
        <v>70750</v>
      </c>
      <c r="G1106" s="343">
        <v>3000</v>
      </c>
      <c r="H1106" s="343">
        <v>404206</v>
      </c>
      <c r="I1106" s="344">
        <v>0</v>
      </c>
      <c r="J1106" s="344">
        <v>0</v>
      </c>
      <c r="K1106" s="346">
        <v>10000000</v>
      </c>
      <c r="L1106" s="348">
        <v>9000000</v>
      </c>
      <c r="M1106" s="183"/>
      <c r="N1106" s="331">
        <f>IFERROR(VLOOKUP(A1106,'[2]Detail CAPEX  (2)'!_xlnm.Print_Area,11,0),0)</f>
        <v>0</v>
      </c>
      <c r="O1106" s="346">
        <f t="shared" si="221"/>
        <v>0</v>
      </c>
      <c r="P1106" s="346">
        <f t="shared" si="221"/>
        <v>0</v>
      </c>
      <c r="Q1106" s="347">
        <f t="shared" si="218"/>
        <v>0</v>
      </c>
    </row>
    <row r="1107" spans="1:17" ht="18.75" x14ac:dyDescent="0.3">
      <c r="A1107" s="183" t="s">
        <v>1783</v>
      </c>
      <c r="B1107" s="183" t="s">
        <v>1784</v>
      </c>
      <c r="C1107" s="343">
        <v>411</v>
      </c>
      <c r="D1107" s="343">
        <v>9</v>
      </c>
      <c r="E1107" s="343">
        <v>707</v>
      </c>
      <c r="F1107" s="343">
        <v>70750</v>
      </c>
      <c r="G1107" s="343">
        <v>3000</v>
      </c>
      <c r="H1107" s="343">
        <v>404206</v>
      </c>
      <c r="I1107" s="344">
        <v>0</v>
      </c>
      <c r="J1107" s="344">
        <v>0</v>
      </c>
      <c r="K1107" s="346">
        <v>1000000</v>
      </c>
      <c r="L1107" s="348">
        <v>900000</v>
      </c>
      <c r="M1107" s="183"/>
      <c r="N1107" s="331">
        <f>IFERROR(VLOOKUP(A1107,'[2]Detail CAPEX  (2)'!_xlnm.Print_Area,11,0),0)</f>
        <v>0</v>
      </c>
      <c r="O1107" s="346">
        <f t="shared" si="221"/>
        <v>0</v>
      </c>
      <c r="P1107" s="346">
        <f t="shared" si="221"/>
        <v>0</v>
      </c>
      <c r="Q1107" s="347">
        <f t="shared" si="218"/>
        <v>0</v>
      </c>
    </row>
    <row r="1108" spans="1:17" ht="18.75" x14ac:dyDescent="0.3">
      <c r="A1108" s="183" t="s">
        <v>1785</v>
      </c>
      <c r="B1108" s="183" t="s">
        <v>1786</v>
      </c>
      <c r="C1108" s="343">
        <v>407</v>
      </c>
      <c r="D1108" s="343">
        <v>9</v>
      </c>
      <c r="E1108" s="343">
        <v>707</v>
      </c>
      <c r="F1108" s="343">
        <v>70750</v>
      </c>
      <c r="G1108" s="343">
        <v>3000</v>
      </c>
      <c r="H1108" s="343">
        <v>404206</v>
      </c>
      <c r="I1108" s="346">
        <v>17861973</v>
      </c>
      <c r="J1108" s="344">
        <v>0</v>
      </c>
      <c r="K1108" s="346">
        <v>20000000</v>
      </c>
      <c r="L1108" s="348">
        <v>18000000</v>
      </c>
      <c r="M1108" s="183"/>
      <c r="N1108" s="331">
        <f>IFERROR(VLOOKUP(A1108,'[2]Detail CAPEX  (2)'!_xlnm.Print_Area,11,0),0)</f>
        <v>0</v>
      </c>
      <c r="O1108" s="346">
        <f t="shared" si="221"/>
        <v>0</v>
      </c>
      <c r="P1108" s="346">
        <f t="shared" si="221"/>
        <v>0</v>
      </c>
      <c r="Q1108" s="347">
        <f t="shared" si="218"/>
        <v>0</v>
      </c>
    </row>
    <row r="1109" spans="1:17" ht="18.75" x14ac:dyDescent="0.3">
      <c r="A1109" s="183" t="s">
        <v>1787</v>
      </c>
      <c r="B1109" s="183" t="s">
        <v>1788</v>
      </c>
      <c r="C1109" s="343">
        <v>406</v>
      </c>
      <c r="D1109" s="343">
        <v>4</v>
      </c>
      <c r="E1109" s="343">
        <v>707</v>
      </c>
      <c r="F1109" s="343">
        <v>70750</v>
      </c>
      <c r="G1109" s="343">
        <v>3000</v>
      </c>
      <c r="H1109" s="343">
        <v>404206</v>
      </c>
      <c r="I1109" s="344">
        <v>0</v>
      </c>
      <c r="J1109" s="344">
        <v>0</v>
      </c>
      <c r="K1109" s="346">
        <v>3000000</v>
      </c>
      <c r="L1109" s="348">
        <v>2700000</v>
      </c>
      <c r="M1109" s="183"/>
      <c r="N1109" s="331">
        <f>IFERROR(VLOOKUP(A1109,'[2]Detail CAPEX  (2)'!_xlnm.Print_Area,11,0),0)</f>
        <v>0</v>
      </c>
      <c r="O1109" s="346">
        <f t="shared" si="221"/>
        <v>0</v>
      </c>
      <c r="P1109" s="346">
        <f t="shared" si="221"/>
        <v>0</v>
      </c>
      <c r="Q1109" s="347">
        <f t="shared" si="218"/>
        <v>0</v>
      </c>
    </row>
    <row r="1110" spans="1:17" ht="18.75" x14ac:dyDescent="0.3">
      <c r="A1110" s="183" t="s">
        <v>1789</v>
      </c>
      <c r="B1110" s="183" t="s">
        <v>1790</v>
      </c>
      <c r="C1110" s="343">
        <v>411</v>
      </c>
      <c r="D1110" s="343">
        <v>9</v>
      </c>
      <c r="E1110" s="343">
        <v>707</v>
      </c>
      <c r="F1110" s="343">
        <v>70750</v>
      </c>
      <c r="G1110" s="343">
        <v>3000</v>
      </c>
      <c r="H1110" s="343">
        <v>404206</v>
      </c>
      <c r="I1110" s="346">
        <v>3000000</v>
      </c>
      <c r="J1110" s="344">
        <v>0</v>
      </c>
      <c r="K1110" s="346">
        <v>50000000</v>
      </c>
      <c r="L1110" s="348">
        <v>45000000</v>
      </c>
      <c r="M1110" s="183"/>
      <c r="N1110" s="331">
        <f>IFERROR(VLOOKUP(A1110,'[2]Detail CAPEX  (2)'!_xlnm.Print_Area,11,0),0)</f>
        <v>0</v>
      </c>
      <c r="O1110" s="346">
        <f t="shared" si="221"/>
        <v>0</v>
      </c>
      <c r="P1110" s="346">
        <f t="shared" si="221"/>
        <v>0</v>
      </c>
      <c r="Q1110" s="347">
        <f t="shared" si="218"/>
        <v>0</v>
      </c>
    </row>
    <row r="1111" spans="1:17" ht="18.75" x14ac:dyDescent="0.3">
      <c r="A1111" s="183" t="s">
        <v>1791</v>
      </c>
      <c r="B1111" s="183" t="s">
        <v>1792</v>
      </c>
      <c r="C1111" s="343">
        <v>406</v>
      </c>
      <c r="D1111" s="343">
        <v>9</v>
      </c>
      <c r="E1111" s="343">
        <v>707</v>
      </c>
      <c r="F1111" s="343">
        <v>70750</v>
      </c>
      <c r="G1111" s="343">
        <v>3000</v>
      </c>
      <c r="H1111" s="343">
        <v>404206</v>
      </c>
      <c r="I1111" s="346">
        <v>355196013</v>
      </c>
      <c r="J1111" s="346">
        <v>400000000</v>
      </c>
      <c r="K1111" s="346">
        <v>1000000</v>
      </c>
      <c r="L1111" s="348">
        <v>900000</v>
      </c>
      <c r="M1111" s="183"/>
      <c r="N1111" s="331">
        <f>IFERROR(VLOOKUP(A1111,'[2]Detail CAPEX  (2)'!_xlnm.Print_Area,11,0),0)</f>
        <v>0</v>
      </c>
      <c r="O1111" s="346">
        <f t="shared" si="221"/>
        <v>0</v>
      </c>
      <c r="P1111" s="346">
        <f t="shared" si="221"/>
        <v>0</v>
      </c>
      <c r="Q1111" s="347">
        <f t="shared" si="218"/>
        <v>0</v>
      </c>
    </row>
    <row r="1112" spans="1:17" ht="18.75" x14ac:dyDescent="0.3">
      <c r="A1112" s="183" t="s">
        <v>1793</v>
      </c>
      <c r="B1112" s="183" t="s">
        <v>1794</v>
      </c>
      <c r="C1112" s="343">
        <v>413</v>
      </c>
      <c r="D1112" s="343">
        <v>9</v>
      </c>
      <c r="E1112" s="343">
        <v>707</v>
      </c>
      <c r="F1112" s="343">
        <v>70750</v>
      </c>
      <c r="G1112" s="343">
        <v>3000</v>
      </c>
      <c r="H1112" s="343">
        <v>404206</v>
      </c>
      <c r="I1112" s="346">
        <v>2600000</v>
      </c>
      <c r="J1112" s="344">
        <v>0</v>
      </c>
      <c r="K1112" s="346">
        <v>2500000</v>
      </c>
      <c r="L1112" s="348">
        <v>2250000</v>
      </c>
      <c r="M1112" s="183"/>
      <c r="N1112" s="331">
        <f>IFERROR(VLOOKUP(A1112,'[2]Detail CAPEX  (2)'!_xlnm.Print_Area,11,0),0)</f>
        <v>0</v>
      </c>
      <c r="O1112" s="346">
        <f t="shared" si="221"/>
        <v>0</v>
      </c>
      <c r="P1112" s="346">
        <f t="shared" si="221"/>
        <v>0</v>
      </c>
      <c r="Q1112" s="347">
        <f t="shared" si="218"/>
        <v>0</v>
      </c>
    </row>
    <row r="1113" spans="1:17" ht="18.75" x14ac:dyDescent="0.3">
      <c r="A1113" s="183" t="s">
        <v>1795</v>
      </c>
      <c r="B1113" s="183" t="s">
        <v>1796</v>
      </c>
      <c r="C1113" s="343">
        <v>406</v>
      </c>
      <c r="D1113" s="343">
        <v>9</v>
      </c>
      <c r="E1113" s="343">
        <v>707</v>
      </c>
      <c r="F1113" s="343">
        <v>70750</v>
      </c>
      <c r="G1113" s="343">
        <v>3000</v>
      </c>
      <c r="H1113" s="343">
        <v>404206</v>
      </c>
      <c r="I1113" s="344">
        <v>0</v>
      </c>
      <c r="J1113" s="344">
        <v>0</v>
      </c>
      <c r="K1113" s="346">
        <v>10000000</v>
      </c>
      <c r="L1113" s="348">
        <v>4500000</v>
      </c>
      <c r="M1113" s="183"/>
      <c r="N1113" s="331">
        <f>IFERROR(VLOOKUP(A1113,'[2]Detail CAPEX  (2)'!_xlnm.Print_Area,11,0),0)</f>
        <v>0</v>
      </c>
      <c r="O1113" s="346">
        <f t="shared" si="221"/>
        <v>0</v>
      </c>
      <c r="P1113" s="346">
        <f t="shared" si="221"/>
        <v>0</v>
      </c>
      <c r="Q1113" s="347">
        <f t="shared" si="218"/>
        <v>0</v>
      </c>
    </row>
    <row r="1114" spans="1:17" ht="18.75" x14ac:dyDescent="0.3">
      <c r="A1114" s="183" t="s">
        <v>1797</v>
      </c>
      <c r="B1114" s="183" t="s">
        <v>1798</v>
      </c>
      <c r="C1114" s="343">
        <v>406</v>
      </c>
      <c r="D1114" s="343">
        <v>9</v>
      </c>
      <c r="E1114" s="343">
        <v>707</v>
      </c>
      <c r="F1114" s="343">
        <v>70750</v>
      </c>
      <c r="G1114" s="343">
        <v>3000</v>
      </c>
      <c r="H1114" s="343">
        <v>404206</v>
      </c>
      <c r="I1114" s="344">
        <v>0</v>
      </c>
      <c r="J1114" s="346">
        <v>1000000</v>
      </c>
      <c r="K1114" s="346">
        <v>5000000</v>
      </c>
      <c r="L1114" s="348">
        <v>4500000</v>
      </c>
      <c r="M1114" s="183"/>
      <c r="N1114" s="331">
        <f>IFERROR(VLOOKUP(A1114,'[2]Detail CAPEX  (2)'!_xlnm.Print_Area,11,0),0)</f>
        <v>0</v>
      </c>
      <c r="O1114" s="346">
        <f t="shared" si="221"/>
        <v>0</v>
      </c>
      <c r="P1114" s="346">
        <f t="shared" si="221"/>
        <v>0</v>
      </c>
      <c r="Q1114" s="347">
        <f t="shared" si="218"/>
        <v>0</v>
      </c>
    </row>
    <row r="1115" spans="1:17" ht="18.75" x14ac:dyDescent="0.3">
      <c r="A1115" s="183" t="s">
        <v>1799</v>
      </c>
      <c r="B1115" s="183" t="s">
        <v>1800</v>
      </c>
      <c r="C1115" s="343">
        <v>410</v>
      </c>
      <c r="D1115" s="343">
        <v>9</v>
      </c>
      <c r="E1115" s="343">
        <v>707</v>
      </c>
      <c r="F1115" s="343">
        <v>70750</v>
      </c>
      <c r="G1115" s="343">
        <v>3000</v>
      </c>
      <c r="H1115" s="343">
        <v>404206</v>
      </c>
      <c r="I1115" s="344">
        <v>0</v>
      </c>
      <c r="J1115" s="344">
        <v>0</v>
      </c>
      <c r="K1115" s="346">
        <v>50000000</v>
      </c>
      <c r="L1115" s="348">
        <v>10000000</v>
      </c>
      <c r="M1115" s="346">
        <v>10000000</v>
      </c>
      <c r="N1115" s="331">
        <f>IFERROR(VLOOKUP(A1115,'[2]Detail CAPEX  (2)'!_xlnm.Print_Area,11,0),0)</f>
        <v>0</v>
      </c>
      <c r="O1115" s="346">
        <f t="shared" si="221"/>
        <v>0</v>
      </c>
      <c r="P1115" s="346">
        <f t="shared" si="221"/>
        <v>0</v>
      </c>
      <c r="Q1115" s="347">
        <f t="shared" si="218"/>
        <v>0</v>
      </c>
    </row>
    <row r="1116" spans="1:17" ht="18.75" x14ac:dyDescent="0.3">
      <c r="A1116" s="183" t="s">
        <v>1801</v>
      </c>
      <c r="B1116" s="183" t="s">
        <v>1802</v>
      </c>
      <c r="C1116" s="343">
        <v>406</v>
      </c>
      <c r="D1116" s="343">
        <v>9</v>
      </c>
      <c r="E1116" s="343">
        <v>707</v>
      </c>
      <c r="F1116" s="343">
        <v>70750</v>
      </c>
      <c r="G1116" s="343">
        <v>3000</v>
      </c>
      <c r="H1116" s="343">
        <v>404117</v>
      </c>
      <c r="I1116" s="344">
        <v>0</v>
      </c>
      <c r="J1116" s="344">
        <v>0</v>
      </c>
      <c r="K1116" s="346">
        <v>20000000</v>
      </c>
      <c r="L1116" s="348">
        <v>18000000</v>
      </c>
      <c r="M1116" s="183"/>
      <c r="N1116" s="331">
        <f>IFERROR(VLOOKUP(A1116,'[2]Detail CAPEX  (2)'!_xlnm.Print_Area,11,0),0)</f>
        <v>0</v>
      </c>
      <c r="O1116" s="346">
        <f t="shared" si="221"/>
        <v>0</v>
      </c>
      <c r="P1116" s="346">
        <f t="shared" si="221"/>
        <v>0</v>
      </c>
      <c r="Q1116" s="347">
        <f t="shared" si="218"/>
        <v>0</v>
      </c>
    </row>
    <row r="1117" spans="1:17" ht="18.75" x14ac:dyDescent="0.3">
      <c r="A1117" s="183" t="s">
        <v>1803</v>
      </c>
      <c r="B1117" s="183" t="s">
        <v>1804</v>
      </c>
      <c r="C1117" s="343">
        <v>410</v>
      </c>
      <c r="D1117" s="343">
        <v>9</v>
      </c>
      <c r="E1117" s="343">
        <v>707</v>
      </c>
      <c r="F1117" s="343">
        <v>70750</v>
      </c>
      <c r="G1117" s="343">
        <v>3000</v>
      </c>
      <c r="H1117" s="343">
        <v>404206</v>
      </c>
      <c r="I1117" s="344">
        <v>0</v>
      </c>
      <c r="J1117" s="346">
        <v>1500000</v>
      </c>
      <c r="K1117" s="346">
        <v>20000000</v>
      </c>
      <c r="L1117" s="348">
        <v>18000000</v>
      </c>
      <c r="M1117" s="183"/>
      <c r="N1117" s="331">
        <f>IFERROR(VLOOKUP(A1117,'[2]Detail CAPEX  (2)'!_xlnm.Print_Area,11,0),0)</f>
        <v>0</v>
      </c>
      <c r="O1117" s="346">
        <f t="shared" si="221"/>
        <v>0</v>
      </c>
      <c r="P1117" s="346">
        <f t="shared" si="221"/>
        <v>0</v>
      </c>
      <c r="Q1117" s="347">
        <f t="shared" si="218"/>
        <v>0</v>
      </c>
    </row>
    <row r="1118" spans="1:17" ht="18.75" x14ac:dyDescent="0.3">
      <c r="A1118" s="183" t="s">
        <v>1805</v>
      </c>
      <c r="B1118" s="183" t="s">
        <v>1806</v>
      </c>
      <c r="C1118" s="343">
        <v>406</v>
      </c>
      <c r="D1118" s="343">
        <v>9</v>
      </c>
      <c r="E1118" s="343">
        <v>707</v>
      </c>
      <c r="F1118" s="343">
        <v>70750</v>
      </c>
      <c r="G1118" s="343">
        <v>3000</v>
      </c>
      <c r="H1118" s="343">
        <v>404206</v>
      </c>
      <c r="I1118" s="344">
        <v>0</v>
      </c>
      <c r="J1118" s="344">
        <v>0</v>
      </c>
      <c r="K1118" s="346">
        <v>20000000</v>
      </c>
      <c r="L1118" s="348">
        <v>18000000</v>
      </c>
      <c r="M1118" s="183"/>
      <c r="N1118" s="331">
        <f>IFERROR(VLOOKUP(A1118,'[2]Detail CAPEX  (2)'!_xlnm.Print_Area,11,0),0)</f>
        <v>0</v>
      </c>
      <c r="O1118" s="346">
        <f t="shared" si="221"/>
        <v>0</v>
      </c>
      <c r="P1118" s="346">
        <f t="shared" si="221"/>
        <v>0</v>
      </c>
      <c r="Q1118" s="347">
        <f t="shared" si="218"/>
        <v>0</v>
      </c>
    </row>
    <row r="1119" spans="1:17" ht="18.75" x14ac:dyDescent="0.3">
      <c r="A1119" s="183" t="s">
        <v>1807</v>
      </c>
      <c r="B1119" s="183" t="s">
        <v>1808</v>
      </c>
      <c r="C1119" s="343">
        <v>406</v>
      </c>
      <c r="D1119" s="343">
        <v>9</v>
      </c>
      <c r="E1119" s="343">
        <v>707</v>
      </c>
      <c r="F1119" s="343">
        <v>70750</v>
      </c>
      <c r="G1119" s="343">
        <v>3000</v>
      </c>
      <c r="H1119" s="343">
        <v>404206</v>
      </c>
      <c r="I1119" s="346">
        <v>85851030</v>
      </c>
      <c r="J1119" s="346">
        <v>78547530</v>
      </c>
      <c r="K1119" s="346">
        <v>100000000</v>
      </c>
      <c r="L1119" s="348">
        <v>90000000</v>
      </c>
      <c r="M1119" s="346">
        <v>90000000</v>
      </c>
      <c r="N1119" s="331">
        <f>IFERROR(VLOOKUP(A1119,'[2]Detail CAPEX  (2)'!_xlnm.Print_Area,11,0),0)</f>
        <v>0</v>
      </c>
      <c r="O1119" s="346">
        <f t="shared" si="221"/>
        <v>0</v>
      </c>
      <c r="P1119" s="346">
        <f t="shared" si="221"/>
        <v>0</v>
      </c>
      <c r="Q1119" s="347">
        <f t="shared" si="218"/>
        <v>0</v>
      </c>
    </row>
    <row r="1120" spans="1:17" ht="18.75" x14ac:dyDescent="0.3">
      <c r="A1120" s="183" t="s">
        <v>1809</v>
      </c>
      <c r="B1120" s="183" t="s">
        <v>1810</v>
      </c>
      <c r="C1120" s="343">
        <v>410</v>
      </c>
      <c r="D1120" s="343">
        <v>9</v>
      </c>
      <c r="E1120" s="343">
        <v>707</v>
      </c>
      <c r="F1120" s="343">
        <v>70750</v>
      </c>
      <c r="G1120" s="343">
        <v>3000</v>
      </c>
      <c r="H1120" s="343">
        <v>404206</v>
      </c>
      <c r="I1120" s="344">
        <v>0</v>
      </c>
      <c r="J1120" s="344">
        <v>0</v>
      </c>
      <c r="K1120" s="346">
        <v>50000000</v>
      </c>
      <c r="L1120" s="348">
        <v>45000000</v>
      </c>
      <c r="M1120" s="183"/>
      <c r="N1120" s="331">
        <f>IFERROR(VLOOKUP(A1120,'[2]Detail CAPEX  (2)'!_xlnm.Print_Area,11,0),0)</f>
        <v>0</v>
      </c>
      <c r="O1120" s="346">
        <f t="shared" ref="O1120:P1135" si="222">N1120+5%*N1120</f>
        <v>0</v>
      </c>
      <c r="P1120" s="346">
        <f t="shared" si="222"/>
        <v>0</v>
      </c>
      <c r="Q1120" s="347">
        <f t="shared" ref="Q1120:Q1181" si="223">SUM(N1120:P1120)</f>
        <v>0</v>
      </c>
    </row>
    <row r="1121" spans="1:17" ht="18.75" x14ac:dyDescent="0.3">
      <c r="A1121" s="183" t="s">
        <v>1811</v>
      </c>
      <c r="B1121" s="183" t="s">
        <v>1812</v>
      </c>
      <c r="C1121" s="343">
        <v>410</v>
      </c>
      <c r="D1121" s="343">
        <v>9</v>
      </c>
      <c r="E1121" s="343">
        <v>707</v>
      </c>
      <c r="F1121" s="343">
        <v>70750</v>
      </c>
      <c r="G1121" s="343">
        <v>3000</v>
      </c>
      <c r="H1121" s="343">
        <v>404206</v>
      </c>
      <c r="I1121" s="344">
        <v>0</v>
      </c>
      <c r="J1121" s="344">
        <v>0</v>
      </c>
      <c r="K1121" s="346">
        <v>20000000</v>
      </c>
      <c r="L1121" s="348">
        <v>18000000</v>
      </c>
      <c r="M1121" s="183"/>
      <c r="N1121" s="331">
        <f>IFERROR(VLOOKUP(A1121,'[2]Detail CAPEX  (2)'!_xlnm.Print_Area,11,0),0)</f>
        <v>0</v>
      </c>
      <c r="O1121" s="346">
        <f t="shared" si="222"/>
        <v>0</v>
      </c>
      <c r="P1121" s="346">
        <f t="shared" si="222"/>
        <v>0</v>
      </c>
      <c r="Q1121" s="347">
        <f t="shared" si="223"/>
        <v>0</v>
      </c>
    </row>
    <row r="1122" spans="1:17" ht="18.75" x14ac:dyDescent="0.3">
      <c r="A1122" s="183" t="s">
        <v>1813</v>
      </c>
      <c r="B1122" s="183" t="s">
        <v>1814</v>
      </c>
      <c r="C1122" s="343">
        <v>408</v>
      </c>
      <c r="D1122" s="343">
        <v>5</v>
      </c>
      <c r="E1122" s="343">
        <v>707</v>
      </c>
      <c r="F1122" s="343">
        <v>70750</v>
      </c>
      <c r="G1122" s="343">
        <v>3000</v>
      </c>
      <c r="H1122" s="343">
        <v>404206</v>
      </c>
      <c r="I1122" s="344">
        <v>0</v>
      </c>
      <c r="J1122" s="344">
        <v>0</v>
      </c>
      <c r="K1122" s="346">
        <v>10000000</v>
      </c>
      <c r="L1122" s="348">
        <v>9000000</v>
      </c>
      <c r="M1122" s="183"/>
      <c r="N1122" s="331">
        <f>IFERROR(VLOOKUP(A1122,'[2]Detail CAPEX  (2)'!_xlnm.Print_Area,11,0),0)</f>
        <v>0</v>
      </c>
      <c r="O1122" s="346">
        <f t="shared" si="222"/>
        <v>0</v>
      </c>
      <c r="P1122" s="346">
        <f t="shared" si="222"/>
        <v>0</v>
      </c>
      <c r="Q1122" s="347">
        <f t="shared" si="223"/>
        <v>0</v>
      </c>
    </row>
    <row r="1123" spans="1:17" ht="18.75" x14ac:dyDescent="0.3">
      <c r="A1123" s="183" t="s">
        <v>1815</v>
      </c>
      <c r="B1123" s="183" t="s">
        <v>1816</v>
      </c>
      <c r="C1123" s="343">
        <v>408</v>
      </c>
      <c r="D1123" s="343">
        <v>5</v>
      </c>
      <c r="E1123" s="343">
        <v>707</v>
      </c>
      <c r="F1123" s="343">
        <v>70750</v>
      </c>
      <c r="G1123" s="343">
        <v>3000</v>
      </c>
      <c r="H1123" s="343">
        <v>404206</v>
      </c>
      <c r="I1123" s="346">
        <v>76740395</v>
      </c>
      <c r="J1123" s="346">
        <v>18650000</v>
      </c>
      <c r="K1123" s="346">
        <v>70000000</v>
      </c>
      <c r="L1123" s="348">
        <v>63000000</v>
      </c>
      <c r="M1123" s="183"/>
      <c r="N1123" s="331">
        <f>IFERROR(VLOOKUP(A1123,'[2]Detail CAPEX  (2)'!_xlnm.Print_Area,11,0),0)</f>
        <v>0</v>
      </c>
      <c r="O1123" s="346">
        <f t="shared" si="222"/>
        <v>0</v>
      </c>
      <c r="P1123" s="346">
        <f t="shared" si="222"/>
        <v>0</v>
      </c>
      <c r="Q1123" s="347">
        <f t="shared" si="223"/>
        <v>0</v>
      </c>
    </row>
    <row r="1124" spans="1:17" ht="18.75" x14ac:dyDescent="0.3">
      <c r="A1124" s="183" t="s">
        <v>1817</v>
      </c>
      <c r="B1124" s="183" t="s">
        <v>1818</v>
      </c>
      <c r="C1124" s="343">
        <v>404</v>
      </c>
      <c r="D1124" s="343">
        <v>5</v>
      </c>
      <c r="E1124" s="343">
        <v>707</v>
      </c>
      <c r="F1124" s="343">
        <v>70750</v>
      </c>
      <c r="G1124" s="343">
        <v>3000</v>
      </c>
      <c r="H1124" s="343">
        <v>404206</v>
      </c>
      <c r="I1124" s="344">
        <v>0</v>
      </c>
      <c r="J1124" s="344">
        <v>0</v>
      </c>
      <c r="K1124" s="346">
        <v>10000000</v>
      </c>
      <c r="L1124" s="348">
        <v>9000000</v>
      </c>
      <c r="M1124" s="183"/>
      <c r="N1124" s="331">
        <v>30000000</v>
      </c>
      <c r="O1124" s="346">
        <f t="shared" si="222"/>
        <v>31500000</v>
      </c>
      <c r="P1124" s="346">
        <f t="shared" si="222"/>
        <v>33075000</v>
      </c>
      <c r="Q1124" s="347">
        <f t="shared" si="223"/>
        <v>94575000</v>
      </c>
    </row>
    <row r="1125" spans="1:17" ht="18.75" x14ac:dyDescent="0.3">
      <c r="A1125" s="183" t="s">
        <v>1819</v>
      </c>
      <c r="B1125" s="183" t="s">
        <v>1820</v>
      </c>
      <c r="C1125" s="343">
        <v>404</v>
      </c>
      <c r="D1125" s="343">
        <v>4</v>
      </c>
      <c r="E1125" s="343">
        <v>707</v>
      </c>
      <c r="F1125" s="343">
        <v>70750</v>
      </c>
      <c r="G1125" s="343">
        <v>3000</v>
      </c>
      <c r="H1125" s="343">
        <v>404206</v>
      </c>
      <c r="I1125" s="344">
        <v>0</v>
      </c>
      <c r="J1125" s="344">
        <v>0</v>
      </c>
      <c r="K1125" s="346">
        <v>30000000</v>
      </c>
      <c r="L1125" s="348">
        <v>27000000</v>
      </c>
      <c r="M1125" s="183"/>
      <c r="N1125" s="331">
        <f>IFERROR(VLOOKUP(A1125,'[2]Detail CAPEX  (2)'!_xlnm.Print_Area,11,0),0)</f>
        <v>0</v>
      </c>
      <c r="O1125" s="346">
        <f t="shared" si="222"/>
        <v>0</v>
      </c>
      <c r="P1125" s="346">
        <f t="shared" si="222"/>
        <v>0</v>
      </c>
      <c r="Q1125" s="347">
        <f t="shared" si="223"/>
        <v>0</v>
      </c>
    </row>
    <row r="1126" spans="1:17" ht="18.75" x14ac:dyDescent="0.3">
      <c r="A1126" s="183" t="s">
        <v>1821</v>
      </c>
      <c r="B1126" s="183" t="s">
        <v>1822</v>
      </c>
      <c r="C1126" s="343">
        <v>410</v>
      </c>
      <c r="D1126" s="343">
        <v>9</v>
      </c>
      <c r="E1126" s="343">
        <v>707</v>
      </c>
      <c r="F1126" s="343">
        <v>70750</v>
      </c>
      <c r="G1126" s="343">
        <v>3000</v>
      </c>
      <c r="H1126" s="343">
        <v>404206</v>
      </c>
      <c r="I1126" s="346">
        <v>302954046</v>
      </c>
      <c r="J1126" s="346">
        <v>6000000</v>
      </c>
      <c r="K1126" s="346">
        <v>100000000</v>
      </c>
      <c r="L1126" s="345">
        <v>0</v>
      </c>
      <c r="M1126" s="183"/>
      <c r="N1126" s="331">
        <f>IFERROR(VLOOKUP(A1126,'[2]Detail CAPEX  (2)'!_xlnm.Print_Area,11,0),0)</f>
        <v>0</v>
      </c>
      <c r="O1126" s="346">
        <f t="shared" si="222"/>
        <v>0</v>
      </c>
      <c r="P1126" s="346">
        <f t="shared" si="222"/>
        <v>0</v>
      </c>
      <c r="Q1126" s="347">
        <f t="shared" si="223"/>
        <v>0</v>
      </c>
    </row>
    <row r="1127" spans="1:17" ht="18.75" x14ac:dyDescent="0.3">
      <c r="A1127" s="183" t="s">
        <v>1823</v>
      </c>
      <c r="B1127" s="183" t="s">
        <v>1824</v>
      </c>
      <c r="C1127" s="343">
        <v>408</v>
      </c>
      <c r="D1127" s="343">
        <v>9</v>
      </c>
      <c r="E1127" s="343">
        <v>707</v>
      </c>
      <c r="F1127" s="343">
        <v>70750</v>
      </c>
      <c r="G1127" s="343">
        <v>3000</v>
      </c>
      <c r="H1127" s="343">
        <v>404206</v>
      </c>
      <c r="I1127" s="346">
        <v>3180400</v>
      </c>
      <c r="J1127" s="344">
        <v>0</v>
      </c>
      <c r="K1127" s="344">
        <v>0</v>
      </c>
      <c r="L1127" s="345">
        <v>0</v>
      </c>
      <c r="M1127" s="183"/>
      <c r="N1127" s="331">
        <f>IFERROR(VLOOKUP(A1127,'[2]Detail CAPEX  (2)'!_xlnm.Print_Area,11,0),0)-50000000</f>
        <v>-50000000</v>
      </c>
      <c r="O1127" s="346">
        <f t="shared" si="222"/>
        <v>-52500000</v>
      </c>
      <c r="P1127" s="346">
        <f t="shared" si="222"/>
        <v>-55125000</v>
      </c>
      <c r="Q1127" s="347">
        <f t="shared" si="223"/>
        <v>-157625000</v>
      </c>
    </row>
    <row r="1128" spans="1:17" ht="18.75" x14ac:dyDescent="0.3">
      <c r="A1128" s="183" t="s">
        <v>1825</v>
      </c>
      <c r="B1128" s="183" t="s">
        <v>1826</v>
      </c>
      <c r="C1128" s="343">
        <v>410</v>
      </c>
      <c r="D1128" s="343">
        <v>9</v>
      </c>
      <c r="E1128" s="343">
        <v>707</v>
      </c>
      <c r="F1128" s="343">
        <v>70750</v>
      </c>
      <c r="G1128" s="343">
        <v>3000</v>
      </c>
      <c r="H1128" s="343">
        <v>404206</v>
      </c>
      <c r="I1128" s="344">
        <v>0</v>
      </c>
      <c r="J1128" s="344">
        <v>0</v>
      </c>
      <c r="K1128" s="346">
        <v>50000000</v>
      </c>
      <c r="L1128" s="348">
        <v>45000000</v>
      </c>
      <c r="M1128" s="183"/>
      <c r="N1128" s="331">
        <f>IFERROR(VLOOKUP(A1128,'[2]Detail CAPEX  (2)'!_xlnm.Print_Area,11,0),0)</f>
        <v>0</v>
      </c>
      <c r="O1128" s="346">
        <f t="shared" si="222"/>
        <v>0</v>
      </c>
      <c r="P1128" s="346">
        <f t="shared" si="222"/>
        <v>0</v>
      </c>
      <c r="Q1128" s="347">
        <f t="shared" si="223"/>
        <v>0</v>
      </c>
    </row>
    <row r="1129" spans="1:17" ht="18.75" x14ac:dyDescent="0.3">
      <c r="A1129" s="183" t="s">
        <v>1827</v>
      </c>
      <c r="B1129" s="183" t="s">
        <v>1828</v>
      </c>
      <c r="C1129" s="343">
        <v>408</v>
      </c>
      <c r="D1129" s="343">
        <v>5</v>
      </c>
      <c r="E1129" s="343">
        <v>707</v>
      </c>
      <c r="F1129" s="343">
        <v>70750</v>
      </c>
      <c r="G1129" s="343">
        <v>3000</v>
      </c>
      <c r="H1129" s="343">
        <v>404206</v>
      </c>
      <c r="I1129" s="344">
        <v>0</v>
      </c>
      <c r="J1129" s="344">
        <v>0</v>
      </c>
      <c r="K1129" s="346">
        <v>10000000</v>
      </c>
      <c r="L1129" s="348">
        <v>9000000</v>
      </c>
      <c r="M1129" s="183"/>
      <c r="N1129" s="331">
        <f>IFERROR(VLOOKUP(A1129,'[2]Detail CAPEX  (2)'!_xlnm.Print_Area,11,0),0)</f>
        <v>0</v>
      </c>
      <c r="O1129" s="346">
        <f t="shared" si="222"/>
        <v>0</v>
      </c>
      <c r="P1129" s="346">
        <f t="shared" si="222"/>
        <v>0</v>
      </c>
      <c r="Q1129" s="347">
        <f t="shared" si="223"/>
        <v>0</v>
      </c>
    </row>
    <row r="1130" spans="1:17" ht="18.75" x14ac:dyDescent="0.3">
      <c r="A1130" s="183" t="s">
        <v>1829</v>
      </c>
      <c r="B1130" s="183" t="s">
        <v>1830</v>
      </c>
      <c r="C1130" s="343">
        <v>407</v>
      </c>
      <c r="D1130" s="343">
        <v>4</v>
      </c>
      <c r="E1130" s="343">
        <v>707</v>
      </c>
      <c r="F1130" s="343">
        <v>70750</v>
      </c>
      <c r="G1130" s="343">
        <v>3000</v>
      </c>
      <c r="H1130" s="343">
        <v>404206</v>
      </c>
      <c r="I1130" s="344">
        <v>0</v>
      </c>
      <c r="J1130" s="344">
        <v>0</v>
      </c>
      <c r="K1130" s="346">
        <v>50000000</v>
      </c>
      <c r="L1130" s="348">
        <v>45000000</v>
      </c>
      <c r="M1130" s="183"/>
      <c r="N1130" s="331">
        <f>IFERROR(VLOOKUP(A1130,'[2]Detail CAPEX  (2)'!_xlnm.Print_Area,11,0),0)</f>
        <v>0</v>
      </c>
      <c r="O1130" s="346">
        <f t="shared" si="222"/>
        <v>0</v>
      </c>
      <c r="P1130" s="346">
        <f t="shared" si="222"/>
        <v>0</v>
      </c>
      <c r="Q1130" s="347">
        <f t="shared" si="223"/>
        <v>0</v>
      </c>
    </row>
    <row r="1131" spans="1:17" ht="18.75" x14ac:dyDescent="0.3">
      <c r="A1131" s="183" t="s">
        <v>1831</v>
      </c>
      <c r="B1131" s="183" t="s">
        <v>1832</v>
      </c>
      <c r="C1131" s="343">
        <v>408</v>
      </c>
      <c r="D1131" s="343">
        <v>5</v>
      </c>
      <c r="E1131" s="343">
        <v>707</v>
      </c>
      <c r="F1131" s="343">
        <v>70750</v>
      </c>
      <c r="G1131" s="343">
        <v>3000</v>
      </c>
      <c r="H1131" s="343">
        <v>404206</v>
      </c>
      <c r="I1131" s="344">
        <v>0</v>
      </c>
      <c r="J1131" s="346">
        <v>44445300</v>
      </c>
      <c r="K1131" s="346">
        <v>60000000</v>
      </c>
      <c r="L1131" s="348">
        <v>10000000</v>
      </c>
      <c r="M1131" s="346">
        <v>10000000</v>
      </c>
      <c r="N1131" s="331">
        <f>IFERROR(VLOOKUP(A1131,'[2]Detail CAPEX  (2)'!_xlnm.Print_Area,11,0),0)</f>
        <v>0</v>
      </c>
      <c r="O1131" s="346">
        <f t="shared" si="222"/>
        <v>0</v>
      </c>
      <c r="P1131" s="346">
        <f t="shared" si="222"/>
        <v>0</v>
      </c>
      <c r="Q1131" s="347">
        <f t="shared" si="223"/>
        <v>0</v>
      </c>
    </row>
    <row r="1132" spans="1:17" ht="18.75" x14ac:dyDescent="0.3">
      <c r="A1132" s="183" t="s">
        <v>1833</v>
      </c>
      <c r="B1132" s="183" t="s">
        <v>1834</v>
      </c>
      <c r="C1132" s="343">
        <v>408</v>
      </c>
      <c r="D1132" s="343">
        <v>4</v>
      </c>
      <c r="E1132" s="343">
        <v>707</v>
      </c>
      <c r="F1132" s="343">
        <v>70750</v>
      </c>
      <c r="G1132" s="343">
        <v>3000</v>
      </c>
      <c r="H1132" s="343">
        <v>404206</v>
      </c>
      <c r="I1132" s="344">
        <v>0</v>
      </c>
      <c r="J1132" s="344">
        <v>0</v>
      </c>
      <c r="K1132" s="346">
        <v>40000000</v>
      </c>
      <c r="L1132" s="348">
        <v>36000000</v>
      </c>
      <c r="M1132" s="183"/>
      <c r="N1132" s="331">
        <f>IFERROR(VLOOKUP(A1132,'[2]Detail CAPEX  (2)'!_xlnm.Print_Area,11,0),0)</f>
        <v>0</v>
      </c>
      <c r="O1132" s="346">
        <f t="shared" si="222"/>
        <v>0</v>
      </c>
      <c r="P1132" s="346">
        <f t="shared" si="222"/>
        <v>0</v>
      </c>
      <c r="Q1132" s="347">
        <f t="shared" si="223"/>
        <v>0</v>
      </c>
    </row>
    <row r="1133" spans="1:17" ht="18.75" x14ac:dyDescent="0.3">
      <c r="A1133" s="183" t="s">
        <v>1835</v>
      </c>
      <c r="B1133" s="183" t="s">
        <v>1836</v>
      </c>
      <c r="C1133" s="343">
        <v>403</v>
      </c>
      <c r="D1133" s="343">
        <v>4</v>
      </c>
      <c r="E1133" s="343">
        <v>707</v>
      </c>
      <c r="F1133" s="343">
        <v>70750</v>
      </c>
      <c r="G1133" s="343">
        <v>3000</v>
      </c>
      <c r="H1133" s="343">
        <v>404206</v>
      </c>
      <c r="I1133" s="344">
        <v>0</v>
      </c>
      <c r="J1133" s="344">
        <v>0</v>
      </c>
      <c r="K1133" s="346">
        <v>40000000</v>
      </c>
      <c r="L1133" s="348">
        <v>36000000</v>
      </c>
      <c r="M1133" s="346">
        <v>36000000</v>
      </c>
      <c r="N1133" s="331">
        <f>IFERROR(VLOOKUP(A1133,'[2]Detail CAPEX  (2)'!_xlnm.Print_Area,11,0),0)</f>
        <v>0</v>
      </c>
      <c r="O1133" s="346">
        <f t="shared" si="222"/>
        <v>0</v>
      </c>
      <c r="P1133" s="346">
        <f t="shared" si="222"/>
        <v>0</v>
      </c>
      <c r="Q1133" s="347">
        <f t="shared" si="223"/>
        <v>0</v>
      </c>
    </row>
    <row r="1134" spans="1:17" ht="18.75" x14ac:dyDescent="0.3">
      <c r="A1134" s="183" t="s">
        <v>1837</v>
      </c>
      <c r="B1134" s="183" t="s">
        <v>1838</v>
      </c>
      <c r="C1134" s="343">
        <v>405</v>
      </c>
      <c r="D1134" s="343">
        <v>3</v>
      </c>
      <c r="E1134" s="343">
        <v>707</v>
      </c>
      <c r="F1134" s="343">
        <v>70750</v>
      </c>
      <c r="G1134" s="343">
        <v>3000</v>
      </c>
      <c r="H1134" s="343">
        <v>404206</v>
      </c>
      <c r="I1134" s="344">
        <v>0</v>
      </c>
      <c r="J1134" s="344">
        <v>0</v>
      </c>
      <c r="K1134" s="346">
        <v>500000</v>
      </c>
      <c r="L1134" s="348">
        <v>450000</v>
      </c>
      <c r="M1134" s="183"/>
      <c r="N1134" s="331">
        <f>IFERROR(VLOOKUP(A1134,'[2]Detail CAPEX  (2)'!_xlnm.Print_Area,11,0),0)</f>
        <v>0</v>
      </c>
      <c r="O1134" s="346">
        <f t="shared" si="222"/>
        <v>0</v>
      </c>
      <c r="P1134" s="346">
        <f t="shared" si="222"/>
        <v>0</v>
      </c>
      <c r="Q1134" s="347">
        <f t="shared" si="223"/>
        <v>0</v>
      </c>
    </row>
    <row r="1135" spans="1:17" ht="18.75" x14ac:dyDescent="0.3">
      <c r="A1135" s="183" t="s">
        <v>1839</v>
      </c>
      <c r="B1135" s="183" t="s">
        <v>1840</v>
      </c>
      <c r="C1135" s="343">
        <v>403</v>
      </c>
      <c r="D1135" s="343">
        <v>4</v>
      </c>
      <c r="E1135" s="343">
        <v>707</v>
      </c>
      <c r="F1135" s="343">
        <v>70750</v>
      </c>
      <c r="G1135" s="343">
        <v>3000</v>
      </c>
      <c r="H1135" s="343">
        <v>404206</v>
      </c>
      <c r="I1135" s="344">
        <v>0</v>
      </c>
      <c r="J1135" s="346">
        <v>10000000</v>
      </c>
      <c r="K1135" s="344">
        <v>0</v>
      </c>
      <c r="L1135" s="345">
        <v>0</v>
      </c>
      <c r="M1135" s="183"/>
      <c r="N1135" s="331">
        <f>IFERROR(VLOOKUP(A1135,'[2]Detail CAPEX  (2)'!_xlnm.Print_Area,11,0),0)</f>
        <v>0</v>
      </c>
      <c r="O1135" s="346">
        <f t="shared" si="222"/>
        <v>0</v>
      </c>
      <c r="P1135" s="346">
        <f t="shared" si="222"/>
        <v>0</v>
      </c>
      <c r="Q1135" s="347">
        <f t="shared" si="223"/>
        <v>0</v>
      </c>
    </row>
    <row r="1136" spans="1:17" ht="18.75" x14ac:dyDescent="0.3">
      <c r="A1136" s="183" t="s">
        <v>1841</v>
      </c>
      <c r="B1136" s="183" t="s">
        <v>1842</v>
      </c>
      <c r="C1136" s="343">
        <v>408</v>
      </c>
      <c r="D1136" s="343">
        <v>4</v>
      </c>
      <c r="E1136" s="343">
        <v>707</v>
      </c>
      <c r="F1136" s="343">
        <v>70750</v>
      </c>
      <c r="G1136" s="343">
        <v>3000</v>
      </c>
      <c r="H1136" s="343">
        <v>404206</v>
      </c>
      <c r="I1136" s="344">
        <v>0</v>
      </c>
      <c r="J1136" s="344">
        <v>0</v>
      </c>
      <c r="K1136" s="346">
        <v>100000000</v>
      </c>
      <c r="L1136" s="348">
        <v>45000000</v>
      </c>
      <c r="M1136" s="183"/>
      <c r="N1136" s="331">
        <f>IFERROR(VLOOKUP(A1136,'[2]Detail CAPEX  (2)'!_xlnm.Print_Area,11,0),0)</f>
        <v>0</v>
      </c>
      <c r="O1136" s="346">
        <f t="shared" ref="O1136:P1151" si="224">N1136+5%*N1136</f>
        <v>0</v>
      </c>
      <c r="P1136" s="346">
        <f t="shared" si="224"/>
        <v>0</v>
      </c>
      <c r="Q1136" s="347">
        <f t="shared" si="223"/>
        <v>0</v>
      </c>
    </row>
    <row r="1137" spans="1:17" ht="18.75" x14ac:dyDescent="0.3">
      <c r="A1137" s="183" t="s">
        <v>1843</v>
      </c>
      <c r="B1137" s="183" t="s">
        <v>1844</v>
      </c>
      <c r="C1137" s="343">
        <v>404</v>
      </c>
      <c r="D1137" s="343">
        <v>5</v>
      </c>
      <c r="E1137" s="343">
        <v>707</v>
      </c>
      <c r="F1137" s="343">
        <v>70750</v>
      </c>
      <c r="G1137" s="343">
        <v>3000</v>
      </c>
      <c r="H1137" s="343">
        <v>404206</v>
      </c>
      <c r="I1137" s="344">
        <v>0</v>
      </c>
      <c r="J1137" s="344">
        <v>0</v>
      </c>
      <c r="K1137" s="346">
        <v>50000000</v>
      </c>
      <c r="L1137" s="348">
        <v>45000000</v>
      </c>
      <c r="M1137" s="183"/>
      <c r="N1137" s="331">
        <f>IFERROR(VLOOKUP(A1137,'[2]Detail CAPEX  (2)'!_xlnm.Print_Area,11,0),0)</f>
        <v>0</v>
      </c>
      <c r="O1137" s="346">
        <f t="shared" si="224"/>
        <v>0</v>
      </c>
      <c r="P1137" s="346">
        <f t="shared" si="224"/>
        <v>0</v>
      </c>
      <c r="Q1137" s="347">
        <f t="shared" si="223"/>
        <v>0</v>
      </c>
    </row>
    <row r="1138" spans="1:17" ht="18.75" x14ac:dyDescent="0.3">
      <c r="A1138" s="183" t="s">
        <v>1845</v>
      </c>
      <c r="B1138" s="183" t="s">
        <v>1846</v>
      </c>
      <c r="C1138" s="343">
        <v>407</v>
      </c>
      <c r="D1138" s="343">
        <v>5</v>
      </c>
      <c r="E1138" s="343">
        <v>707</v>
      </c>
      <c r="F1138" s="343">
        <v>70750</v>
      </c>
      <c r="G1138" s="343">
        <v>3000</v>
      </c>
      <c r="H1138" s="343">
        <v>404206</v>
      </c>
      <c r="I1138" s="344">
        <v>0</v>
      </c>
      <c r="J1138" s="344">
        <v>0</v>
      </c>
      <c r="K1138" s="346">
        <v>20000000</v>
      </c>
      <c r="L1138" s="348">
        <v>18000000</v>
      </c>
      <c r="M1138" s="183"/>
      <c r="N1138" s="331">
        <f>IFERROR(VLOOKUP(A1138,'[2]Detail CAPEX  (2)'!_xlnm.Print_Area,11,0),0)</f>
        <v>0</v>
      </c>
      <c r="O1138" s="346">
        <f t="shared" si="224"/>
        <v>0</v>
      </c>
      <c r="P1138" s="346">
        <f t="shared" si="224"/>
        <v>0</v>
      </c>
      <c r="Q1138" s="347">
        <f t="shared" si="223"/>
        <v>0</v>
      </c>
    </row>
    <row r="1139" spans="1:17" ht="18.75" x14ac:dyDescent="0.3">
      <c r="A1139" s="183" t="s">
        <v>1847</v>
      </c>
      <c r="B1139" s="183" t="s">
        <v>1848</v>
      </c>
      <c r="C1139" s="343">
        <v>407</v>
      </c>
      <c r="D1139" s="343">
        <v>5</v>
      </c>
      <c r="E1139" s="343">
        <v>707</v>
      </c>
      <c r="F1139" s="343">
        <v>70750</v>
      </c>
      <c r="G1139" s="343">
        <v>3000</v>
      </c>
      <c r="H1139" s="343">
        <v>404206</v>
      </c>
      <c r="I1139" s="344">
        <v>0</v>
      </c>
      <c r="J1139" s="344">
        <v>0</v>
      </c>
      <c r="K1139" s="346">
        <v>10000000</v>
      </c>
      <c r="L1139" s="348">
        <v>9000000</v>
      </c>
      <c r="M1139" s="183"/>
      <c r="N1139" s="331">
        <f>IFERROR(VLOOKUP(A1139,'[2]Detail CAPEX  (2)'!_xlnm.Print_Area,11,0),0)</f>
        <v>0</v>
      </c>
      <c r="O1139" s="346">
        <f t="shared" si="224"/>
        <v>0</v>
      </c>
      <c r="P1139" s="346">
        <f t="shared" si="224"/>
        <v>0</v>
      </c>
      <c r="Q1139" s="347">
        <f t="shared" si="223"/>
        <v>0</v>
      </c>
    </row>
    <row r="1140" spans="1:17" ht="18.75" x14ac:dyDescent="0.3">
      <c r="A1140" s="183" t="s">
        <v>1849</v>
      </c>
      <c r="B1140" s="183" t="s">
        <v>1850</v>
      </c>
      <c r="C1140" s="343">
        <v>410</v>
      </c>
      <c r="D1140" s="343">
        <v>5</v>
      </c>
      <c r="E1140" s="343">
        <v>707</v>
      </c>
      <c r="F1140" s="343">
        <v>70750</v>
      </c>
      <c r="G1140" s="343">
        <v>3000</v>
      </c>
      <c r="H1140" s="343">
        <v>404206</v>
      </c>
      <c r="I1140" s="344">
        <v>0</v>
      </c>
      <c r="J1140" s="346">
        <v>23000000</v>
      </c>
      <c r="K1140" s="346">
        <v>1600000000</v>
      </c>
      <c r="L1140" s="348">
        <v>1040000000</v>
      </c>
      <c r="M1140" s="183"/>
      <c r="N1140" s="331">
        <f>IFERROR(VLOOKUP(A1140,'[2]Detail CAPEX  (2)'!_xlnm.Print_Area,11,0),0)-500000000</f>
        <v>-500000000</v>
      </c>
      <c r="O1140" s="346">
        <f t="shared" si="224"/>
        <v>-525000000</v>
      </c>
      <c r="P1140" s="346">
        <f t="shared" si="224"/>
        <v>-551250000</v>
      </c>
      <c r="Q1140" s="347">
        <f t="shared" si="223"/>
        <v>-1576250000</v>
      </c>
    </row>
    <row r="1141" spans="1:17" ht="18.75" x14ac:dyDescent="0.3">
      <c r="A1141" s="183" t="s">
        <v>1851</v>
      </c>
      <c r="B1141" s="183" t="s">
        <v>1852</v>
      </c>
      <c r="C1141" s="343">
        <v>407</v>
      </c>
      <c r="D1141" s="343">
        <v>5</v>
      </c>
      <c r="E1141" s="343">
        <v>707</v>
      </c>
      <c r="F1141" s="343">
        <v>70750</v>
      </c>
      <c r="G1141" s="343">
        <v>3000</v>
      </c>
      <c r="H1141" s="343">
        <v>404206</v>
      </c>
      <c r="I1141" s="344">
        <v>0</v>
      </c>
      <c r="J1141" s="344">
        <v>0</v>
      </c>
      <c r="K1141" s="346">
        <v>450000000</v>
      </c>
      <c r="L1141" s="348">
        <v>250000000</v>
      </c>
      <c r="M1141" s="183"/>
      <c r="N1141" s="331">
        <f>IFERROR(VLOOKUP(A1141,'[2]Detail CAPEX  (2)'!_xlnm.Print_Area,11,0),0)</f>
        <v>0</v>
      </c>
      <c r="O1141" s="346">
        <f t="shared" si="224"/>
        <v>0</v>
      </c>
      <c r="P1141" s="346">
        <f t="shared" si="224"/>
        <v>0</v>
      </c>
      <c r="Q1141" s="347">
        <f t="shared" si="223"/>
        <v>0</v>
      </c>
    </row>
    <row r="1142" spans="1:17" ht="18.75" x14ac:dyDescent="0.3">
      <c r="A1142" s="183" t="s">
        <v>1853</v>
      </c>
      <c r="B1142" s="183" t="s">
        <v>1854</v>
      </c>
      <c r="C1142" s="343">
        <v>404</v>
      </c>
      <c r="D1142" s="343">
        <v>6</v>
      </c>
      <c r="E1142" s="343">
        <v>707</v>
      </c>
      <c r="F1142" s="343">
        <v>70750</v>
      </c>
      <c r="G1142" s="343">
        <v>3000</v>
      </c>
      <c r="H1142" s="343">
        <v>404206</v>
      </c>
      <c r="I1142" s="344">
        <v>0</v>
      </c>
      <c r="J1142" s="344">
        <v>0</v>
      </c>
      <c r="K1142" s="346">
        <v>50000000</v>
      </c>
      <c r="L1142" s="348">
        <v>50000000</v>
      </c>
      <c r="M1142" s="183"/>
      <c r="N1142" s="331">
        <v>20000000</v>
      </c>
      <c r="O1142" s="346">
        <f t="shared" si="224"/>
        <v>21000000</v>
      </c>
      <c r="P1142" s="346">
        <f t="shared" si="224"/>
        <v>22050000</v>
      </c>
      <c r="Q1142" s="347">
        <f t="shared" si="223"/>
        <v>63050000</v>
      </c>
    </row>
    <row r="1143" spans="1:17" ht="18.75" x14ac:dyDescent="0.3">
      <c r="A1143" s="183" t="s">
        <v>1855</v>
      </c>
      <c r="B1143" s="183" t="s">
        <v>1856</v>
      </c>
      <c r="C1143" s="343">
        <v>408</v>
      </c>
      <c r="D1143" s="343">
        <v>9</v>
      </c>
      <c r="E1143" s="343">
        <v>707</v>
      </c>
      <c r="F1143" s="343">
        <v>70750</v>
      </c>
      <c r="G1143" s="343">
        <v>3000</v>
      </c>
      <c r="H1143" s="343">
        <v>404206</v>
      </c>
      <c r="I1143" s="344">
        <v>0</v>
      </c>
      <c r="J1143" s="344">
        <v>0</v>
      </c>
      <c r="K1143" s="344">
        <v>0</v>
      </c>
      <c r="L1143" s="348">
        <v>9600000</v>
      </c>
      <c r="M1143" s="346">
        <v>9600000</v>
      </c>
      <c r="N1143" s="331">
        <v>20000000</v>
      </c>
      <c r="O1143" s="346">
        <f t="shared" si="224"/>
        <v>21000000</v>
      </c>
      <c r="P1143" s="346">
        <f t="shared" si="224"/>
        <v>22050000</v>
      </c>
      <c r="Q1143" s="347">
        <f t="shared" si="223"/>
        <v>63050000</v>
      </c>
    </row>
    <row r="1144" spans="1:17" ht="18.75" x14ac:dyDescent="0.3">
      <c r="A1144" s="183" t="s">
        <v>1857</v>
      </c>
      <c r="B1144" s="183" t="s">
        <v>1858</v>
      </c>
      <c r="C1144" s="343">
        <v>408</v>
      </c>
      <c r="D1144" s="343">
        <v>9</v>
      </c>
      <c r="E1144" s="343">
        <v>707</v>
      </c>
      <c r="F1144" s="343">
        <v>70750</v>
      </c>
      <c r="G1144" s="343">
        <v>3000</v>
      </c>
      <c r="H1144" s="343">
        <v>404206</v>
      </c>
      <c r="I1144" s="344">
        <v>0</v>
      </c>
      <c r="J1144" s="344">
        <v>0</v>
      </c>
      <c r="K1144" s="344">
        <v>0</v>
      </c>
      <c r="L1144" s="348">
        <v>70150000</v>
      </c>
      <c r="M1144" s="346">
        <v>70150000</v>
      </c>
      <c r="N1144" s="331">
        <f>IFERROR(VLOOKUP(A1144,'[2]Detail CAPEX  (2)'!_xlnm.Print_Area,11,0),0)</f>
        <v>0</v>
      </c>
      <c r="O1144" s="346">
        <f t="shared" si="224"/>
        <v>0</v>
      </c>
      <c r="P1144" s="346">
        <f t="shared" si="224"/>
        <v>0</v>
      </c>
      <c r="Q1144" s="347">
        <f t="shared" si="223"/>
        <v>0</v>
      </c>
    </row>
    <row r="1145" spans="1:17" ht="18.75" x14ac:dyDescent="0.3">
      <c r="A1145" s="183" t="s">
        <v>1859</v>
      </c>
      <c r="B1145" s="183" t="s">
        <v>1860</v>
      </c>
      <c r="C1145" s="343">
        <v>408</v>
      </c>
      <c r="D1145" s="343">
        <v>9</v>
      </c>
      <c r="E1145" s="343">
        <v>707</v>
      </c>
      <c r="F1145" s="343">
        <v>70750</v>
      </c>
      <c r="G1145" s="343">
        <v>3000</v>
      </c>
      <c r="H1145" s="343">
        <v>404206</v>
      </c>
      <c r="I1145" s="344">
        <v>0</v>
      </c>
      <c r="J1145" s="344">
        <v>0</v>
      </c>
      <c r="K1145" s="344">
        <v>0</v>
      </c>
      <c r="L1145" s="348">
        <v>17190000</v>
      </c>
      <c r="M1145" s="346">
        <v>17190000</v>
      </c>
      <c r="N1145" s="331">
        <f>IFERROR(VLOOKUP(A1145,'[2]Detail CAPEX  (2)'!_xlnm.Print_Area,11,0),0)</f>
        <v>0</v>
      </c>
      <c r="O1145" s="346">
        <f t="shared" si="224"/>
        <v>0</v>
      </c>
      <c r="P1145" s="346">
        <f t="shared" si="224"/>
        <v>0</v>
      </c>
      <c r="Q1145" s="347">
        <f t="shared" si="223"/>
        <v>0</v>
      </c>
    </row>
    <row r="1146" spans="1:17" ht="18.75" x14ac:dyDescent="0.3">
      <c r="A1146" s="183" t="s">
        <v>1861</v>
      </c>
      <c r="B1146" s="183" t="s">
        <v>1862</v>
      </c>
      <c r="C1146" s="343">
        <v>408</v>
      </c>
      <c r="D1146" s="343">
        <v>9</v>
      </c>
      <c r="E1146" s="343">
        <v>707</v>
      </c>
      <c r="F1146" s="343">
        <v>70750</v>
      </c>
      <c r="G1146" s="343">
        <v>3000</v>
      </c>
      <c r="H1146" s="343">
        <v>404206</v>
      </c>
      <c r="I1146" s="344">
        <v>0</v>
      </c>
      <c r="J1146" s="344">
        <v>0</v>
      </c>
      <c r="K1146" s="344">
        <v>0</v>
      </c>
      <c r="L1146" s="348">
        <v>86550000</v>
      </c>
      <c r="M1146" s="346">
        <v>86550000</v>
      </c>
      <c r="N1146" s="331">
        <f>IFERROR(VLOOKUP(A1146,'[2]Detail CAPEX  (2)'!_xlnm.Print_Area,11,0),0)</f>
        <v>0</v>
      </c>
      <c r="O1146" s="346">
        <f t="shared" si="224"/>
        <v>0</v>
      </c>
      <c r="P1146" s="346">
        <f t="shared" si="224"/>
        <v>0</v>
      </c>
      <c r="Q1146" s="347">
        <f t="shared" si="223"/>
        <v>0</v>
      </c>
    </row>
    <row r="1147" spans="1:17" ht="18.75" x14ac:dyDescent="0.3">
      <c r="A1147" s="183" t="s">
        <v>1863</v>
      </c>
      <c r="B1147" s="183" t="s">
        <v>1864</v>
      </c>
      <c r="C1147" s="343">
        <v>408</v>
      </c>
      <c r="D1147" s="343">
        <v>9</v>
      </c>
      <c r="E1147" s="343">
        <v>707</v>
      </c>
      <c r="F1147" s="343">
        <v>70750</v>
      </c>
      <c r="G1147" s="343">
        <v>3000</v>
      </c>
      <c r="H1147" s="343">
        <v>404206</v>
      </c>
      <c r="I1147" s="344">
        <v>0</v>
      </c>
      <c r="J1147" s="344">
        <v>0</v>
      </c>
      <c r="K1147" s="344">
        <v>0</v>
      </c>
      <c r="L1147" s="348">
        <v>12600000</v>
      </c>
      <c r="M1147" s="346">
        <v>12600000</v>
      </c>
      <c r="N1147" s="331">
        <f>IFERROR(VLOOKUP(A1147,'[2]Detail CAPEX  (2)'!_xlnm.Print_Area,11,0),0)</f>
        <v>0</v>
      </c>
      <c r="O1147" s="346">
        <f t="shared" si="224"/>
        <v>0</v>
      </c>
      <c r="P1147" s="346">
        <f t="shared" si="224"/>
        <v>0</v>
      </c>
      <c r="Q1147" s="347">
        <f t="shared" si="223"/>
        <v>0</v>
      </c>
    </row>
    <row r="1148" spans="1:17" ht="18.75" x14ac:dyDescent="0.3">
      <c r="A1148" s="183" t="s">
        <v>1865</v>
      </c>
      <c r="B1148" s="183" t="s">
        <v>1866</v>
      </c>
      <c r="C1148" s="343">
        <v>408</v>
      </c>
      <c r="D1148" s="343">
        <v>9</v>
      </c>
      <c r="E1148" s="343">
        <v>707</v>
      </c>
      <c r="F1148" s="343">
        <v>70750</v>
      </c>
      <c r="G1148" s="343">
        <v>3000</v>
      </c>
      <c r="H1148" s="343">
        <v>404206</v>
      </c>
      <c r="I1148" s="344">
        <v>0</v>
      </c>
      <c r="J1148" s="344">
        <v>0</v>
      </c>
      <c r="K1148" s="344">
        <v>0</v>
      </c>
      <c r="L1148" s="348">
        <v>1350000</v>
      </c>
      <c r="M1148" s="346">
        <v>1350000</v>
      </c>
      <c r="N1148" s="331">
        <f>IFERROR(VLOOKUP(A1148,'[2]Detail CAPEX  (2)'!_xlnm.Print_Area,11,0),0)</f>
        <v>0</v>
      </c>
      <c r="O1148" s="346">
        <f t="shared" si="224"/>
        <v>0</v>
      </c>
      <c r="P1148" s="346">
        <f t="shared" si="224"/>
        <v>0</v>
      </c>
      <c r="Q1148" s="347">
        <f t="shared" si="223"/>
        <v>0</v>
      </c>
    </row>
    <row r="1149" spans="1:17" ht="18.75" x14ac:dyDescent="0.3">
      <c r="A1149" s="183" t="s">
        <v>1867</v>
      </c>
      <c r="B1149" s="183" t="s">
        <v>1868</v>
      </c>
      <c r="C1149" s="343">
        <v>408</v>
      </c>
      <c r="D1149" s="343">
        <v>9</v>
      </c>
      <c r="E1149" s="343">
        <v>707</v>
      </c>
      <c r="F1149" s="343">
        <v>70750</v>
      </c>
      <c r="G1149" s="343">
        <v>3000</v>
      </c>
      <c r="H1149" s="343">
        <v>404206</v>
      </c>
      <c r="I1149" s="344">
        <v>0</v>
      </c>
      <c r="J1149" s="344">
        <v>0</v>
      </c>
      <c r="K1149" s="344">
        <v>0</v>
      </c>
      <c r="L1149" s="348">
        <v>300000</v>
      </c>
      <c r="M1149" s="346">
        <v>300000</v>
      </c>
      <c r="N1149" s="331">
        <f>IFERROR(VLOOKUP(A1149,'[2]Detail CAPEX  (2)'!_xlnm.Print_Area,11,0),0)</f>
        <v>0</v>
      </c>
      <c r="O1149" s="346">
        <f t="shared" si="224"/>
        <v>0</v>
      </c>
      <c r="P1149" s="346">
        <f t="shared" si="224"/>
        <v>0</v>
      </c>
      <c r="Q1149" s="347">
        <f t="shared" si="223"/>
        <v>0</v>
      </c>
    </row>
    <row r="1150" spans="1:17" ht="18.75" x14ac:dyDescent="0.3">
      <c r="A1150" s="183" t="s">
        <v>1869</v>
      </c>
      <c r="B1150" s="183" t="s">
        <v>1870</v>
      </c>
      <c r="C1150" s="343">
        <v>408</v>
      </c>
      <c r="D1150" s="343">
        <v>9</v>
      </c>
      <c r="E1150" s="343">
        <v>707</v>
      </c>
      <c r="F1150" s="343">
        <v>70750</v>
      </c>
      <c r="G1150" s="343">
        <v>3000</v>
      </c>
      <c r="H1150" s="343">
        <v>404206</v>
      </c>
      <c r="I1150" s="344">
        <v>0</v>
      </c>
      <c r="J1150" s="344">
        <v>0</v>
      </c>
      <c r="K1150" s="344">
        <v>0</v>
      </c>
      <c r="L1150" s="348">
        <v>128000000</v>
      </c>
      <c r="M1150" s="346">
        <v>128000000</v>
      </c>
      <c r="N1150" s="331">
        <f>IFERROR(VLOOKUP(A1150,'[2]Detail CAPEX  (2)'!_xlnm.Print_Area,11,0),0)</f>
        <v>0</v>
      </c>
      <c r="O1150" s="346">
        <f t="shared" si="224"/>
        <v>0</v>
      </c>
      <c r="P1150" s="346">
        <f t="shared" si="224"/>
        <v>0</v>
      </c>
      <c r="Q1150" s="347">
        <f t="shared" si="223"/>
        <v>0</v>
      </c>
    </row>
    <row r="1151" spans="1:17" ht="18.75" x14ac:dyDescent="0.3">
      <c r="A1151" s="183" t="s">
        <v>1871</v>
      </c>
      <c r="B1151" s="183" t="s">
        <v>1872</v>
      </c>
      <c r="C1151" s="343">
        <v>408</v>
      </c>
      <c r="D1151" s="343">
        <v>9</v>
      </c>
      <c r="E1151" s="343">
        <v>707</v>
      </c>
      <c r="F1151" s="343">
        <v>70750</v>
      </c>
      <c r="G1151" s="343">
        <v>3000</v>
      </c>
      <c r="H1151" s="343">
        <v>404206</v>
      </c>
      <c r="I1151" s="344">
        <v>0</v>
      </c>
      <c r="J1151" s="344">
        <v>0</v>
      </c>
      <c r="K1151" s="344">
        <v>0</v>
      </c>
      <c r="L1151" s="348">
        <v>16320000</v>
      </c>
      <c r="M1151" s="346">
        <v>16320000</v>
      </c>
      <c r="N1151" s="331">
        <f>IFERROR(VLOOKUP(A1151,'[2]Detail CAPEX  (2)'!_xlnm.Print_Area,11,0),0)</f>
        <v>0</v>
      </c>
      <c r="O1151" s="346">
        <f t="shared" si="224"/>
        <v>0</v>
      </c>
      <c r="P1151" s="346">
        <f t="shared" si="224"/>
        <v>0</v>
      </c>
      <c r="Q1151" s="347">
        <f t="shared" si="223"/>
        <v>0</v>
      </c>
    </row>
    <row r="1152" spans="1:17" ht="18.75" x14ac:dyDescent="0.3">
      <c r="A1152" s="183" t="s">
        <v>1873</v>
      </c>
      <c r="B1152" s="183" t="s">
        <v>1874</v>
      </c>
      <c r="C1152" s="343">
        <v>408</v>
      </c>
      <c r="D1152" s="343">
        <v>9</v>
      </c>
      <c r="E1152" s="343">
        <v>707</v>
      </c>
      <c r="F1152" s="343">
        <v>70750</v>
      </c>
      <c r="G1152" s="343">
        <v>3000</v>
      </c>
      <c r="H1152" s="343">
        <v>404206</v>
      </c>
      <c r="I1152" s="344">
        <v>0</v>
      </c>
      <c r="J1152" s="344">
        <v>0</v>
      </c>
      <c r="K1152" s="344">
        <v>0</v>
      </c>
      <c r="L1152" s="348">
        <v>5775000</v>
      </c>
      <c r="M1152" s="346">
        <v>5775000</v>
      </c>
      <c r="N1152" s="331">
        <f>IFERROR(VLOOKUP(A1152,'[2]Detail CAPEX  (2)'!_xlnm.Print_Area,11,0),0)</f>
        <v>0</v>
      </c>
      <c r="O1152" s="346">
        <f t="shared" ref="O1152:P1167" si="225">N1152+5%*N1152</f>
        <v>0</v>
      </c>
      <c r="P1152" s="346">
        <f t="shared" si="225"/>
        <v>0</v>
      </c>
      <c r="Q1152" s="347">
        <f t="shared" si="223"/>
        <v>0</v>
      </c>
    </row>
    <row r="1153" spans="1:17" ht="18.75" x14ac:dyDescent="0.3">
      <c r="A1153" s="183" t="s">
        <v>1875</v>
      </c>
      <c r="B1153" s="183" t="s">
        <v>1876</v>
      </c>
      <c r="C1153" s="343">
        <v>408</v>
      </c>
      <c r="D1153" s="343">
        <v>9</v>
      </c>
      <c r="E1153" s="343">
        <v>707</v>
      </c>
      <c r="F1153" s="343">
        <v>70750</v>
      </c>
      <c r="G1153" s="343">
        <v>3000</v>
      </c>
      <c r="H1153" s="343">
        <v>404206</v>
      </c>
      <c r="I1153" s="344">
        <v>0</v>
      </c>
      <c r="J1153" s="344">
        <v>0</v>
      </c>
      <c r="K1153" s="344">
        <v>0</v>
      </c>
      <c r="L1153" s="348">
        <v>3150000</v>
      </c>
      <c r="M1153" s="346">
        <v>3150000</v>
      </c>
      <c r="N1153" s="331">
        <f>IFERROR(VLOOKUP(A1153,'[2]Detail CAPEX  (2)'!_xlnm.Print_Area,11,0),0)</f>
        <v>0</v>
      </c>
      <c r="O1153" s="346">
        <f t="shared" si="225"/>
        <v>0</v>
      </c>
      <c r="P1153" s="346">
        <f t="shared" si="225"/>
        <v>0</v>
      </c>
      <c r="Q1153" s="347">
        <f t="shared" si="223"/>
        <v>0</v>
      </c>
    </row>
    <row r="1154" spans="1:17" ht="18.75" x14ac:dyDescent="0.3">
      <c r="A1154" s="183" t="s">
        <v>1877</v>
      </c>
      <c r="B1154" s="183" t="s">
        <v>1878</v>
      </c>
      <c r="C1154" s="343">
        <v>408</v>
      </c>
      <c r="D1154" s="343">
        <v>9</v>
      </c>
      <c r="E1154" s="343">
        <v>707</v>
      </c>
      <c r="F1154" s="343">
        <v>70750</v>
      </c>
      <c r="G1154" s="343">
        <v>3000</v>
      </c>
      <c r="H1154" s="343">
        <v>404206</v>
      </c>
      <c r="I1154" s="344">
        <v>0</v>
      </c>
      <c r="J1154" s="344">
        <v>0</v>
      </c>
      <c r="K1154" s="344">
        <v>0</v>
      </c>
      <c r="L1154" s="348">
        <v>174650000</v>
      </c>
      <c r="M1154" s="346">
        <v>174650000</v>
      </c>
      <c r="N1154" s="331">
        <f>IFERROR(VLOOKUP(A1154,'[2]Detail CAPEX  (2)'!_xlnm.Print_Area,11,0),0)</f>
        <v>0</v>
      </c>
      <c r="O1154" s="346">
        <f t="shared" si="225"/>
        <v>0</v>
      </c>
      <c r="P1154" s="346">
        <f t="shared" si="225"/>
        <v>0</v>
      </c>
      <c r="Q1154" s="347">
        <f t="shared" si="223"/>
        <v>0</v>
      </c>
    </row>
    <row r="1155" spans="1:17" ht="18.75" x14ac:dyDescent="0.3">
      <c r="A1155" s="183" t="s">
        <v>1879</v>
      </c>
      <c r="B1155" s="183" t="s">
        <v>1880</v>
      </c>
      <c r="C1155" s="343">
        <v>408</v>
      </c>
      <c r="D1155" s="343">
        <v>9</v>
      </c>
      <c r="E1155" s="343">
        <v>707</v>
      </c>
      <c r="F1155" s="343">
        <v>70750</v>
      </c>
      <c r="G1155" s="343">
        <v>3000</v>
      </c>
      <c r="H1155" s="343">
        <v>404206</v>
      </c>
      <c r="I1155" s="344">
        <v>0</v>
      </c>
      <c r="J1155" s="344">
        <v>0</v>
      </c>
      <c r="K1155" s="344">
        <v>0</v>
      </c>
      <c r="L1155" s="348">
        <v>5435000</v>
      </c>
      <c r="M1155" s="346">
        <v>5435000</v>
      </c>
      <c r="N1155" s="331">
        <f>IFERROR(VLOOKUP(A1155,'[2]Detail CAPEX  (2)'!_xlnm.Print_Area,11,0),0)</f>
        <v>0</v>
      </c>
      <c r="O1155" s="346">
        <f t="shared" si="225"/>
        <v>0</v>
      </c>
      <c r="P1155" s="346">
        <f t="shared" si="225"/>
        <v>0</v>
      </c>
      <c r="Q1155" s="347">
        <f t="shared" si="223"/>
        <v>0</v>
      </c>
    </row>
    <row r="1156" spans="1:17" ht="18.75" x14ac:dyDescent="0.3">
      <c r="A1156" s="183" t="s">
        <v>1881</v>
      </c>
      <c r="B1156" s="183" t="s">
        <v>1882</v>
      </c>
      <c r="C1156" s="343">
        <v>408</v>
      </c>
      <c r="D1156" s="343">
        <v>9</v>
      </c>
      <c r="E1156" s="343">
        <v>707</v>
      </c>
      <c r="F1156" s="343">
        <v>70750</v>
      </c>
      <c r="G1156" s="343">
        <v>3000</v>
      </c>
      <c r="H1156" s="343">
        <v>404206</v>
      </c>
      <c r="I1156" s="344">
        <v>0</v>
      </c>
      <c r="J1156" s="344">
        <v>0</v>
      </c>
      <c r="K1156" s="344">
        <v>0</v>
      </c>
      <c r="L1156" s="348">
        <v>20100000</v>
      </c>
      <c r="M1156" s="346">
        <v>20100000</v>
      </c>
      <c r="N1156" s="331">
        <f>IFERROR(VLOOKUP(A1156,'[2]Detail CAPEX  (2)'!_xlnm.Print_Area,11,0),0)</f>
        <v>0</v>
      </c>
      <c r="O1156" s="346">
        <f t="shared" si="225"/>
        <v>0</v>
      </c>
      <c r="P1156" s="346">
        <f t="shared" si="225"/>
        <v>0</v>
      </c>
      <c r="Q1156" s="347">
        <f t="shared" si="223"/>
        <v>0</v>
      </c>
    </row>
    <row r="1157" spans="1:17" ht="18.75" x14ac:dyDescent="0.3">
      <c r="A1157" s="183" t="s">
        <v>1883</v>
      </c>
      <c r="B1157" s="183" t="s">
        <v>1884</v>
      </c>
      <c r="C1157" s="343">
        <v>408</v>
      </c>
      <c r="D1157" s="343">
        <v>9</v>
      </c>
      <c r="E1157" s="343">
        <v>707</v>
      </c>
      <c r="F1157" s="343">
        <v>70750</v>
      </c>
      <c r="G1157" s="343">
        <v>3000</v>
      </c>
      <c r="H1157" s="343">
        <v>404206</v>
      </c>
      <c r="I1157" s="344">
        <v>0</v>
      </c>
      <c r="J1157" s="344">
        <v>0</v>
      </c>
      <c r="K1157" s="344">
        <v>0</v>
      </c>
      <c r="L1157" s="348">
        <v>13950000</v>
      </c>
      <c r="M1157" s="346">
        <v>13950000</v>
      </c>
      <c r="N1157" s="331">
        <f>IFERROR(VLOOKUP(A1157,'[2]Detail CAPEX  (2)'!_xlnm.Print_Area,11,0),0)</f>
        <v>0</v>
      </c>
      <c r="O1157" s="346">
        <f t="shared" si="225"/>
        <v>0</v>
      </c>
      <c r="P1157" s="346">
        <f t="shared" si="225"/>
        <v>0</v>
      </c>
      <c r="Q1157" s="347">
        <f t="shared" si="223"/>
        <v>0</v>
      </c>
    </row>
    <row r="1158" spans="1:17" ht="18.75" x14ac:dyDescent="0.3">
      <c r="A1158" s="183" t="s">
        <v>1885</v>
      </c>
      <c r="B1158" s="183" t="s">
        <v>1886</v>
      </c>
      <c r="C1158" s="343">
        <v>408</v>
      </c>
      <c r="D1158" s="343">
        <v>9</v>
      </c>
      <c r="E1158" s="343">
        <v>707</v>
      </c>
      <c r="F1158" s="343">
        <v>70750</v>
      </c>
      <c r="G1158" s="343">
        <v>3000</v>
      </c>
      <c r="H1158" s="343">
        <v>404206</v>
      </c>
      <c r="I1158" s="344">
        <v>0</v>
      </c>
      <c r="J1158" s="344">
        <v>0</v>
      </c>
      <c r="K1158" s="344">
        <v>0</v>
      </c>
      <c r="L1158" s="348">
        <v>240000000</v>
      </c>
      <c r="M1158" s="346">
        <v>240000000</v>
      </c>
      <c r="N1158" s="331">
        <f>IFERROR(VLOOKUP(A1158,'[2]Detail CAPEX  (2)'!_xlnm.Print_Area,11,0),0)</f>
        <v>0</v>
      </c>
      <c r="O1158" s="346">
        <f t="shared" si="225"/>
        <v>0</v>
      </c>
      <c r="P1158" s="346">
        <f t="shared" si="225"/>
        <v>0</v>
      </c>
      <c r="Q1158" s="347">
        <f t="shared" si="223"/>
        <v>0</v>
      </c>
    </row>
    <row r="1159" spans="1:17" ht="18.75" x14ac:dyDescent="0.3">
      <c r="A1159" s="183" t="s">
        <v>1887</v>
      </c>
      <c r="B1159" s="183" t="s">
        <v>1888</v>
      </c>
      <c r="C1159" s="343">
        <v>408</v>
      </c>
      <c r="D1159" s="343">
        <v>9</v>
      </c>
      <c r="E1159" s="343">
        <v>707</v>
      </c>
      <c r="F1159" s="343">
        <v>70750</v>
      </c>
      <c r="G1159" s="343">
        <v>3000</v>
      </c>
      <c r="H1159" s="343">
        <v>404206</v>
      </c>
      <c r="I1159" s="344">
        <v>0</v>
      </c>
      <c r="J1159" s="344">
        <v>0</v>
      </c>
      <c r="K1159" s="344">
        <v>0</v>
      </c>
      <c r="L1159" s="348">
        <v>24300000</v>
      </c>
      <c r="M1159" s="346">
        <v>24300000</v>
      </c>
      <c r="N1159" s="331">
        <f>IFERROR(VLOOKUP(A1159,'[2]Detail CAPEX  (2)'!_xlnm.Print_Area,11,0),0)</f>
        <v>0</v>
      </c>
      <c r="O1159" s="346">
        <f t="shared" si="225"/>
        <v>0</v>
      </c>
      <c r="P1159" s="346">
        <f t="shared" si="225"/>
        <v>0</v>
      </c>
      <c r="Q1159" s="347">
        <f t="shared" si="223"/>
        <v>0</v>
      </c>
    </row>
    <row r="1160" spans="1:17" ht="18.75" x14ac:dyDescent="0.3">
      <c r="A1160" s="183" t="s">
        <v>1889</v>
      </c>
      <c r="B1160" s="183" t="s">
        <v>1890</v>
      </c>
      <c r="C1160" s="343">
        <v>408</v>
      </c>
      <c r="D1160" s="343">
        <v>9</v>
      </c>
      <c r="E1160" s="343">
        <v>707</v>
      </c>
      <c r="F1160" s="343">
        <v>70750</v>
      </c>
      <c r="G1160" s="343">
        <v>3000</v>
      </c>
      <c r="H1160" s="343">
        <v>404206</v>
      </c>
      <c r="I1160" s="344">
        <v>0</v>
      </c>
      <c r="J1160" s="344">
        <v>0</v>
      </c>
      <c r="K1160" s="344">
        <v>0</v>
      </c>
      <c r="L1160" s="348">
        <v>24000000</v>
      </c>
      <c r="M1160" s="346">
        <v>24000000</v>
      </c>
      <c r="N1160" s="331">
        <f>IFERROR(VLOOKUP(A1160,'[2]Detail CAPEX  (2)'!_xlnm.Print_Area,11,0),0)</f>
        <v>0</v>
      </c>
      <c r="O1160" s="346">
        <f t="shared" si="225"/>
        <v>0</v>
      </c>
      <c r="P1160" s="346">
        <f t="shared" si="225"/>
        <v>0</v>
      </c>
      <c r="Q1160" s="347">
        <f t="shared" si="223"/>
        <v>0</v>
      </c>
    </row>
    <row r="1161" spans="1:17" ht="18.75" x14ac:dyDescent="0.3">
      <c r="A1161" s="183" t="s">
        <v>1891</v>
      </c>
      <c r="B1161" s="183" t="s">
        <v>1892</v>
      </c>
      <c r="C1161" s="343">
        <v>408</v>
      </c>
      <c r="D1161" s="343">
        <v>9</v>
      </c>
      <c r="E1161" s="343">
        <v>707</v>
      </c>
      <c r="F1161" s="343">
        <v>70750</v>
      </c>
      <c r="G1161" s="343">
        <v>3000</v>
      </c>
      <c r="H1161" s="343">
        <v>404206</v>
      </c>
      <c r="I1161" s="344">
        <v>0</v>
      </c>
      <c r="J1161" s="344">
        <v>0</v>
      </c>
      <c r="K1161" s="344">
        <v>0</v>
      </c>
      <c r="L1161" s="348">
        <v>9850000</v>
      </c>
      <c r="M1161" s="346">
        <v>9850000</v>
      </c>
      <c r="N1161" s="331">
        <f>IFERROR(VLOOKUP(A1161,'[2]Detail CAPEX  (2)'!_xlnm.Print_Area,11,0),0)</f>
        <v>0</v>
      </c>
      <c r="O1161" s="346">
        <f t="shared" si="225"/>
        <v>0</v>
      </c>
      <c r="P1161" s="346">
        <f t="shared" si="225"/>
        <v>0</v>
      </c>
      <c r="Q1161" s="347">
        <f t="shared" si="223"/>
        <v>0</v>
      </c>
    </row>
    <row r="1162" spans="1:17" ht="18.75" x14ac:dyDescent="0.3">
      <c r="A1162" s="183" t="s">
        <v>1893</v>
      </c>
      <c r="B1162" s="183" t="s">
        <v>1894</v>
      </c>
      <c r="C1162" s="343">
        <v>408</v>
      </c>
      <c r="D1162" s="343">
        <v>9</v>
      </c>
      <c r="E1162" s="343">
        <v>707</v>
      </c>
      <c r="F1162" s="343">
        <v>70750</v>
      </c>
      <c r="G1162" s="343">
        <v>3000</v>
      </c>
      <c r="H1162" s="343">
        <v>404206</v>
      </c>
      <c r="I1162" s="344">
        <v>0</v>
      </c>
      <c r="J1162" s="344">
        <v>0</v>
      </c>
      <c r="K1162" s="344">
        <v>0</v>
      </c>
      <c r="L1162" s="348">
        <v>5850000</v>
      </c>
      <c r="M1162" s="346">
        <v>5850000</v>
      </c>
      <c r="N1162" s="331">
        <f>IFERROR(VLOOKUP(A1162,'[2]Detail CAPEX  (2)'!_xlnm.Print_Area,11,0),0)</f>
        <v>0</v>
      </c>
      <c r="O1162" s="346">
        <f t="shared" si="225"/>
        <v>0</v>
      </c>
      <c r="P1162" s="346">
        <f t="shared" si="225"/>
        <v>0</v>
      </c>
      <c r="Q1162" s="347">
        <f t="shared" si="223"/>
        <v>0</v>
      </c>
    </row>
    <row r="1163" spans="1:17" ht="18.75" x14ac:dyDescent="0.3">
      <c r="A1163" s="183" t="s">
        <v>1895</v>
      </c>
      <c r="B1163" s="183" t="s">
        <v>1896</v>
      </c>
      <c r="C1163" s="343">
        <v>408</v>
      </c>
      <c r="D1163" s="343">
        <v>9</v>
      </c>
      <c r="E1163" s="343">
        <v>707</v>
      </c>
      <c r="F1163" s="343">
        <v>70750</v>
      </c>
      <c r="G1163" s="343">
        <v>3000</v>
      </c>
      <c r="H1163" s="343">
        <v>404206</v>
      </c>
      <c r="I1163" s="344">
        <v>0</v>
      </c>
      <c r="J1163" s="344">
        <v>0</v>
      </c>
      <c r="K1163" s="344">
        <v>0</v>
      </c>
      <c r="L1163" s="348">
        <v>1170000</v>
      </c>
      <c r="M1163" s="346">
        <v>1170000</v>
      </c>
      <c r="N1163" s="331">
        <f>IFERROR(VLOOKUP(A1163,'[2]Detail CAPEX  (2)'!_xlnm.Print_Area,11,0),0)</f>
        <v>0</v>
      </c>
      <c r="O1163" s="346">
        <f t="shared" si="225"/>
        <v>0</v>
      </c>
      <c r="P1163" s="346">
        <f t="shared" si="225"/>
        <v>0</v>
      </c>
      <c r="Q1163" s="347">
        <f t="shared" si="223"/>
        <v>0</v>
      </c>
    </row>
    <row r="1164" spans="1:17" ht="18.75" x14ac:dyDescent="0.3">
      <c r="A1164" s="183" t="s">
        <v>1897</v>
      </c>
      <c r="B1164" s="183" t="s">
        <v>1898</v>
      </c>
      <c r="C1164" s="343">
        <v>408</v>
      </c>
      <c r="D1164" s="343">
        <v>9</v>
      </c>
      <c r="E1164" s="343">
        <v>707</v>
      </c>
      <c r="F1164" s="343">
        <v>70750</v>
      </c>
      <c r="G1164" s="343">
        <v>3000</v>
      </c>
      <c r="H1164" s="343">
        <v>404206</v>
      </c>
      <c r="I1164" s="344">
        <v>0</v>
      </c>
      <c r="J1164" s="344">
        <v>0</v>
      </c>
      <c r="K1164" s="344">
        <v>0</v>
      </c>
      <c r="L1164" s="348">
        <v>23827500</v>
      </c>
      <c r="M1164" s="346">
        <v>23827500</v>
      </c>
      <c r="N1164" s="331">
        <f>IFERROR(VLOOKUP(A1164,'[2]Detail CAPEX  (2)'!_xlnm.Print_Area,11,0),0)</f>
        <v>0</v>
      </c>
      <c r="O1164" s="346">
        <f t="shared" si="225"/>
        <v>0</v>
      </c>
      <c r="P1164" s="346">
        <f t="shared" si="225"/>
        <v>0</v>
      </c>
      <c r="Q1164" s="347">
        <f t="shared" si="223"/>
        <v>0</v>
      </c>
    </row>
    <row r="1165" spans="1:17" ht="18.75" x14ac:dyDescent="0.3">
      <c r="A1165" s="183" t="s">
        <v>1899</v>
      </c>
      <c r="B1165" s="183" t="s">
        <v>1900</v>
      </c>
      <c r="C1165" s="343">
        <v>408</v>
      </c>
      <c r="D1165" s="343">
        <v>9</v>
      </c>
      <c r="E1165" s="343">
        <v>707</v>
      </c>
      <c r="F1165" s="343">
        <v>70750</v>
      </c>
      <c r="G1165" s="343">
        <v>3000</v>
      </c>
      <c r="H1165" s="343">
        <v>404206</v>
      </c>
      <c r="I1165" s="344">
        <v>0</v>
      </c>
      <c r="J1165" s="344">
        <v>0</v>
      </c>
      <c r="K1165" s="344">
        <v>0</v>
      </c>
      <c r="L1165" s="348">
        <v>24000000</v>
      </c>
      <c r="M1165" s="346">
        <v>24000000</v>
      </c>
      <c r="N1165" s="331">
        <f>IFERROR(VLOOKUP(A1165,'[2]Detail CAPEX  (2)'!_xlnm.Print_Area,11,0),0)</f>
        <v>0</v>
      </c>
      <c r="O1165" s="346">
        <f t="shared" si="225"/>
        <v>0</v>
      </c>
      <c r="P1165" s="346">
        <f t="shared" si="225"/>
        <v>0</v>
      </c>
      <c r="Q1165" s="347">
        <f t="shared" si="223"/>
        <v>0</v>
      </c>
    </row>
    <row r="1166" spans="1:17" ht="18.75" x14ac:dyDescent="0.3">
      <c r="A1166" s="183" t="s">
        <v>1901</v>
      </c>
      <c r="B1166" s="183" t="s">
        <v>1902</v>
      </c>
      <c r="C1166" s="343">
        <v>408</v>
      </c>
      <c r="D1166" s="343">
        <v>9</v>
      </c>
      <c r="E1166" s="343">
        <v>707</v>
      </c>
      <c r="F1166" s="343">
        <v>70750</v>
      </c>
      <c r="G1166" s="343">
        <v>3000</v>
      </c>
      <c r="H1166" s="343">
        <v>404206</v>
      </c>
      <c r="I1166" s="344">
        <v>0</v>
      </c>
      <c r="J1166" s="344">
        <v>0</v>
      </c>
      <c r="K1166" s="344">
        <v>0</v>
      </c>
      <c r="L1166" s="348">
        <v>60000000</v>
      </c>
      <c r="M1166" s="346">
        <v>60000000</v>
      </c>
      <c r="N1166" s="331">
        <f>IFERROR(VLOOKUP(A1166,'[2]Detail CAPEX  (2)'!_xlnm.Print_Area,11,0),0)</f>
        <v>0</v>
      </c>
      <c r="O1166" s="346">
        <f t="shared" si="225"/>
        <v>0</v>
      </c>
      <c r="P1166" s="346">
        <f t="shared" si="225"/>
        <v>0</v>
      </c>
      <c r="Q1166" s="347">
        <f t="shared" si="223"/>
        <v>0</v>
      </c>
    </row>
    <row r="1167" spans="1:17" ht="18.75" x14ac:dyDescent="0.3">
      <c r="A1167" s="183" t="s">
        <v>1903</v>
      </c>
      <c r="B1167" s="183" t="s">
        <v>1904</v>
      </c>
      <c r="C1167" s="343">
        <v>408</v>
      </c>
      <c r="D1167" s="343">
        <v>9</v>
      </c>
      <c r="E1167" s="343">
        <v>707</v>
      </c>
      <c r="F1167" s="343">
        <v>70750</v>
      </c>
      <c r="G1167" s="343">
        <v>3000</v>
      </c>
      <c r="H1167" s="343">
        <v>404206</v>
      </c>
      <c r="I1167" s="344">
        <v>0</v>
      </c>
      <c r="J1167" s="344">
        <v>0</v>
      </c>
      <c r="K1167" s="344">
        <v>0</v>
      </c>
      <c r="L1167" s="348">
        <v>16980000</v>
      </c>
      <c r="M1167" s="346">
        <v>16980000</v>
      </c>
      <c r="N1167" s="331">
        <f>IFERROR(VLOOKUP(A1167,'[2]Detail CAPEX  (2)'!_xlnm.Print_Area,11,0),0)</f>
        <v>0</v>
      </c>
      <c r="O1167" s="346">
        <f t="shared" si="225"/>
        <v>0</v>
      </c>
      <c r="P1167" s="346">
        <f t="shared" si="225"/>
        <v>0</v>
      </c>
      <c r="Q1167" s="347">
        <f t="shared" si="223"/>
        <v>0</v>
      </c>
    </row>
    <row r="1168" spans="1:17" ht="18.75" x14ac:dyDescent="0.3">
      <c r="A1168" s="183" t="s">
        <v>1905</v>
      </c>
      <c r="B1168" s="183" t="s">
        <v>1906</v>
      </c>
      <c r="C1168" s="343">
        <v>408</v>
      </c>
      <c r="D1168" s="343">
        <v>9</v>
      </c>
      <c r="E1168" s="343">
        <v>707</v>
      </c>
      <c r="F1168" s="343">
        <v>70750</v>
      </c>
      <c r="G1168" s="343">
        <v>3000</v>
      </c>
      <c r="H1168" s="343">
        <v>404206</v>
      </c>
      <c r="I1168" s="344">
        <v>0</v>
      </c>
      <c r="J1168" s="344">
        <v>0</v>
      </c>
      <c r="K1168" s="344">
        <v>0</v>
      </c>
      <c r="L1168" s="348">
        <v>720000</v>
      </c>
      <c r="M1168" s="346">
        <v>720000</v>
      </c>
      <c r="N1168" s="331">
        <f>IFERROR(VLOOKUP(A1168,'[2]Detail CAPEX  (2)'!_xlnm.Print_Area,11,0),0)</f>
        <v>0</v>
      </c>
      <c r="O1168" s="346">
        <f t="shared" ref="O1168:P1181" si="226">N1168+5%*N1168</f>
        <v>0</v>
      </c>
      <c r="P1168" s="346">
        <f t="shared" si="226"/>
        <v>0</v>
      </c>
      <c r="Q1168" s="347">
        <f t="shared" si="223"/>
        <v>0</v>
      </c>
    </row>
    <row r="1169" spans="1:17" ht="18.75" x14ac:dyDescent="0.3">
      <c r="A1169" s="183" t="s">
        <v>1907</v>
      </c>
      <c r="B1169" s="183" t="s">
        <v>1908</v>
      </c>
      <c r="C1169" s="343">
        <v>408</v>
      </c>
      <c r="D1169" s="343">
        <v>9</v>
      </c>
      <c r="E1169" s="343">
        <v>707</v>
      </c>
      <c r="F1169" s="343">
        <v>70750</v>
      </c>
      <c r="G1169" s="343">
        <v>3000</v>
      </c>
      <c r="H1169" s="343">
        <v>404206</v>
      </c>
      <c r="I1169" s="344">
        <v>0</v>
      </c>
      <c r="J1169" s="344">
        <v>0</v>
      </c>
      <c r="K1169" s="344">
        <v>0</v>
      </c>
      <c r="L1169" s="348">
        <v>8090000</v>
      </c>
      <c r="M1169" s="346">
        <v>8090000</v>
      </c>
      <c r="N1169" s="331">
        <f>IFERROR(VLOOKUP(A1169,'[2]Detail CAPEX  (2)'!_xlnm.Print_Area,11,0),0)</f>
        <v>0</v>
      </c>
      <c r="O1169" s="346">
        <f t="shared" si="226"/>
        <v>0</v>
      </c>
      <c r="P1169" s="346">
        <f t="shared" si="226"/>
        <v>0</v>
      </c>
      <c r="Q1169" s="347">
        <f t="shared" si="223"/>
        <v>0</v>
      </c>
    </row>
    <row r="1170" spans="1:17" ht="18.75" x14ac:dyDescent="0.3">
      <c r="A1170" s="183" t="s">
        <v>1909</v>
      </c>
      <c r="B1170" s="183" t="s">
        <v>1910</v>
      </c>
      <c r="C1170" s="343">
        <v>408</v>
      </c>
      <c r="D1170" s="343">
        <v>9</v>
      </c>
      <c r="E1170" s="343">
        <v>707</v>
      </c>
      <c r="F1170" s="343">
        <v>70750</v>
      </c>
      <c r="G1170" s="343">
        <v>3000</v>
      </c>
      <c r="H1170" s="343">
        <v>404206</v>
      </c>
      <c r="I1170" s="344">
        <v>0</v>
      </c>
      <c r="J1170" s="344">
        <v>0</v>
      </c>
      <c r="K1170" s="344">
        <v>0</v>
      </c>
      <c r="L1170" s="348">
        <v>3240000</v>
      </c>
      <c r="M1170" s="346">
        <v>3240000</v>
      </c>
      <c r="N1170" s="331">
        <f>IFERROR(VLOOKUP(A1170,'[2]Detail CAPEX  (2)'!_xlnm.Print_Area,11,0),0)</f>
        <v>0</v>
      </c>
      <c r="O1170" s="346">
        <f t="shared" si="226"/>
        <v>0</v>
      </c>
      <c r="P1170" s="346">
        <f t="shared" si="226"/>
        <v>0</v>
      </c>
      <c r="Q1170" s="347">
        <f t="shared" si="223"/>
        <v>0</v>
      </c>
    </row>
    <row r="1171" spans="1:17" ht="18.75" x14ac:dyDescent="0.3">
      <c r="A1171" s="183" t="s">
        <v>1911</v>
      </c>
      <c r="B1171" s="183" t="s">
        <v>1912</v>
      </c>
      <c r="C1171" s="343">
        <v>408</v>
      </c>
      <c r="D1171" s="343">
        <v>9</v>
      </c>
      <c r="E1171" s="343">
        <v>707</v>
      </c>
      <c r="F1171" s="343">
        <v>70750</v>
      </c>
      <c r="G1171" s="343">
        <v>3000</v>
      </c>
      <c r="H1171" s="343">
        <v>404206</v>
      </c>
      <c r="I1171" s="344">
        <v>0</v>
      </c>
      <c r="J1171" s="344">
        <v>0</v>
      </c>
      <c r="K1171" s="344">
        <v>0</v>
      </c>
      <c r="L1171" s="348">
        <v>2045000</v>
      </c>
      <c r="M1171" s="346">
        <v>2045000</v>
      </c>
      <c r="N1171" s="331">
        <f>IFERROR(VLOOKUP(A1171,'[2]Detail CAPEX  (2)'!_xlnm.Print_Area,11,0),0)</f>
        <v>0</v>
      </c>
      <c r="O1171" s="346">
        <f t="shared" si="226"/>
        <v>0</v>
      </c>
      <c r="P1171" s="346">
        <f t="shared" si="226"/>
        <v>0</v>
      </c>
      <c r="Q1171" s="347">
        <f t="shared" si="223"/>
        <v>0</v>
      </c>
    </row>
    <row r="1172" spans="1:17" ht="18.75" x14ac:dyDescent="0.3">
      <c r="A1172" s="183" t="s">
        <v>1913</v>
      </c>
      <c r="B1172" s="183" t="s">
        <v>1914</v>
      </c>
      <c r="C1172" s="343">
        <v>408</v>
      </c>
      <c r="D1172" s="343">
        <v>9</v>
      </c>
      <c r="E1172" s="343">
        <v>707</v>
      </c>
      <c r="F1172" s="343">
        <v>70750</v>
      </c>
      <c r="G1172" s="343">
        <v>3000</v>
      </c>
      <c r="H1172" s="343">
        <v>404206</v>
      </c>
      <c r="I1172" s="344">
        <v>0</v>
      </c>
      <c r="J1172" s="344">
        <v>0</v>
      </c>
      <c r="K1172" s="344">
        <v>0</v>
      </c>
      <c r="L1172" s="348">
        <v>720000</v>
      </c>
      <c r="M1172" s="346">
        <v>720000</v>
      </c>
      <c r="N1172" s="331">
        <f>IFERROR(VLOOKUP(A1172,'[2]Detail CAPEX  (2)'!_xlnm.Print_Area,11,0),0)</f>
        <v>0</v>
      </c>
      <c r="O1172" s="346">
        <f t="shared" si="226"/>
        <v>0</v>
      </c>
      <c r="P1172" s="346">
        <f t="shared" si="226"/>
        <v>0</v>
      </c>
      <c r="Q1172" s="347">
        <f t="shared" si="223"/>
        <v>0</v>
      </c>
    </row>
    <row r="1173" spans="1:17" ht="18.75" x14ac:dyDescent="0.3">
      <c r="A1173" s="183" t="s">
        <v>1915</v>
      </c>
      <c r="B1173" s="183" t="s">
        <v>1916</v>
      </c>
      <c r="C1173" s="343">
        <v>408</v>
      </c>
      <c r="D1173" s="343">
        <v>9</v>
      </c>
      <c r="E1173" s="343">
        <v>707</v>
      </c>
      <c r="F1173" s="343">
        <v>70750</v>
      </c>
      <c r="G1173" s="343">
        <v>3000</v>
      </c>
      <c r="H1173" s="343">
        <v>404206</v>
      </c>
      <c r="I1173" s="344">
        <v>0</v>
      </c>
      <c r="J1173" s="344">
        <v>0</v>
      </c>
      <c r="K1173" s="344">
        <v>0</v>
      </c>
      <c r="L1173" s="348">
        <v>7035000</v>
      </c>
      <c r="M1173" s="346">
        <v>7035000</v>
      </c>
      <c r="N1173" s="331">
        <f>IFERROR(VLOOKUP(A1173,'[2]Detail CAPEX  (2)'!_xlnm.Print_Area,11,0),0)</f>
        <v>0</v>
      </c>
      <c r="O1173" s="346">
        <f t="shared" si="226"/>
        <v>0</v>
      </c>
      <c r="P1173" s="346">
        <f t="shared" si="226"/>
        <v>0</v>
      </c>
      <c r="Q1173" s="347">
        <f t="shared" si="223"/>
        <v>0</v>
      </c>
    </row>
    <row r="1174" spans="1:17" ht="18.75" x14ac:dyDescent="0.3">
      <c r="A1174" s="183" t="s">
        <v>1917</v>
      </c>
      <c r="B1174" s="183" t="s">
        <v>1918</v>
      </c>
      <c r="C1174" s="343">
        <v>408</v>
      </c>
      <c r="D1174" s="343">
        <v>9</v>
      </c>
      <c r="E1174" s="343">
        <v>707</v>
      </c>
      <c r="F1174" s="343">
        <v>70750</v>
      </c>
      <c r="G1174" s="343">
        <v>3000</v>
      </c>
      <c r="H1174" s="343">
        <v>404206</v>
      </c>
      <c r="I1174" s="344">
        <v>0</v>
      </c>
      <c r="J1174" s="344">
        <v>0</v>
      </c>
      <c r="K1174" s="344">
        <v>0</v>
      </c>
      <c r="L1174" s="348">
        <v>1170000</v>
      </c>
      <c r="M1174" s="346">
        <v>1170000</v>
      </c>
      <c r="N1174" s="331">
        <f>IFERROR(VLOOKUP(A1174,'[2]Detail CAPEX  (2)'!_xlnm.Print_Area,11,0),0)</f>
        <v>0</v>
      </c>
      <c r="O1174" s="346">
        <f t="shared" si="226"/>
        <v>0</v>
      </c>
      <c r="P1174" s="346">
        <f t="shared" si="226"/>
        <v>0</v>
      </c>
      <c r="Q1174" s="347">
        <f t="shared" si="223"/>
        <v>0</v>
      </c>
    </row>
    <row r="1175" spans="1:17" ht="18.75" x14ac:dyDescent="0.3">
      <c r="A1175" s="183" t="s">
        <v>1919</v>
      </c>
      <c r="B1175" s="183" t="s">
        <v>1920</v>
      </c>
      <c r="C1175" s="343">
        <v>408</v>
      </c>
      <c r="D1175" s="343">
        <v>9</v>
      </c>
      <c r="E1175" s="343">
        <v>707</v>
      </c>
      <c r="F1175" s="343">
        <v>70750</v>
      </c>
      <c r="G1175" s="343">
        <v>3000</v>
      </c>
      <c r="H1175" s="343">
        <v>404206</v>
      </c>
      <c r="I1175" s="344">
        <v>0</v>
      </c>
      <c r="J1175" s="344">
        <v>0</v>
      </c>
      <c r="K1175" s="344">
        <v>0</v>
      </c>
      <c r="L1175" s="348">
        <v>15000</v>
      </c>
      <c r="M1175" s="346">
        <v>15000</v>
      </c>
      <c r="N1175" s="331">
        <f>IFERROR(VLOOKUP(A1175,'[2]Detail CAPEX  (2)'!_xlnm.Print_Area,11,0),0)</f>
        <v>0</v>
      </c>
      <c r="O1175" s="346">
        <f t="shared" si="226"/>
        <v>0</v>
      </c>
      <c r="P1175" s="346">
        <f t="shared" si="226"/>
        <v>0</v>
      </c>
      <c r="Q1175" s="347">
        <f t="shared" si="223"/>
        <v>0</v>
      </c>
    </row>
    <row r="1176" spans="1:17" ht="18.75" x14ac:dyDescent="0.3">
      <c r="A1176" s="183" t="s">
        <v>1921</v>
      </c>
      <c r="B1176" s="183" t="s">
        <v>1922</v>
      </c>
      <c r="C1176" s="343">
        <v>408</v>
      </c>
      <c r="D1176" s="343">
        <v>9</v>
      </c>
      <c r="E1176" s="343">
        <v>707</v>
      </c>
      <c r="F1176" s="343">
        <v>70750</v>
      </c>
      <c r="G1176" s="343">
        <v>3000</v>
      </c>
      <c r="H1176" s="343">
        <v>404206</v>
      </c>
      <c r="I1176" s="344">
        <v>0</v>
      </c>
      <c r="J1176" s="344">
        <v>0</v>
      </c>
      <c r="K1176" s="344">
        <v>0</v>
      </c>
      <c r="L1176" s="348">
        <v>255000</v>
      </c>
      <c r="M1176" s="346">
        <v>255000</v>
      </c>
      <c r="N1176" s="331">
        <f>IFERROR(VLOOKUP(A1176,'[2]Detail CAPEX  (2)'!_xlnm.Print_Area,11,0),0)</f>
        <v>0</v>
      </c>
      <c r="O1176" s="346">
        <f t="shared" si="226"/>
        <v>0</v>
      </c>
      <c r="P1176" s="346">
        <f t="shared" si="226"/>
        <v>0</v>
      </c>
      <c r="Q1176" s="347">
        <f t="shared" si="223"/>
        <v>0</v>
      </c>
    </row>
    <row r="1177" spans="1:17" ht="18.75" x14ac:dyDescent="0.3">
      <c r="A1177" s="333"/>
      <c r="B1177" s="333" t="s">
        <v>326</v>
      </c>
      <c r="C1177" s="337"/>
      <c r="D1177" s="337"/>
      <c r="E1177" s="337"/>
      <c r="F1177" s="337"/>
      <c r="G1177" s="337"/>
      <c r="H1177" s="337"/>
      <c r="I1177" s="183"/>
      <c r="J1177" s="183"/>
      <c r="K1177" s="183"/>
      <c r="L1177" s="342"/>
      <c r="M1177" s="183"/>
      <c r="N1177" s="331">
        <f>IFERROR(VLOOKUP(A1177,'[2]Detail CAPEX  (2)'!_xlnm.Print_Area,11,0),0)</f>
        <v>0</v>
      </c>
      <c r="O1177" s="346">
        <f t="shared" si="226"/>
        <v>0</v>
      </c>
      <c r="P1177" s="346">
        <f t="shared" si="226"/>
        <v>0</v>
      </c>
      <c r="Q1177" s="347">
        <f t="shared" si="223"/>
        <v>0</v>
      </c>
    </row>
    <row r="1178" spans="1:17" ht="18.75" x14ac:dyDescent="0.3">
      <c r="A1178" s="183" t="s">
        <v>1923</v>
      </c>
      <c r="B1178" s="183" t="s">
        <v>1924</v>
      </c>
      <c r="C1178" s="343">
        <v>1102</v>
      </c>
      <c r="D1178" s="343">
        <v>9</v>
      </c>
      <c r="E1178" s="343">
        <v>707</v>
      </c>
      <c r="F1178" s="343">
        <v>70750</v>
      </c>
      <c r="G1178" s="343">
        <v>3000</v>
      </c>
      <c r="H1178" s="343">
        <v>404206</v>
      </c>
      <c r="I1178" s="344">
        <v>0</v>
      </c>
      <c r="J1178" s="344">
        <v>0</v>
      </c>
      <c r="K1178" s="344">
        <v>0</v>
      </c>
      <c r="L1178" s="348">
        <v>17737500</v>
      </c>
      <c r="M1178" s="346">
        <v>17737500</v>
      </c>
      <c r="N1178" s="331">
        <f>IFERROR(VLOOKUP(A1178,'[2]Detail CAPEX  (2)'!_xlnm.Print_Area,11,0),0)</f>
        <v>0</v>
      </c>
      <c r="O1178" s="346">
        <f t="shared" si="226"/>
        <v>0</v>
      </c>
      <c r="P1178" s="346">
        <f t="shared" si="226"/>
        <v>0</v>
      </c>
      <c r="Q1178" s="347">
        <f t="shared" si="223"/>
        <v>0</v>
      </c>
    </row>
    <row r="1179" spans="1:17" ht="18.75" x14ac:dyDescent="0.3">
      <c r="A1179" s="183" t="s">
        <v>1925</v>
      </c>
      <c r="B1179" s="183" t="s">
        <v>1926</v>
      </c>
      <c r="C1179" s="343">
        <v>1102</v>
      </c>
      <c r="D1179" s="343">
        <v>9</v>
      </c>
      <c r="E1179" s="343">
        <v>707</v>
      </c>
      <c r="F1179" s="343">
        <v>70750</v>
      </c>
      <c r="G1179" s="343">
        <v>3000</v>
      </c>
      <c r="H1179" s="343">
        <v>404206</v>
      </c>
      <c r="I1179" s="344">
        <v>0</v>
      </c>
      <c r="J1179" s="344">
        <v>0</v>
      </c>
      <c r="K1179" s="344">
        <v>0</v>
      </c>
      <c r="L1179" s="348">
        <v>1920000</v>
      </c>
      <c r="M1179" s="346">
        <v>1920000</v>
      </c>
      <c r="N1179" s="331">
        <f>IFERROR(VLOOKUP(A1179,'[2]Detail CAPEX  (2)'!_xlnm.Print_Area,11,0),0)</f>
        <v>0</v>
      </c>
      <c r="O1179" s="346">
        <f t="shared" si="226"/>
        <v>0</v>
      </c>
      <c r="P1179" s="346">
        <f t="shared" si="226"/>
        <v>0</v>
      </c>
      <c r="Q1179" s="347">
        <f t="shared" si="223"/>
        <v>0</v>
      </c>
    </row>
    <row r="1180" spans="1:17" ht="18.75" x14ac:dyDescent="0.3">
      <c r="A1180" s="333"/>
      <c r="B1180" s="333" t="s">
        <v>1253</v>
      </c>
      <c r="C1180" s="337"/>
      <c r="D1180" s="337"/>
      <c r="E1180" s="337"/>
      <c r="F1180" s="337"/>
      <c r="G1180" s="337"/>
      <c r="H1180" s="337"/>
      <c r="I1180" s="183"/>
      <c r="J1180" s="183"/>
      <c r="K1180" s="183"/>
      <c r="L1180" s="342"/>
      <c r="M1180" s="183"/>
      <c r="N1180" s="331">
        <f>IFERROR(VLOOKUP(A1180,'[2]Detail CAPEX  (2)'!_xlnm.Print_Area,11,0),0)</f>
        <v>0</v>
      </c>
      <c r="O1180" s="346">
        <f t="shared" si="226"/>
        <v>0</v>
      </c>
      <c r="P1180" s="346">
        <f t="shared" si="226"/>
        <v>0</v>
      </c>
      <c r="Q1180" s="347">
        <f t="shared" si="223"/>
        <v>0</v>
      </c>
    </row>
    <row r="1181" spans="1:17" ht="18.75" x14ac:dyDescent="0.3">
      <c r="A1181" s="183" t="s">
        <v>1927</v>
      </c>
      <c r="B1181" s="183" t="s">
        <v>1928</v>
      </c>
      <c r="C1181" s="343">
        <v>1003</v>
      </c>
      <c r="D1181" s="343">
        <v>9</v>
      </c>
      <c r="E1181" s="343">
        <v>707</v>
      </c>
      <c r="F1181" s="343">
        <v>70750</v>
      </c>
      <c r="G1181" s="343">
        <v>3000</v>
      </c>
      <c r="H1181" s="343">
        <v>404206</v>
      </c>
      <c r="I1181" s="344">
        <v>0</v>
      </c>
      <c r="J1181" s="344">
        <v>0</v>
      </c>
      <c r="K1181" s="344">
        <v>0</v>
      </c>
      <c r="L1181" s="348">
        <v>534000000</v>
      </c>
      <c r="M1181" s="346">
        <v>534000000</v>
      </c>
      <c r="N1181" s="331">
        <f>IFERROR(VLOOKUP(A1181,'[2]Detail CAPEX  (2)'!_xlnm.Print_Area,11,0),0)</f>
        <v>0</v>
      </c>
      <c r="O1181" s="346">
        <f t="shared" si="226"/>
        <v>0</v>
      </c>
      <c r="P1181" s="346">
        <f t="shared" si="226"/>
        <v>0</v>
      </c>
      <c r="Q1181" s="347">
        <f t="shared" si="223"/>
        <v>0</v>
      </c>
    </row>
    <row r="1182" spans="1:17" s="378" customFormat="1" ht="18.75" x14ac:dyDescent="0.3">
      <c r="A1182" s="376"/>
      <c r="B1182" s="376" t="s">
        <v>1929</v>
      </c>
      <c r="C1182" s="376"/>
      <c r="D1182" s="376"/>
      <c r="E1182" s="376"/>
      <c r="F1182" s="376"/>
      <c r="G1182" s="376"/>
      <c r="H1182" s="376"/>
      <c r="I1182" s="377">
        <f>SUM(I1059:I1181)</f>
        <v>1238527892</v>
      </c>
      <c r="J1182" s="377">
        <f t="shared" ref="J1182:M1182" si="227">SUM(J1059:J1181)</f>
        <v>680941913</v>
      </c>
      <c r="K1182" s="377">
        <f t="shared" si="227"/>
        <v>4793680000</v>
      </c>
      <c r="L1182" s="357">
        <f t="shared" si="227"/>
        <v>4709812000</v>
      </c>
      <c r="M1182" s="377">
        <f t="shared" si="227"/>
        <v>1888000000</v>
      </c>
      <c r="N1182" s="358">
        <f>SUM(N1059:N1181)</f>
        <v>-480000000</v>
      </c>
      <c r="O1182" s="358">
        <f t="shared" ref="O1182:Q1182" si="228">SUM(O1059:O1181)</f>
        <v>-504000000</v>
      </c>
      <c r="P1182" s="358">
        <f t="shared" si="228"/>
        <v>-529200000</v>
      </c>
      <c r="Q1182" s="358">
        <f t="shared" si="228"/>
        <v>-1513200000</v>
      </c>
    </row>
    <row r="1183" spans="1:17" ht="18.75" x14ac:dyDescent="0.3">
      <c r="A1183" s="333"/>
      <c r="B1183" s="333"/>
      <c r="C1183" s="333"/>
      <c r="D1183" s="333"/>
      <c r="E1183" s="333"/>
      <c r="F1183" s="333"/>
      <c r="G1183" s="333"/>
      <c r="H1183" s="333"/>
      <c r="I1183" s="364"/>
      <c r="J1183" s="364"/>
      <c r="K1183" s="364"/>
      <c r="L1183" s="357"/>
      <c r="M1183" s="364"/>
      <c r="N1183" s="331"/>
      <c r="O1183" s="346"/>
      <c r="P1183" s="346"/>
      <c r="Q1183" s="347"/>
    </row>
    <row r="1184" spans="1:17" ht="18.75" x14ac:dyDescent="0.3">
      <c r="A1184" s="336">
        <v>21001002</v>
      </c>
      <c r="B1184" s="333" t="s">
        <v>98</v>
      </c>
      <c r="C1184" s="337"/>
      <c r="D1184" s="337"/>
      <c r="E1184" s="337"/>
      <c r="F1184" s="337"/>
      <c r="G1184" s="337"/>
      <c r="H1184" s="337"/>
      <c r="I1184" s="183"/>
      <c r="J1184" s="183"/>
      <c r="K1184" s="183"/>
      <c r="L1184" s="342"/>
      <c r="M1184" s="183"/>
      <c r="N1184" s="331">
        <f>IFERROR(VLOOKUP(#REF!,'[2]Detail CAPEX  (2)'!_xlnm.Print_Area,11,0),0)</f>
        <v>0</v>
      </c>
      <c r="O1184" s="346">
        <f t="shared" ref="O1184:P1199" si="229">N1184+5%*N1184</f>
        <v>0</v>
      </c>
      <c r="P1184" s="346">
        <f t="shared" si="229"/>
        <v>0</v>
      </c>
      <c r="Q1184" s="347">
        <f t="shared" ref="Q1184:Q1248" si="230">SUM(N1184:P1184)</f>
        <v>0</v>
      </c>
    </row>
    <row r="1185" spans="1:17" ht="18.75" x14ac:dyDescent="0.3">
      <c r="A1185" s="333"/>
      <c r="B1185" s="333" t="s">
        <v>222</v>
      </c>
      <c r="C1185" s="337"/>
      <c r="D1185" s="337"/>
      <c r="E1185" s="337"/>
      <c r="F1185" s="337"/>
      <c r="G1185" s="337"/>
      <c r="H1185" s="337"/>
      <c r="I1185" s="183"/>
      <c r="J1185" s="183"/>
      <c r="K1185" s="183"/>
      <c r="L1185" s="342"/>
      <c r="M1185" s="183"/>
      <c r="N1185" s="331">
        <f>IFERROR(VLOOKUP(A1185,'[2]Detail CAPEX  (2)'!_xlnm.Print_Area,11,0),0)</f>
        <v>0</v>
      </c>
      <c r="O1185" s="346">
        <f t="shared" si="229"/>
        <v>0</v>
      </c>
      <c r="P1185" s="346">
        <f t="shared" si="229"/>
        <v>0</v>
      </c>
      <c r="Q1185" s="347">
        <f t="shared" si="230"/>
        <v>0</v>
      </c>
    </row>
    <row r="1186" spans="1:17" ht="18.75" x14ac:dyDescent="0.3">
      <c r="A1186" s="183" t="s">
        <v>1930</v>
      </c>
      <c r="B1186" s="183" t="s">
        <v>1826</v>
      </c>
      <c r="C1186" s="343">
        <v>401</v>
      </c>
      <c r="D1186" s="343">
        <v>9</v>
      </c>
      <c r="E1186" s="343">
        <v>707</v>
      </c>
      <c r="F1186" s="343">
        <v>70721</v>
      </c>
      <c r="G1186" s="343">
        <v>3000</v>
      </c>
      <c r="H1186" s="343">
        <v>404206</v>
      </c>
      <c r="I1186" s="344">
        <v>0</v>
      </c>
      <c r="J1186" s="344">
        <v>0</v>
      </c>
      <c r="K1186" s="346">
        <v>14000000</v>
      </c>
      <c r="L1186" s="348">
        <v>5000000</v>
      </c>
      <c r="M1186" s="183"/>
      <c r="N1186" s="331">
        <v>10000000</v>
      </c>
      <c r="O1186" s="346">
        <f t="shared" si="229"/>
        <v>10500000</v>
      </c>
      <c r="P1186" s="346">
        <f t="shared" si="229"/>
        <v>11025000</v>
      </c>
      <c r="Q1186" s="347">
        <f t="shared" si="230"/>
        <v>31525000</v>
      </c>
    </row>
    <row r="1187" spans="1:17" ht="18.75" x14ac:dyDescent="0.3">
      <c r="A1187" s="183" t="s">
        <v>1931</v>
      </c>
      <c r="B1187" s="183" t="s">
        <v>1932</v>
      </c>
      <c r="C1187" s="343">
        <v>407</v>
      </c>
      <c r="D1187" s="343">
        <v>9</v>
      </c>
      <c r="E1187" s="343">
        <v>707</v>
      </c>
      <c r="F1187" s="343">
        <v>70721</v>
      </c>
      <c r="G1187" s="343">
        <v>3000</v>
      </c>
      <c r="H1187" s="343">
        <v>404206</v>
      </c>
      <c r="I1187" s="344">
        <v>0</v>
      </c>
      <c r="J1187" s="344">
        <v>0</v>
      </c>
      <c r="K1187" s="346">
        <v>30000000</v>
      </c>
      <c r="L1187" s="348">
        <v>10000000</v>
      </c>
      <c r="M1187" s="183"/>
      <c r="N1187" s="331">
        <v>14000000</v>
      </c>
      <c r="O1187" s="346">
        <f t="shared" si="229"/>
        <v>14700000</v>
      </c>
      <c r="P1187" s="346">
        <f t="shared" si="229"/>
        <v>15435000</v>
      </c>
      <c r="Q1187" s="347">
        <f t="shared" si="230"/>
        <v>44135000</v>
      </c>
    </row>
    <row r="1188" spans="1:17" ht="18.75" x14ac:dyDescent="0.3">
      <c r="A1188" s="183" t="s">
        <v>1933</v>
      </c>
      <c r="B1188" s="183" t="s">
        <v>1934</v>
      </c>
      <c r="C1188" s="343">
        <v>406</v>
      </c>
      <c r="D1188" s="343">
        <v>9</v>
      </c>
      <c r="E1188" s="343">
        <v>707</v>
      </c>
      <c r="F1188" s="343">
        <v>70721</v>
      </c>
      <c r="G1188" s="343">
        <v>3000</v>
      </c>
      <c r="H1188" s="343">
        <v>404206</v>
      </c>
      <c r="I1188" s="344">
        <v>0</v>
      </c>
      <c r="J1188" s="344">
        <v>0</v>
      </c>
      <c r="K1188" s="346">
        <v>15000000</v>
      </c>
      <c r="L1188" s="348">
        <v>5000000</v>
      </c>
      <c r="M1188" s="183"/>
      <c r="N1188" s="331">
        <v>15000000</v>
      </c>
      <c r="O1188" s="346">
        <f t="shared" si="229"/>
        <v>15750000</v>
      </c>
      <c r="P1188" s="346">
        <f t="shared" si="229"/>
        <v>16537500</v>
      </c>
      <c r="Q1188" s="347">
        <f t="shared" si="230"/>
        <v>47287500</v>
      </c>
    </row>
    <row r="1189" spans="1:17" ht="18.75" x14ac:dyDescent="0.3">
      <c r="A1189" s="183" t="s">
        <v>1935</v>
      </c>
      <c r="B1189" s="183" t="s">
        <v>1936</v>
      </c>
      <c r="C1189" s="343">
        <v>412</v>
      </c>
      <c r="D1189" s="343">
        <v>9</v>
      </c>
      <c r="E1189" s="343">
        <v>707</v>
      </c>
      <c r="F1189" s="343">
        <v>70721</v>
      </c>
      <c r="G1189" s="343">
        <v>3000</v>
      </c>
      <c r="H1189" s="343">
        <v>404206</v>
      </c>
      <c r="I1189" s="346">
        <v>6000000</v>
      </c>
      <c r="J1189" s="344">
        <v>0</v>
      </c>
      <c r="K1189" s="346">
        <v>10000000</v>
      </c>
      <c r="L1189" s="348">
        <v>3000000</v>
      </c>
      <c r="M1189" s="183"/>
      <c r="N1189" s="331">
        <v>15000000</v>
      </c>
      <c r="O1189" s="346">
        <f t="shared" si="229"/>
        <v>15750000</v>
      </c>
      <c r="P1189" s="346">
        <f t="shared" si="229"/>
        <v>16537500</v>
      </c>
      <c r="Q1189" s="347">
        <f t="shared" si="230"/>
        <v>47287500</v>
      </c>
    </row>
    <row r="1190" spans="1:17" ht="18.75" x14ac:dyDescent="0.3">
      <c r="A1190" s="183" t="s">
        <v>1937</v>
      </c>
      <c r="B1190" s="183" t="s">
        <v>1938</v>
      </c>
      <c r="C1190" s="343">
        <v>407</v>
      </c>
      <c r="D1190" s="343">
        <v>9</v>
      </c>
      <c r="E1190" s="343">
        <v>707</v>
      </c>
      <c r="F1190" s="343">
        <v>70721</v>
      </c>
      <c r="G1190" s="343">
        <v>3000</v>
      </c>
      <c r="H1190" s="343">
        <v>404206</v>
      </c>
      <c r="I1190" s="344">
        <v>0</v>
      </c>
      <c r="J1190" s="344">
        <v>0</v>
      </c>
      <c r="K1190" s="346">
        <v>10000000</v>
      </c>
      <c r="L1190" s="348">
        <v>10000000</v>
      </c>
      <c r="M1190" s="183"/>
      <c r="N1190" s="331">
        <v>5000000</v>
      </c>
      <c r="O1190" s="346">
        <f t="shared" si="229"/>
        <v>5250000</v>
      </c>
      <c r="P1190" s="346">
        <f t="shared" si="229"/>
        <v>5512500</v>
      </c>
      <c r="Q1190" s="347">
        <f t="shared" si="230"/>
        <v>15762500</v>
      </c>
    </row>
    <row r="1191" spans="1:17" ht="18.75" x14ac:dyDescent="0.3">
      <c r="A1191" s="183" t="s">
        <v>1939</v>
      </c>
      <c r="B1191" s="183" t="s">
        <v>3541</v>
      </c>
      <c r="C1191" s="343">
        <v>405</v>
      </c>
      <c r="D1191" s="343">
        <v>9</v>
      </c>
      <c r="E1191" s="343">
        <v>707</v>
      </c>
      <c r="F1191" s="343">
        <v>70721</v>
      </c>
      <c r="G1191" s="343">
        <v>3000</v>
      </c>
      <c r="H1191" s="343">
        <v>404206</v>
      </c>
      <c r="I1191" s="346">
        <v>18200000</v>
      </c>
      <c r="J1191" s="344">
        <v>0</v>
      </c>
      <c r="K1191" s="346">
        <v>20000000</v>
      </c>
      <c r="L1191" s="348">
        <v>2000000</v>
      </c>
      <c r="M1191" s="183"/>
      <c r="N1191" s="331">
        <v>15000000</v>
      </c>
      <c r="O1191" s="346">
        <f t="shared" si="229"/>
        <v>15750000</v>
      </c>
      <c r="P1191" s="346">
        <f t="shared" si="229"/>
        <v>16537500</v>
      </c>
      <c r="Q1191" s="347">
        <f t="shared" si="230"/>
        <v>47287500</v>
      </c>
    </row>
    <row r="1192" spans="1:17" ht="18.75" x14ac:dyDescent="0.3">
      <c r="A1192" s="183" t="s">
        <v>1940</v>
      </c>
      <c r="B1192" s="183" t="s">
        <v>1941</v>
      </c>
      <c r="C1192" s="343">
        <v>408</v>
      </c>
      <c r="D1192" s="343">
        <v>9</v>
      </c>
      <c r="E1192" s="343">
        <v>707</v>
      </c>
      <c r="F1192" s="343">
        <v>70721</v>
      </c>
      <c r="G1192" s="343">
        <v>3000</v>
      </c>
      <c r="H1192" s="343">
        <v>404206</v>
      </c>
      <c r="I1192" s="344">
        <v>0</v>
      </c>
      <c r="J1192" s="344">
        <v>0</v>
      </c>
      <c r="K1192" s="346">
        <v>10000000</v>
      </c>
      <c r="L1192" s="348">
        <v>5000000</v>
      </c>
      <c r="M1192" s="183"/>
      <c r="N1192" s="331">
        <v>10000000</v>
      </c>
      <c r="O1192" s="346">
        <f t="shared" si="229"/>
        <v>10500000</v>
      </c>
      <c r="P1192" s="346">
        <f t="shared" si="229"/>
        <v>11025000</v>
      </c>
      <c r="Q1192" s="347">
        <f t="shared" si="230"/>
        <v>31525000</v>
      </c>
    </row>
    <row r="1193" spans="1:17" ht="18.75" x14ac:dyDescent="0.3">
      <c r="A1193" s="183" t="s">
        <v>1942</v>
      </c>
      <c r="B1193" s="183" t="s">
        <v>1943</v>
      </c>
      <c r="C1193" s="343">
        <v>411</v>
      </c>
      <c r="D1193" s="343">
        <v>9</v>
      </c>
      <c r="E1193" s="343">
        <v>707</v>
      </c>
      <c r="F1193" s="343">
        <v>70721</v>
      </c>
      <c r="G1193" s="343">
        <v>3000</v>
      </c>
      <c r="H1193" s="343">
        <v>404206</v>
      </c>
      <c r="I1193" s="344">
        <v>0</v>
      </c>
      <c r="J1193" s="344">
        <v>0</v>
      </c>
      <c r="K1193" s="346">
        <v>16500000</v>
      </c>
      <c r="L1193" s="348">
        <v>5000000</v>
      </c>
      <c r="M1193" s="183"/>
      <c r="N1193" s="331">
        <v>10000000</v>
      </c>
      <c r="O1193" s="346">
        <f t="shared" si="229"/>
        <v>10500000</v>
      </c>
      <c r="P1193" s="346">
        <f t="shared" si="229"/>
        <v>11025000</v>
      </c>
      <c r="Q1193" s="347">
        <f t="shared" si="230"/>
        <v>31525000</v>
      </c>
    </row>
    <row r="1194" spans="1:17" ht="18.75" x14ac:dyDescent="0.3">
      <c r="A1194" s="183" t="s">
        <v>1944</v>
      </c>
      <c r="B1194" s="183" t="s">
        <v>1945</v>
      </c>
      <c r="C1194" s="343">
        <v>401</v>
      </c>
      <c r="D1194" s="343">
        <v>9</v>
      </c>
      <c r="E1194" s="343">
        <v>707</v>
      </c>
      <c r="F1194" s="343">
        <v>70721</v>
      </c>
      <c r="G1194" s="343">
        <v>3000</v>
      </c>
      <c r="H1194" s="343">
        <v>404206</v>
      </c>
      <c r="I1194" s="344">
        <v>0</v>
      </c>
      <c r="J1194" s="344">
        <v>0</v>
      </c>
      <c r="K1194" s="346">
        <v>4000000</v>
      </c>
      <c r="L1194" s="348">
        <v>4000000</v>
      </c>
      <c r="M1194" s="183"/>
      <c r="N1194" s="331">
        <v>4000000</v>
      </c>
      <c r="O1194" s="346">
        <f t="shared" si="229"/>
        <v>4200000</v>
      </c>
      <c r="P1194" s="346">
        <f t="shared" si="229"/>
        <v>4410000</v>
      </c>
      <c r="Q1194" s="347">
        <f t="shared" si="230"/>
        <v>12610000</v>
      </c>
    </row>
    <row r="1195" spans="1:17" ht="18.75" x14ac:dyDescent="0.3">
      <c r="A1195" s="183" t="s">
        <v>3542</v>
      </c>
      <c r="B1195" s="183" t="s">
        <v>997</v>
      </c>
      <c r="C1195" s="343"/>
      <c r="D1195" s="343"/>
      <c r="E1195" s="343"/>
      <c r="F1195" s="343"/>
      <c r="G1195" s="343"/>
      <c r="H1195" s="343"/>
      <c r="I1195" s="344"/>
      <c r="J1195" s="344"/>
      <c r="K1195" s="346"/>
      <c r="L1195" s="348"/>
      <c r="M1195" s="183"/>
      <c r="N1195" s="331">
        <f>45000000-45000000</f>
        <v>0</v>
      </c>
      <c r="O1195" s="346">
        <f t="shared" si="229"/>
        <v>0</v>
      </c>
      <c r="P1195" s="346">
        <f t="shared" si="229"/>
        <v>0</v>
      </c>
      <c r="Q1195" s="347">
        <f t="shared" si="230"/>
        <v>0</v>
      </c>
    </row>
    <row r="1196" spans="1:17" ht="18.75" x14ac:dyDescent="0.3">
      <c r="A1196" s="183" t="s">
        <v>1946</v>
      </c>
      <c r="B1196" s="183" t="s">
        <v>1947</v>
      </c>
      <c r="C1196" s="343">
        <v>401</v>
      </c>
      <c r="D1196" s="343">
        <v>9</v>
      </c>
      <c r="E1196" s="343">
        <v>707</v>
      </c>
      <c r="F1196" s="343">
        <v>70721</v>
      </c>
      <c r="G1196" s="343">
        <v>3000</v>
      </c>
      <c r="H1196" s="343">
        <v>404206</v>
      </c>
      <c r="I1196" s="344">
        <v>0</v>
      </c>
      <c r="J1196" s="344">
        <v>0</v>
      </c>
      <c r="K1196" s="344">
        <v>0</v>
      </c>
      <c r="L1196" s="348">
        <v>10000000</v>
      </c>
      <c r="M1196" s="346">
        <v>10000000</v>
      </c>
      <c r="N1196" s="331">
        <v>10000000</v>
      </c>
      <c r="O1196" s="346">
        <f t="shared" si="229"/>
        <v>10500000</v>
      </c>
      <c r="P1196" s="346">
        <f t="shared" si="229"/>
        <v>11025000</v>
      </c>
      <c r="Q1196" s="347">
        <f t="shared" si="230"/>
        <v>31525000</v>
      </c>
    </row>
    <row r="1197" spans="1:17" ht="18.75" x14ac:dyDescent="0.3">
      <c r="A1197" s="183" t="s">
        <v>3543</v>
      </c>
      <c r="B1197" s="183" t="s">
        <v>3544</v>
      </c>
      <c r="C1197" s="343"/>
      <c r="D1197" s="343"/>
      <c r="E1197" s="343"/>
      <c r="F1197" s="343"/>
      <c r="G1197" s="343"/>
      <c r="H1197" s="343"/>
      <c r="I1197" s="344"/>
      <c r="J1197" s="344"/>
      <c r="K1197" s="344"/>
      <c r="L1197" s="348"/>
      <c r="M1197" s="346"/>
      <c r="N1197" s="331">
        <v>75000000</v>
      </c>
      <c r="O1197" s="346">
        <f t="shared" si="229"/>
        <v>78750000</v>
      </c>
      <c r="P1197" s="346">
        <f t="shared" si="229"/>
        <v>82687500</v>
      </c>
      <c r="Q1197" s="347">
        <f>SUM(N1197:P1197)</f>
        <v>236437500</v>
      </c>
    </row>
    <row r="1198" spans="1:17" ht="18.75" x14ac:dyDescent="0.3">
      <c r="A1198" s="183" t="s">
        <v>3545</v>
      </c>
      <c r="B1198" s="183" t="s">
        <v>323</v>
      </c>
      <c r="C1198" s="343"/>
      <c r="D1198" s="343"/>
      <c r="E1198" s="343"/>
      <c r="F1198" s="343"/>
      <c r="G1198" s="343"/>
      <c r="H1198" s="343"/>
      <c r="I1198" s="344"/>
      <c r="J1198" s="344"/>
      <c r="K1198" s="344"/>
      <c r="L1198" s="348"/>
      <c r="M1198" s="346"/>
      <c r="N1198" s="331">
        <v>10000000</v>
      </c>
      <c r="O1198" s="346">
        <f t="shared" si="229"/>
        <v>10500000</v>
      </c>
      <c r="P1198" s="346">
        <f t="shared" si="229"/>
        <v>11025000</v>
      </c>
      <c r="Q1198" s="347">
        <f>SUM(N1198:P1198)</f>
        <v>31525000</v>
      </c>
    </row>
    <row r="1199" spans="1:17" ht="18.75" x14ac:dyDescent="0.3">
      <c r="A1199" s="183" t="s">
        <v>3546</v>
      </c>
      <c r="B1199" s="183" t="s">
        <v>743</v>
      </c>
      <c r="C1199" s="343"/>
      <c r="D1199" s="343"/>
      <c r="E1199" s="343"/>
      <c r="F1199" s="343"/>
      <c r="G1199" s="343"/>
      <c r="H1199" s="343"/>
      <c r="I1199" s="344"/>
      <c r="J1199" s="344"/>
      <c r="K1199" s="344"/>
      <c r="L1199" s="348"/>
      <c r="M1199" s="346"/>
      <c r="N1199" s="331">
        <v>5000000</v>
      </c>
      <c r="O1199" s="346">
        <f t="shared" si="229"/>
        <v>5250000</v>
      </c>
      <c r="P1199" s="346">
        <f t="shared" si="229"/>
        <v>5512500</v>
      </c>
      <c r="Q1199" s="347">
        <f>SUM(N1199:P1199)</f>
        <v>15762500</v>
      </c>
    </row>
    <row r="1200" spans="1:17" ht="18.75" x14ac:dyDescent="0.3">
      <c r="A1200" s="183" t="s">
        <v>3547</v>
      </c>
      <c r="B1200" s="183" t="s">
        <v>3548</v>
      </c>
      <c r="C1200" s="343"/>
      <c r="D1200" s="343"/>
      <c r="E1200" s="343"/>
      <c r="F1200" s="343"/>
      <c r="G1200" s="343"/>
      <c r="H1200" s="343"/>
      <c r="I1200" s="344"/>
      <c r="J1200" s="344"/>
      <c r="K1200" s="344"/>
      <c r="L1200" s="348"/>
      <c r="M1200" s="346"/>
      <c r="N1200" s="331">
        <v>100000000</v>
      </c>
      <c r="O1200" s="346">
        <f t="shared" ref="O1200:P1200" si="231">N1200+5%*N1200</f>
        <v>105000000</v>
      </c>
      <c r="P1200" s="346">
        <f t="shared" si="231"/>
        <v>110250000</v>
      </c>
      <c r="Q1200" s="347">
        <f>SUM(N1200:P1200)</f>
        <v>315250000</v>
      </c>
    </row>
    <row r="1201" spans="1:17" s="378" customFormat="1" ht="18.75" x14ac:dyDescent="0.3">
      <c r="A1201" s="376"/>
      <c r="B1201" s="376" t="s">
        <v>1948</v>
      </c>
      <c r="C1201" s="376"/>
      <c r="D1201" s="376"/>
      <c r="E1201" s="376"/>
      <c r="F1201" s="376"/>
      <c r="G1201" s="376"/>
      <c r="H1201" s="376"/>
      <c r="I1201" s="377">
        <f>SUM(I1186:I1196)</f>
        <v>24200000</v>
      </c>
      <c r="J1201" s="377">
        <f>SUM(J1186:J1196)</f>
        <v>0</v>
      </c>
      <c r="K1201" s="377">
        <f>SUM(K1186:K1196)</f>
        <v>129500000</v>
      </c>
      <c r="L1201" s="357">
        <f>SUM(L1186:L1196)</f>
        <v>59000000</v>
      </c>
      <c r="M1201" s="377">
        <f>SUM(M1186:M1196)</f>
        <v>10000000</v>
      </c>
      <c r="N1201" s="358">
        <f>SUM(N1186:N1200)</f>
        <v>298000000</v>
      </c>
      <c r="O1201" s="358">
        <f t="shared" ref="O1201:Q1201" si="232">SUM(O1186:O1200)</f>
        <v>312900000</v>
      </c>
      <c r="P1201" s="358">
        <f t="shared" si="232"/>
        <v>328545000</v>
      </c>
      <c r="Q1201" s="358">
        <f t="shared" si="232"/>
        <v>939445000</v>
      </c>
    </row>
    <row r="1202" spans="1:17" ht="18.75" x14ac:dyDescent="0.3">
      <c r="A1202" s="337"/>
      <c r="B1202" s="337"/>
      <c r="C1202" s="337"/>
      <c r="D1202" s="337"/>
      <c r="E1202" s="337"/>
      <c r="F1202" s="337"/>
      <c r="G1202" s="337"/>
      <c r="H1202" s="337"/>
      <c r="I1202" s="183"/>
      <c r="J1202" s="183"/>
      <c r="K1202" s="183"/>
      <c r="L1202" s="342"/>
      <c r="M1202" s="183"/>
      <c r="N1202" s="331">
        <f>IFERROR(VLOOKUP(A1202,'[2]Detail CAPEX  (2)'!_xlnm.Print_Area,11,0),0)</f>
        <v>0</v>
      </c>
      <c r="O1202" s="346">
        <f t="shared" ref="O1202:P1220" si="233">N1202+5%*N1202</f>
        <v>0</v>
      </c>
      <c r="P1202" s="346">
        <f t="shared" si="233"/>
        <v>0</v>
      </c>
      <c r="Q1202" s="347">
        <f t="shared" si="230"/>
        <v>0</v>
      </c>
    </row>
    <row r="1203" spans="1:17" ht="18.75" x14ac:dyDescent="0.3">
      <c r="A1203" s="336">
        <v>21002001</v>
      </c>
      <c r="B1203" s="333" t="s">
        <v>96</v>
      </c>
      <c r="C1203" s="337"/>
      <c r="D1203" s="337"/>
      <c r="E1203" s="337"/>
      <c r="F1203" s="337"/>
      <c r="G1203" s="337"/>
      <c r="H1203" s="337"/>
      <c r="I1203" s="183"/>
      <c r="J1203" s="183"/>
      <c r="K1203" s="183"/>
      <c r="L1203" s="342"/>
      <c r="M1203" s="183"/>
      <c r="N1203" s="331">
        <f>IFERROR(VLOOKUP(#REF!,'[2]Detail CAPEX  (2)'!_xlnm.Print_Area,11,0),0)</f>
        <v>0</v>
      </c>
      <c r="O1203" s="346">
        <f t="shared" si="233"/>
        <v>0</v>
      </c>
      <c r="P1203" s="346">
        <f t="shared" si="233"/>
        <v>0</v>
      </c>
      <c r="Q1203" s="347">
        <f t="shared" si="230"/>
        <v>0</v>
      </c>
    </row>
    <row r="1204" spans="1:17" ht="18.75" x14ac:dyDescent="0.3">
      <c r="A1204" s="333"/>
      <c r="B1204" s="333" t="s">
        <v>222</v>
      </c>
      <c r="C1204" s="337"/>
      <c r="D1204" s="337"/>
      <c r="E1204" s="337"/>
      <c r="F1204" s="337"/>
      <c r="G1204" s="337"/>
      <c r="H1204" s="337"/>
      <c r="I1204" s="183"/>
      <c r="J1204" s="183"/>
      <c r="K1204" s="183"/>
      <c r="L1204" s="342"/>
      <c r="M1204" s="183"/>
      <c r="N1204" s="331">
        <f>IFERROR(VLOOKUP(A1204,'[2]Detail CAPEX  (2)'!_xlnm.Print_Area,11,0),0)</f>
        <v>0</v>
      </c>
      <c r="O1204" s="346">
        <f t="shared" si="233"/>
        <v>0</v>
      </c>
      <c r="P1204" s="346">
        <f t="shared" si="233"/>
        <v>0</v>
      </c>
      <c r="Q1204" s="347">
        <f t="shared" si="230"/>
        <v>0</v>
      </c>
    </row>
    <row r="1205" spans="1:17" ht="18.75" x14ac:dyDescent="0.3">
      <c r="A1205" s="183" t="s">
        <v>1949</v>
      </c>
      <c r="B1205" s="183" t="s">
        <v>1950</v>
      </c>
      <c r="C1205" s="343">
        <v>601</v>
      </c>
      <c r="D1205" s="343">
        <v>6</v>
      </c>
      <c r="E1205" s="343">
        <v>707</v>
      </c>
      <c r="F1205" s="343">
        <v>70731</v>
      </c>
      <c r="G1205" s="343">
        <v>3000</v>
      </c>
      <c r="H1205" s="343">
        <v>404206</v>
      </c>
      <c r="I1205" s="344">
        <v>0</v>
      </c>
      <c r="J1205" s="344">
        <v>0</v>
      </c>
      <c r="K1205" s="344">
        <v>0</v>
      </c>
      <c r="L1205" s="348">
        <v>340000000</v>
      </c>
      <c r="M1205" s="346">
        <v>340000000</v>
      </c>
      <c r="N1205" s="331">
        <v>150000000</v>
      </c>
      <c r="O1205" s="346">
        <f t="shared" si="233"/>
        <v>157500000</v>
      </c>
      <c r="P1205" s="346">
        <f t="shared" si="233"/>
        <v>165375000</v>
      </c>
      <c r="Q1205" s="347">
        <f t="shared" si="230"/>
        <v>472875000</v>
      </c>
    </row>
    <row r="1206" spans="1:17" ht="18.75" x14ac:dyDescent="0.3">
      <c r="A1206" s="183" t="s">
        <v>1951</v>
      </c>
      <c r="B1206" s="183" t="s">
        <v>323</v>
      </c>
      <c r="C1206" s="343">
        <v>412</v>
      </c>
      <c r="D1206" s="343">
        <v>6</v>
      </c>
      <c r="E1206" s="343">
        <v>707</v>
      </c>
      <c r="F1206" s="343">
        <v>70731</v>
      </c>
      <c r="G1206" s="343">
        <v>3000</v>
      </c>
      <c r="H1206" s="343">
        <v>404206</v>
      </c>
      <c r="I1206" s="344">
        <v>0</v>
      </c>
      <c r="J1206" s="344">
        <v>0</v>
      </c>
      <c r="K1206" s="344">
        <v>0</v>
      </c>
      <c r="L1206" s="348">
        <v>10000000</v>
      </c>
      <c r="M1206" s="183"/>
      <c r="N1206" s="331">
        <v>10000000</v>
      </c>
      <c r="O1206" s="346">
        <f t="shared" si="233"/>
        <v>10500000</v>
      </c>
      <c r="P1206" s="346">
        <f t="shared" si="233"/>
        <v>11025000</v>
      </c>
      <c r="Q1206" s="347">
        <f t="shared" si="230"/>
        <v>31525000</v>
      </c>
    </row>
    <row r="1207" spans="1:17" ht="18.75" x14ac:dyDescent="0.3">
      <c r="A1207" s="333"/>
      <c r="B1207" s="333" t="s">
        <v>150</v>
      </c>
      <c r="C1207" s="337"/>
      <c r="D1207" s="337"/>
      <c r="E1207" s="337"/>
      <c r="F1207" s="337"/>
      <c r="G1207" s="337"/>
      <c r="H1207" s="337"/>
      <c r="I1207" s="183"/>
      <c r="J1207" s="183"/>
      <c r="K1207" s="183"/>
      <c r="L1207" s="342"/>
      <c r="M1207" s="183"/>
      <c r="N1207" s="331">
        <f>IFERROR(VLOOKUP(A1207,'[2]Detail CAPEX  (2)'!_xlnm.Print_Area,11,0),0)</f>
        <v>0</v>
      </c>
      <c r="O1207" s="346">
        <f t="shared" si="233"/>
        <v>0</v>
      </c>
      <c r="P1207" s="346">
        <f t="shared" si="233"/>
        <v>0</v>
      </c>
      <c r="Q1207" s="347">
        <f t="shared" si="230"/>
        <v>0</v>
      </c>
    </row>
    <row r="1208" spans="1:17" ht="18.75" x14ac:dyDescent="0.3">
      <c r="A1208" s="183" t="s">
        <v>1952</v>
      </c>
      <c r="B1208" s="183" t="s">
        <v>475</v>
      </c>
      <c r="C1208" s="343">
        <v>1305</v>
      </c>
      <c r="D1208" s="343">
        <v>6</v>
      </c>
      <c r="E1208" s="343">
        <v>707</v>
      </c>
      <c r="F1208" s="343">
        <v>70731</v>
      </c>
      <c r="G1208" s="343">
        <v>3000</v>
      </c>
      <c r="H1208" s="343">
        <v>404206</v>
      </c>
      <c r="I1208" s="346">
        <v>892550</v>
      </c>
      <c r="J1208" s="346">
        <v>47626216</v>
      </c>
      <c r="K1208" s="346">
        <v>450000000</v>
      </c>
      <c r="L1208" s="348">
        <v>100000000</v>
      </c>
      <c r="M1208" s="183"/>
      <c r="N1208" s="331">
        <f>IFERROR(VLOOKUP(A1208,'[2]Detail CAPEX  (2)'!_xlnm.Print_Area,11,0),0)</f>
        <v>0</v>
      </c>
      <c r="O1208" s="346">
        <f t="shared" si="233"/>
        <v>0</v>
      </c>
      <c r="P1208" s="346">
        <f t="shared" si="233"/>
        <v>0</v>
      </c>
      <c r="Q1208" s="347">
        <f t="shared" si="230"/>
        <v>0</v>
      </c>
    </row>
    <row r="1209" spans="1:17" ht="18.75" x14ac:dyDescent="0.3">
      <c r="A1209" s="183" t="s">
        <v>1953</v>
      </c>
      <c r="B1209" s="183" t="s">
        <v>1954</v>
      </c>
      <c r="C1209" s="343">
        <v>1305</v>
      </c>
      <c r="D1209" s="343">
        <v>6</v>
      </c>
      <c r="E1209" s="343">
        <v>707</v>
      </c>
      <c r="F1209" s="343">
        <v>70731</v>
      </c>
      <c r="G1209" s="343">
        <v>3000</v>
      </c>
      <c r="H1209" s="343">
        <v>404206</v>
      </c>
      <c r="I1209" s="344">
        <v>0</v>
      </c>
      <c r="J1209" s="344">
        <v>0</v>
      </c>
      <c r="K1209" s="346">
        <v>10000000</v>
      </c>
      <c r="L1209" s="348">
        <v>5000000</v>
      </c>
      <c r="M1209" s="183"/>
      <c r="N1209" s="331">
        <f>IFERROR(VLOOKUP(A1209,'[2]Detail CAPEX  (2)'!_xlnm.Print_Area,11,0),0)</f>
        <v>0</v>
      </c>
      <c r="O1209" s="346">
        <f t="shared" si="233"/>
        <v>0</v>
      </c>
      <c r="P1209" s="346">
        <f t="shared" si="233"/>
        <v>0</v>
      </c>
      <c r="Q1209" s="347">
        <f t="shared" si="230"/>
        <v>0</v>
      </c>
    </row>
    <row r="1210" spans="1:17" ht="18.75" x14ac:dyDescent="0.3">
      <c r="A1210" s="183" t="s">
        <v>3549</v>
      </c>
      <c r="B1210" s="183" t="s">
        <v>997</v>
      </c>
      <c r="C1210" s="343"/>
      <c r="D1210" s="343"/>
      <c r="E1210" s="343"/>
      <c r="F1210" s="343"/>
      <c r="G1210" s="343"/>
      <c r="H1210" s="343"/>
      <c r="I1210" s="344"/>
      <c r="J1210" s="344"/>
      <c r="K1210" s="346"/>
      <c r="L1210" s="348"/>
      <c r="M1210" s="183"/>
      <c r="N1210" s="331">
        <f>30000000-30000000</f>
        <v>0</v>
      </c>
      <c r="O1210" s="346">
        <f t="shared" ref="O1210:O1214" si="234">N1210+5%*N1210</f>
        <v>0</v>
      </c>
      <c r="P1210" s="346">
        <f t="shared" ref="P1210:P1214" si="235">O1210+5%*O1210</f>
        <v>0</v>
      </c>
      <c r="Q1210" s="347">
        <f t="shared" ref="Q1210:Q1214" si="236">SUM(N1210:P1210)</f>
        <v>0</v>
      </c>
    </row>
    <row r="1211" spans="1:17" ht="18.75" x14ac:dyDescent="0.3">
      <c r="A1211" s="183" t="s">
        <v>3550</v>
      </c>
      <c r="B1211" s="183" t="s">
        <v>3551</v>
      </c>
      <c r="C1211" s="343"/>
      <c r="D1211" s="343"/>
      <c r="E1211" s="343"/>
      <c r="F1211" s="343"/>
      <c r="G1211" s="343"/>
      <c r="H1211" s="343"/>
      <c r="I1211" s="344"/>
      <c r="J1211" s="344"/>
      <c r="K1211" s="346"/>
      <c r="L1211" s="348"/>
      <c r="M1211" s="183"/>
      <c r="N1211" s="331">
        <v>10000000</v>
      </c>
      <c r="O1211" s="346">
        <f t="shared" si="234"/>
        <v>10500000</v>
      </c>
      <c r="P1211" s="346">
        <f t="shared" si="235"/>
        <v>11025000</v>
      </c>
      <c r="Q1211" s="347">
        <f t="shared" si="236"/>
        <v>31525000</v>
      </c>
    </row>
    <row r="1212" spans="1:17" ht="18.75" x14ac:dyDescent="0.3">
      <c r="A1212" s="183" t="s">
        <v>3552</v>
      </c>
      <c r="B1212" s="183" t="s">
        <v>3553</v>
      </c>
      <c r="C1212" s="343"/>
      <c r="D1212" s="343"/>
      <c r="E1212" s="343"/>
      <c r="F1212" s="343"/>
      <c r="G1212" s="343"/>
      <c r="H1212" s="343"/>
      <c r="I1212" s="344"/>
      <c r="J1212" s="344"/>
      <c r="K1212" s="346"/>
      <c r="L1212" s="348"/>
      <c r="M1212" s="183"/>
      <c r="N1212" s="331">
        <v>12000000</v>
      </c>
      <c r="O1212" s="346">
        <f t="shared" si="234"/>
        <v>12600000</v>
      </c>
      <c r="P1212" s="346">
        <f t="shared" si="235"/>
        <v>13230000</v>
      </c>
      <c r="Q1212" s="347">
        <f t="shared" si="236"/>
        <v>37830000</v>
      </c>
    </row>
    <row r="1213" spans="1:17" ht="18.75" x14ac:dyDescent="0.3">
      <c r="A1213" s="333"/>
      <c r="B1213" s="333" t="s">
        <v>139</v>
      </c>
      <c r="C1213" s="337"/>
      <c r="D1213" s="337"/>
      <c r="E1213" s="337"/>
      <c r="F1213" s="337"/>
      <c r="G1213" s="337"/>
      <c r="H1213" s="337"/>
      <c r="I1213" s="183"/>
      <c r="J1213" s="183"/>
      <c r="K1213" s="183"/>
      <c r="L1213" s="342"/>
      <c r="M1213" s="183"/>
      <c r="N1213" s="331">
        <f>IFERROR(VLOOKUP(A1213,'[2]Detail CAPEX  (2)'!_xlnm.Print_Area,11,0),0)</f>
        <v>0</v>
      </c>
      <c r="O1213" s="346">
        <f t="shared" si="234"/>
        <v>0</v>
      </c>
      <c r="P1213" s="346">
        <f t="shared" si="235"/>
        <v>0</v>
      </c>
      <c r="Q1213" s="347">
        <f t="shared" si="236"/>
        <v>0</v>
      </c>
    </row>
    <row r="1214" spans="1:17" ht="18.75" x14ac:dyDescent="0.3">
      <c r="A1214" s="183" t="s">
        <v>1955</v>
      </c>
      <c r="B1214" s="183" t="s">
        <v>1956</v>
      </c>
      <c r="C1214" s="343">
        <v>204</v>
      </c>
      <c r="D1214" s="343">
        <v>6</v>
      </c>
      <c r="E1214" s="343">
        <v>707</v>
      </c>
      <c r="F1214" s="343">
        <v>70731</v>
      </c>
      <c r="G1214" s="343">
        <v>3000</v>
      </c>
      <c r="H1214" s="343">
        <v>404206</v>
      </c>
      <c r="I1214" s="344">
        <v>0</v>
      </c>
      <c r="J1214" s="344">
        <v>0</v>
      </c>
      <c r="K1214" s="344">
        <v>0</v>
      </c>
      <c r="L1214" s="348">
        <v>20000000</v>
      </c>
      <c r="M1214" s="183"/>
      <c r="N1214" s="331">
        <v>20000000</v>
      </c>
      <c r="O1214" s="346">
        <f t="shared" si="234"/>
        <v>21000000</v>
      </c>
      <c r="P1214" s="346">
        <f t="shared" si="235"/>
        <v>22050000</v>
      </c>
      <c r="Q1214" s="347">
        <f t="shared" si="236"/>
        <v>63050000</v>
      </c>
    </row>
    <row r="1215" spans="1:17" s="378" customFormat="1" ht="18.75" x14ac:dyDescent="0.3">
      <c r="A1215" s="376"/>
      <c r="B1215" s="376" t="s">
        <v>1957</v>
      </c>
      <c r="C1215" s="376"/>
      <c r="D1215" s="376"/>
      <c r="E1215" s="376"/>
      <c r="F1215" s="376"/>
      <c r="G1215" s="376"/>
      <c r="H1215" s="376"/>
      <c r="I1215" s="377">
        <f>SUM(I1205:I1214)</f>
        <v>892550</v>
      </c>
      <c r="J1215" s="377">
        <f t="shared" ref="J1215:Q1215" si="237">SUM(J1205:J1214)</f>
        <v>47626216</v>
      </c>
      <c r="K1215" s="377">
        <f t="shared" si="237"/>
        <v>460000000</v>
      </c>
      <c r="L1215" s="357">
        <f t="shared" si="237"/>
        <v>475000000</v>
      </c>
      <c r="M1215" s="377">
        <f t="shared" si="237"/>
        <v>340000000</v>
      </c>
      <c r="N1215" s="358">
        <f t="shared" si="237"/>
        <v>202000000</v>
      </c>
      <c r="O1215" s="358">
        <f t="shared" si="237"/>
        <v>212100000</v>
      </c>
      <c r="P1215" s="358">
        <f t="shared" si="237"/>
        <v>222705000</v>
      </c>
      <c r="Q1215" s="358">
        <f t="shared" si="237"/>
        <v>636805000</v>
      </c>
    </row>
    <row r="1216" spans="1:17" ht="18.75" x14ac:dyDescent="0.3">
      <c r="A1216" s="337"/>
      <c r="B1216" s="337"/>
      <c r="C1216" s="337"/>
      <c r="D1216" s="337"/>
      <c r="E1216" s="337"/>
      <c r="F1216" s="337"/>
      <c r="G1216" s="337"/>
      <c r="H1216" s="337"/>
      <c r="I1216" s="183"/>
      <c r="J1216" s="183"/>
      <c r="K1216" s="183"/>
      <c r="L1216" s="342"/>
      <c r="M1216" s="183"/>
      <c r="N1216" s="331">
        <f>IFERROR(VLOOKUP(A1216,'[2]Detail CAPEX  (2)'!_xlnm.Print_Area,11,0),0)</f>
        <v>0</v>
      </c>
      <c r="O1216" s="346">
        <f t="shared" si="233"/>
        <v>0</v>
      </c>
      <c r="P1216" s="346">
        <f t="shared" si="233"/>
        <v>0</v>
      </c>
      <c r="Q1216" s="347">
        <f t="shared" si="230"/>
        <v>0</v>
      </c>
    </row>
    <row r="1217" spans="1:17" ht="18.75" x14ac:dyDescent="0.3">
      <c r="A1217" s="336">
        <v>21003001</v>
      </c>
      <c r="B1217" s="333" t="s">
        <v>1958</v>
      </c>
      <c r="C1217" s="337"/>
      <c r="D1217" s="337"/>
      <c r="E1217" s="337"/>
      <c r="F1217" s="337"/>
      <c r="G1217" s="337"/>
      <c r="H1217" s="337"/>
      <c r="I1217" s="183"/>
      <c r="J1217" s="183"/>
      <c r="K1217" s="183"/>
      <c r="L1217" s="342"/>
      <c r="M1217" s="183"/>
      <c r="N1217" s="331">
        <f>IFERROR(VLOOKUP(#REF!,'[2]Detail CAPEX  (2)'!_xlnm.Print_Area,11,0),0)</f>
        <v>0</v>
      </c>
      <c r="O1217" s="346">
        <f t="shared" si="233"/>
        <v>0</v>
      </c>
      <c r="P1217" s="346">
        <f t="shared" si="233"/>
        <v>0</v>
      </c>
      <c r="Q1217" s="347">
        <f t="shared" si="230"/>
        <v>0</v>
      </c>
    </row>
    <row r="1218" spans="1:17" ht="18.75" x14ac:dyDescent="0.3">
      <c r="A1218" s="333"/>
      <c r="B1218" s="333" t="s">
        <v>222</v>
      </c>
      <c r="C1218" s="337"/>
      <c r="D1218" s="337"/>
      <c r="E1218" s="337"/>
      <c r="F1218" s="337"/>
      <c r="G1218" s="337"/>
      <c r="H1218" s="337"/>
      <c r="I1218" s="183"/>
      <c r="J1218" s="183"/>
      <c r="K1218" s="183"/>
      <c r="L1218" s="342"/>
      <c r="M1218" s="183"/>
      <c r="N1218" s="331">
        <f>IFERROR(VLOOKUP(A1218,'[2]Detail CAPEX  (2)'!_xlnm.Print_Area,11,0),0)</f>
        <v>0</v>
      </c>
      <c r="O1218" s="346">
        <f t="shared" si="233"/>
        <v>0</v>
      </c>
      <c r="P1218" s="346">
        <f t="shared" si="233"/>
        <v>0</v>
      </c>
      <c r="Q1218" s="347">
        <f t="shared" si="230"/>
        <v>0</v>
      </c>
    </row>
    <row r="1219" spans="1:17" ht="18.75" x14ac:dyDescent="0.3">
      <c r="A1219" s="183" t="s">
        <v>1959</v>
      </c>
      <c r="B1219" s="183" t="s">
        <v>323</v>
      </c>
      <c r="C1219" s="343">
        <v>403</v>
      </c>
      <c r="D1219" s="343">
        <v>4</v>
      </c>
      <c r="E1219" s="343">
        <v>707</v>
      </c>
      <c r="F1219" s="343">
        <v>70740</v>
      </c>
      <c r="G1219" s="343">
        <v>3000</v>
      </c>
      <c r="H1219" s="343">
        <v>404206</v>
      </c>
      <c r="I1219" s="344">
        <v>0</v>
      </c>
      <c r="J1219" s="344">
        <v>0</v>
      </c>
      <c r="K1219" s="346">
        <v>30000000</v>
      </c>
      <c r="L1219" s="348">
        <v>30000000</v>
      </c>
      <c r="M1219" s="183"/>
      <c r="N1219" s="331">
        <f>IFERROR(VLOOKUP(A1219,'[2]Detail CAPEX  (2)'!_xlnm.Print_Area,11,0),0)</f>
        <v>0</v>
      </c>
      <c r="O1219" s="346">
        <f t="shared" si="233"/>
        <v>0</v>
      </c>
      <c r="P1219" s="346">
        <f t="shared" si="233"/>
        <v>0</v>
      </c>
      <c r="Q1219" s="347">
        <f t="shared" si="230"/>
        <v>0</v>
      </c>
    </row>
    <row r="1220" spans="1:17" ht="18.75" x14ac:dyDescent="0.3">
      <c r="A1220" s="183" t="s">
        <v>1960</v>
      </c>
      <c r="B1220" s="183" t="s">
        <v>1961</v>
      </c>
      <c r="C1220" s="343">
        <v>401</v>
      </c>
      <c r="D1220" s="343">
        <v>4</v>
      </c>
      <c r="E1220" s="343">
        <v>707</v>
      </c>
      <c r="F1220" s="343">
        <v>70740</v>
      </c>
      <c r="G1220" s="343">
        <v>3000</v>
      </c>
      <c r="H1220" s="343">
        <v>404206</v>
      </c>
      <c r="I1220" s="344">
        <v>0</v>
      </c>
      <c r="J1220" s="346">
        <v>14000000</v>
      </c>
      <c r="K1220" s="346">
        <v>20000000</v>
      </c>
      <c r="L1220" s="348">
        <v>20000000</v>
      </c>
      <c r="M1220" s="183"/>
      <c r="N1220" s="331">
        <f>IFERROR(VLOOKUP(A1220,'[2]Detail CAPEX  (2)'!_xlnm.Print_Area,11,0),0)</f>
        <v>0</v>
      </c>
      <c r="O1220" s="346">
        <f t="shared" si="233"/>
        <v>0</v>
      </c>
      <c r="P1220" s="346">
        <f t="shared" si="233"/>
        <v>0</v>
      </c>
      <c r="Q1220" s="347">
        <f t="shared" si="230"/>
        <v>0</v>
      </c>
    </row>
    <row r="1221" spans="1:17" ht="18.75" x14ac:dyDescent="0.3">
      <c r="A1221" s="183" t="s">
        <v>1962</v>
      </c>
      <c r="B1221" s="183" t="s">
        <v>1963</v>
      </c>
      <c r="C1221" s="343">
        <v>404</v>
      </c>
      <c r="D1221" s="343">
        <v>4</v>
      </c>
      <c r="E1221" s="343">
        <v>707</v>
      </c>
      <c r="F1221" s="343">
        <v>70740</v>
      </c>
      <c r="G1221" s="343">
        <v>3000</v>
      </c>
      <c r="H1221" s="343">
        <v>404206</v>
      </c>
      <c r="I1221" s="344">
        <v>0</v>
      </c>
      <c r="J1221" s="346">
        <v>3000000</v>
      </c>
      <c r="K1221" s="346">
        <v>10000000</v>
      </c>
      <c r="L1221" s="348">
        <v>10000000</v>
      </c>
      <c r="M1221" s="183"/>
      <c r="N1221" s="331">
        <f>IFERROR(VLOOKUP(A1221,'[2]Detail CAPEX  (2)'!_xlnm.Print_Area,11,0),0)</f>
        <v>0</v>
      </c>
      <c r="O1221" s="346">
        <f t="shared" ref="O1221:P1236" si="238">N1221+5%*N1221</f>
        <v>0</v>
      </c>
      <c r="P1221" s="346">
        <f t="shared" si="238"/>
        <v>0</v>
      </c>
      <c r="Q1221" s="347">
        <f t="shared" si="230"/>
        <v>0</v>
      </c>
    </row>
    <row r="1222" spans="1:17" ht="18.75" x14ac:dyDescent="0.3">
      <c r="A1222" s="183" t="s">
        <v>1964</v>
      </c>
      <c r="B1222" s="183" t="s">
        <v>1965</v>
      </c>
      <c r="C1222" s="343">
        <v>404</v>
      </c>
      <c r="D1222" s="343">
        <v>4</v>
      </c>
      <c r="E1222" s="343">
        <v>707</v>
      </c>
      <c r="F1222" s="343">
        <v>70740</v>
      </c>
      <c r="G1222" s="343">
        <v>3000</v>
      </c>
      <c r="H1222" s="343">
        <v>404205</v>
      </c>
      <c r="I1222" s="344">
        <v>0</v>
      </c>
      <c r="J1222" s="344">
        <v>0</v>
      </c>
      <c r="K1222" s="346">
        <v>20000000</v>
      </c>
      <c r="L1222" s="348">
        <v>20000000</v>
      </c>
      <c r="M1222" s="183"/>
      <c r="N1222" s="331">
        <f>IFERROR(VLOOKUP(A1222,'[2]Detail CAPEX  (2)'!_xlnm.Print_Area,11,0),0)</f>
        <v>0</v>
      </c>
      <c r="O1222" s="346">
        <f t="shared" si="238"/>
        <v>0</v>
      </c>
      <c r="P1222" s="346">
        <f t="shared" si="238"/>
        <v>0</v>
      </c>
      <c r="Q1222" s="347">
        <f t="shared" si="230"/>
        <v>0</v>
      </c>
    </row>
    <row r="1223" spans="1:17" ht="18.75" x14ac:dyDescent="0.3">
      <c r="A1223" s="183" t="s">
        <v>1966</v>
      </c>
      <c r="B1223" s="183" t="s">
        <v>1967</v>
      </c>
      <c r="C1223" s="343">
        <v>406</v>
      </c>
      <c r="D1223" s="343">
        <v>4</v>
      </c>
      <c r="E1223" s="343">
        <v>707</v>
      </c>
      <c r="F1223" s="343">
        <v>70740</v>
      </c>
      <c r="G1223" s="343">
        <v>3000</v>
      </c>
      <c r="H1223" s="343">
        <v>404205</v>
      </c>
      <c r="I1223" s="344">
        <v>0</v>
      </c>
      <c r="J1223" s="344">
        <v>0</v>
      </c>
      <c r="K1223" s="346">
        <v>5000000</v>
      </c>
      <c r="L1223" s="348">
        <v>5000000</v>
      </c>
      <c r="M1223" s="183"/>
      <c r="N1223" s="331">
        <v>7000000</v>
      </c>
      <c r="O1223" s="346">
        <f t="shared" si="238"/>
        <v>7350000</v>
      </c>
      <c r="P1223" s="346">
        <f t="shared" si="238"/>
        <v>7717500</v>
      </c>
      <c r="Q1223" s="347">
        <f t="shared" si="230"/>
        <v>22067500</v>
      </c>
    </row>
    <row r="1224" spans="1:17" ht="18.75" x14ac:dyDescent="0.3">
      <c r="A1224" s="183" t="s">
        <v>1968</v>
      </c>
      <c r="B1224" s="183" t="s">
        <v>1969</v>
      </c>
      <c r="C1224" s="343">
        <v>403</v>
      </c>
      <c r="D1224" s="343">
        <v>4</v>
      </c>
      <c r="E1224" s="343">
        <v>707</v>
      </c>
      <c r="F1224" s="343">
        <v>70740</v>
      </c>
      <c r="G1224" s="343">
        <v>3000</v>
      </c>
      <c r="H1224" s="343">
        <v>404205</v>
      </c>
      <c r="I1224" s="344">
        <v>0</v>
      </c>
      <c r="J1224" s="344">
        <v>0</v>
      </c>
      <c r="K1224" s="346">
        <v>2000000</v>
      </c>
      <c r="L1224" s="348">
        <v>2000000</v>
      </c>
      <c r="M1224" s="183"/>
      <c r="N1224" s="331">
        <v>2000000</v>
      </c>
      <c r="O1224" s="346">
        <f t="shared" si="238"/>
        <v>2100000</v>
      </c>
      <c r="P1224" s="346">
        <f t="shared" si="238"/>
        <v>2205000</v>
      </c>
      <c r="Q1224" s="347">
        <f t="shared" si="230"/>
        <v>6305000</v>
      </c>
    </row>
    <row r="1225" spans="1:17" ht="18.75" x14ac:dyDescent="0.3">
      <c r="A1225" s="183" t="s">
        <v>1970</v>
      </c>
      <c r="B1225" s="183" t="s">
        <v>3554</v>
      </c>
      <c r="C1225" s="343">
        <v>403</v>
      </c>
      <c r="D1225" s="343">
        <v>4</v>
      </c>
      <c r="E1225" s="343">
        <v>707</v>
      </c>
      <c r="F1225" s="343">
        <v>70740</v>
      </c>
      <c r="G1225" s="343">
        <v>3000</v>
      </c>
      <c r="H1225" s="343">
        <v>404205</v>
      </c>
      <c r="I1225" s="344">
        <v>0</v>
      </c>
      <c r="J1225" s="346">
        <v>4000000</v>
      </c>
      <c r="K1225" s="346">
        <v>100000000</v>
      </c>
      <c r="L1225" s="348">
        <v>100000000</v>
      </c>
      <c r="M1225" s="183"/>
      <c r="N1225" s="331">
        <f>IFERROR(VLOOKUP(A1225,'[2]Detail CAPEX  (2)'!_xlnm.Print_Area,11,0),0)</f>
        <v>0</v>
      </c>
      <c r="O1225" s="346">
        <f t="shared" si="238"/>
        <v>0</v>
      </c>
      <c r="P1225" s="346">
        <f t="shared" si="238"/>
        <v>0</v>
      </c>
      <c r="Q1225" s="347">
        <f t="shared" si="230"/>
        <v>0</v>
      </c>
    </row>
    <row r="1226" spans="1:17" ht="18.75" x14ac:dyDescent="0.3">
      <c r="A1226" s="183" t="s">
        <v>1971</v>
      </c>
      <c r="B1226" s="183" t="s">
        <v>1972</v>
      </c>
      <c r="C1226" s="343">
        <v>404</v>
      </c>
      <c r="D1226" s="343">
        <v>4</v>
      </c>
      <c r="E1226" s="343">
        <v>707</v>
      </c>
      <c r="F1226" s="343">
        <v>70740</v>
      </c>
      <c r="G1226" s="343">
        <v>3000</v>
      </c>
      <c r="H1226" s="343">
        <v>404205</v>
      </c>
      <c r="I1226" s="344">
        <v>0</v>
      </c>
      <c r="J1226" s="346">
        <v>1200000</v>
      </c>
      <c r="K1226" s="346">
        <v>10000000</v>
      </c>
      <c r="L1226" s="348">
        <v>10000000</v>
      </c>
      <c r="M1226" s="183"/>
      <c r="N1226" s="331">
        <f>IFERROR(VLOOKUP(A1226,'[2]Detail CAPEX  (2)'!_xlnm.Print_Area,11,0),0)</f>
        <v>0</v>
      </c>
      <c r="O1226" s="346">
        <f t="shared" si="238"/>
        <v>0</v>
      </c>
      <c r="P1226" s="346">
        <f t="shared" si="238"/>
        <v>0</v>
      </c>
      <c r="Q1226" s="347">
        <f t="shared" si="230"/>
        <v>0</v>
      </c>
    </row>
    <row r="1227" spans="1:17" ht="18.75" x14ac:dyDescent="0.3">
      <c r="A1227" s="183" t="s">
        <v>3555</v>
      </c>
      <c r="B1227" s="183" t="s">
        <v>3556</v>
      </c>
      <c r="C1227" s="343"/>
      <c r="D1227" s="343"/>
      <c r="E1227" s="343"/>
      <c r="F1227" s="343"/>
      <c r="G1227" s="343"/>
      <c r="H1227" s="343"/>
      <c r="I1227" s="344"/>
      <c r="J1227" s="346"/>
      <c r="K1227" s="346"/>
      <c r="L1227" s="348"/>
      <c r="M1227" s="183"/>
      <c r="N1227" s="331">
        <v>3000000</v>
      </c>
      <c r="O1227" s="346">
        <f t="shared" ref="O1227:O1228" si="239">N1227+5%*N1227</f>
        <v>3150000</v>
      </c>
      <c r="P1227" s="346">
        <f t="shared" ref="P1227:P1228" si="240">O1227+5%*O1227</f>
        <v>3307500</v>
      </c>
      <c r="Q1227" s="347">
        <f t="shared" ref="Q1227:Q1228" si="241">SUM(N1227:P1227)</f>
        <v>9457500</v>
      </c>
    </row>
    <row r="1228" spans="1:17" ht="18.75" x14ac:dyDescent="0.3">
      <c r="A1228" s="183" t="s">
        <v>1973</v>
      </c>
      <c r="B1228" s="183" t="s">
        <v>1974</v>
      </c>
      <c r="C1228" s="343">
        <v>403</v>
      </c>
      <c r="D1228" s="343">
        <v>4</v>
      </c>
      <c r="E1228" s="343">
        <v>707</v>
      </c>
      <c r="F1228" s="343">
        <v>70740</v>
      </c>
      <c r="G1228" s="343">
        <v>3000</v>
      </c>
      <c r="H1228" s="343">
        <v>404205</v>
      </c>
      <c r="I1228" s="344">
        <v>0</v>
      </c>
      <c r="J1228" s="346">
        <v>7006500</v>
      </c>
      <c r="K1228" s="346">
        <v>50000000</v>
      </c>
      <c r="L1228" s="348">
        <v>50000000</v>
      </c>
      <c r="M1228" s="183"/>
      <c r="N1228" s="331">
        <v>50000000</v>
      </c>
      <c r="O1228" s="346">
        <f t="shared" si="239"/>
        <v>52500000</v>
      </c>
      <c r="P1228" s="346">
        <f t="shared" si="240"/>
        <v>55125000</v>
      </c>
      <c r="Q1228" s="347">
        <f t="shared" si="241"/>
        <v>157625000</v>
      </c>
    </row>
    <row r="1229" spans="1:17" ht="18.75" x14ac:dyDescent="0.3">
      <c r="A1229" s="183" t="s">
        <v>1975</v>
      </c>
      <c r="B1229" s="183" t="s">
        <v>1976</v>
      </c>
      <c r="C1229" s="343">
        <v>403</v>
      </c>
      <c r="D1229" s="343">
        <v>4</v>
      </c>
      <c r="E1229" s="343">
        <v>707</v>
      </c>
      <c r="F1229" s="343">
        <v>70740</v>
      </c>
      <c r="G1229" s="343">
        <v>3000</v>
      </c>
      <c r="H1229" s="343">
        <v>404205</v>
      </c>
      <c r="I1229" s="344">
        <v>0</v>
      </c>
      <c r="J1229" s="344">
        <v>0</v>
      </c>
      <c r="K1229" s="346">
        <v>10000000</v>
      </c>
      <c r="L1229" s="348">
        <v>10000000</v>
      </c>
      <c r="M1229" s="183"/>
      <c r="N1229" s="331">
        <v>9000000</v>
      </c>
      <c r="O1229" s="346">
        <f t="shared" si="238"/>
        <v>9450000</v>
      </c>
      <c r="P1229" s="346">
        <f t="shared" si="238"/>
        <v>9922500</v>
      </c>
      <c r="Q1229" s="347">
        <f t="shared" si="230"/>
        <v>28372500</v>
      </c>
    </row>
    <row r="1230" spans="1:17" ht="18.75" x14ac:dyDescent="0.3">
      <c r="A1230" s="183" t="s">
        <v>1977</v>
      </c>
      <c r="B1230" s="183" t="s">
        <v>1978</v>
      </c>
      <c r="C1230" s="343">
        <v>404</v>
      </c>
      <c r="D1230" s="343">
        <v>4</v>
      </c>
      <c r="E1230" s="343">
        <v>707</v>
      </c>
      <c r="F1230" s="343">
        <v>70740</v>
      </c>
      <c r="G1230" s="343">
        <v>3000</v>
      </c>
      <c r="H1230" s="343">
        <v>404205</v>
      </c>
      <c r="I1230" s="344">
        <v>0</v>
      </c>
      <c r="J1230" s="344">
        <v>0</v>
      </c>
      <c r="K1230" s="346">
        <v>5000000</v>
      </c>
      <c r="L1230" s="348">
        <v>5000000</v>
      </c>
      <c r="M1230" s="183"/>
      <c r="N1230" s="331">
        <v>4000000</v>
      </c>
      <c r="O1230" s="346">
        <f t="shared" si="238"/>
        <v>4200000</v>
      </c>
      <c r="P1230" s="346">
        <f t="shared" si="238"/>
        <v>4410000</v>
      </c>
      <c r="Q1230" s="347">
        <f t="shared" si="230"/>
        <v>12610000</v>
      </c>
    </row>
    <row r="1231" spans="1:17" ht="18.75" x14ac:dyDescent="0.3">
      <c r="A1231" s="183" t="s">
        <v>3557</v>
      </c>
      <c r="B1231" s="183" t="s">
        <v>3558</v>
      </c>
      <c r="C1231" s="343"/>
      <c r="D1231" s="343"/>
      <c r="E1231" s="343"/>
      <c r="F1231" s="343"/>
      <c r="G1231" s="343"/>
      <c r="H1231" s="343"/>
      <c r="I1231" s="344"/>
      <c r="J1231" s="344"/>
      <c r="K1231" s="346"/>
      <c r="L1231" s="348"/>
      <c r="M1231" s="183"/>
      <c r="N1231" s="331">
        <v>56000000</v>
      </c>
      <c r="O1231" s="346">
        <f>N1231+5%*N1231</f>
        <v>58800000</v>
      </c>
      <c r="P1231" s="346">
        <f>O1231+5%*O1231</f>
        <v>61740000</v>
      </c>
      <c r="Q1231" s="347">
        <f>SUM(N1231:P1231)</f>
        <v>176540000</v>
      </c>
    </row>
    <row r="1232" spans="1:17" ht="18.75" x14ac:dyDescent="0.3">
      <c r="A1232" s="183" t="s">
        <v>3559</v>
      </c>
      <c r="B1232" s="183" t="s">
        <v>3560</v>
      </c>
      <c r="C1232" s="343"/>
      <c r="D1232" s="343"/>
      <c r="E1232" s="343"/>
      <c r="F1232" s="343"/>
      <c r="G1232" s="343"/>
      <c r="H1232" s="343"/>
      <c r="I1232" s="344"/>
      <c r="J1232" s="344"/>
      <c r="K1232" s="346"/>
      <c r="L1232" s="348"/>
      <c r="M1232" s="183"/>
      <c r="N1232" s="331">
        <v>39000000</v>
      </c>
      <c r="O1232" s="346">
        <f>N1232+5%*N1232</f>
        <v>40950000</v>
      </c>
      <c r="P1232" s="346">
        <f>O1232+5%*O1232</f>
        <v>42997500</v>
      </c>
      <c r="Q1232" s="347">
        <f>SUM(N1232:P1232)</f>
        <v>122947500</v>
      </c>
    </row>
    <row r="1233" spans="1:17" ht="18.75" x14ac:dyDescent="0.3">
      <c r="A1233" s="183" t="s">
        <v>1979</v>
      </c>
      <c r="B1233" s="183" t="s">
        <v>1980</v>
      </c>
      <c r="C1233" s="343">
        <v>401</v>
      </c>
      <c r="D1233" s="343">
        <v>4</v>
      </c>
      <c r="E1233" s="343">
        <v>701</v>
      </c>
      <c r="F1233" s="343">
        <v>70133</v>
      </c>
      <c r="G1233" s="343">
        <v>3000</v>
      </c>
      <c r="H1233" s="343">
        <v>404206</v>
      </c>
      <c r="I1233" s="344">
        <v>0</v>
      </c>
      <c r="J1233" s="344">
        <v>0</v>
      </c>
      <c r="K1233" s="346">
        <v>215000000</v>
      </c>
      <c r="L1233" s="348">
        <v>115000000</v>
      </c>
      <c r="M1233" s="346">
        <v>115000000</v>
      </c>
      <c r="N1233" s="331">
        <v>110000000</v>
      </c>
      <c r="O1233" s="346">
        <f t="shared" si="238"/>
        <v>115500000</v>
      </c>
      <c r="P1233" s="346">
        <f t="shared" si="238"/>
        <v>121275000</v>
      </c>
      <c r="Q1233" s="347">
        <f t="shared" si="230"/>
        <v>346775000</v>
      </c>
    </row>
    <row r="1234" spans="1:17" ht="18.75" x14ac:dyDescent="0.3">
      <c r="A1234" s="183" t="s">
        <v>1981</v>
      </c>
      <c r="B1234" s="183" t="s">
        <v>1982</v>
      </c>
      <c r="C1234" s="343">
        <v>401</v>
      </c>
      <c r="D1234" s="343">
        <v>4</v>
      </c>
      <c r="E1234" s="343">
        <v>707</v>
      </c>
      <c r="F1234" s="343">
        <v>70740</v>
      </c>
      <c r="G1234" s="343">
        <v>3000</v>
      </c>
      <c r="H1234" s="343">
        <v>404206</v>
      </c>
      <c r="I1234" s="344">
        <v>0</v>
      </c>
      <c r="J1234" s="344">
        <v>0</v>
      </c>
      <c r="K1234" s="346">
        <v>17000000</v>
      </c>
      <c r="L1234" s="348">
        <v>17000000</v>
      </c>
      <c r="M1234" s="183"/>
      <c r="N1234" s="331">
        <v>3000000</v>
      </c>
      <c r="O1234" s="346">
        <f t="shared" si="238"/>
        <v>3150000</v>
      </c>
      <c r="P1234" s="346">
        <f t="shared" si="238"/>
        <v>3307500</v>
      </c>
      <c r="Q1234" s="347">
        <f t="shared" si="230"/>
        <v>9457500</v>
      </c>
    </row>
    <row r="1235" spans="1:17" ht="18.75" x14ac:dyDescent="0.3">
      <c r="A1235" s="183" t="s">
        <v>1983</v>
      </c>
      <c r="B1235" s="183" t="s">
        <v>1984</v>
      </c>
      <c r="C1235" s="343">
        <v>401</v>
      </c>
      <c r="D1235" s="343">
        <v>4</v>
      </c>
      <c r="E1235" s="343">
        <v>707</v>
      </c>
      <c r="F1235" s="343">
        <v>70740</v>
      </c>
      <c r="G1235" s="343">
        <v>3000</v>
      </c>
      <c r="H1235" s="343">
        <v>404206</v>
      </c>
      <c r="I1235" s="344">
        <v>0</v>
      </c>
      <c r="J1235" s="344">
        <v>0</v>
      </c>
      <c r="K1235" s="346">
        <v>10000000</v>
      </c>
      <c r="L1235" s="348">
        <v>10000000</v>
      </c>
      <c r="M1235" s="183"/>
      <c r="N1235" s="331">
        <v>8000000</v>
      </c>
      <c r="O1235" s="346">
        <f t="shared" si="238"/>
        <v>8400000</v>
      </c>
      <c r="P1235" s="346">
        <f t="shared" si="238"/>
        <v>8820000</v>
      </c>
      <c r="Q1235" s="347">
        <f t="shared" si="230"/>
        <v>25220000</v>
      </c>
    </row>
    <row r="1236" spans="1:17" ht="18.75" x14ac:dyDescent="0.3">
      <c r="A1236" s="183" t="s">
        <v>1985</v>
      </c>
      <c r="B1236" s="183" t="s">
        <v>1986</v>
      </c>
      <c r="C1236" s="343">
        <v>401</v>
      </c>
      <c r="D1236" s="343">
        <v>4</v>
      </c>
      <c r="E1236" s="343">
        <v>707</v>
      </c>
      <c r="F1236" s="343">
        <v>70740</v>
      </c>
      <c r="G1236" s="343">
        <v>3000</v>
      </c>
      <c r="H1236" s="343">
        <v>404206</v>
      </c>
      <c r="I1236" s="344">
        <v>0</v>
      </c>
      <c r="J1236" s="344">
        <v>0</v>
      </c>
      <c r="K1236" s="346">
        <v>10000000</v>
      </c>
      <c r="L1236" s="348">
        <v>7000000</v>
      </c>
      <c r="M1236" s="183"/>
      <c r="N1236" s="331">
        <v>6500000</v>
      </c>
      <c r="O1236" s="346">
        <f t="shared" si="238"/>
        <v>6825000</v>
      </c>
      <c r="P1236" s="346">
        <f t="shared" si="238"/>
        <v>7166250</v>
      </c>
      <c r="Q1236" s="347">
        <f t="shared" si="230"/>
        <v>20491250</v>
      </c>
    </row>
    <row r="1237" spans="1:17" ht="18.75" x14ac:dyDescent="0.3">
      <c r="A1237" s="183" t="s">
        <v>1987</v>
      </c>
      <c r="B1237" s="183" t="s">
        <v>743</v>
      </c>
      <c r="C1237" s="343">
        <v>401</v>
      </c>
      <c r="D1237" s="343">
        <v>4</v>
      </c>
      <c r="E1237" s="343">
        <v>707</v>
      </c>
      <c r="F1237" s="343">
        <v>70740</v>
      </c>
      <c r="G1237" s="343">
        <v>3000</v>
      </c>
      <c r="H1237" s="343">
        <v>404206</v>
      </c>
      <c r="I1237" s="344">
        <v>0</v>
      </c>
      <c r="J1237" s="344">
        <v>0</v>
      </c>
      <c r="K1237" s="346">
        <v>3000000</v>
      </c>
      <c r="L1237" s="348">
        <v>6000000</v>
      </c>
      <c r="M1237" s="183"/>
      <c r="N1237" s="331">
        <v>7000000</v>
      </c>
      <c r="O1237" s="346">
        <f t="shared" ref="O1237:P1252" si="242">N1237+5%*N1237</f>
        <v>7350000</v>
      </c>
      <c r="P1237" s="346">
        <f t="shared" si="242"/>
        <v>7717500</v>
      </c>
      <c r="Q1237" s="347">
        <f t="shared" si="230"/>
        <v>22067500</v>
      </c>
    </row>
    <row r="1238" spans="1:17" ht="18.75" x14ac:dyDescent="0.3">
      <c r="A1238" s="183" t="s">
        <v>1988</v>
      </c>
      <c r="B1238" s="183" t="s">
        <v>954</v>
      </c>
      <c r="C1238" s="343">
        <v>401</v>
      </c>
      <c r="D1238" s="343">
        <v>4</v>
      </c>
      <c r="E1238" s="343">
        <v>707</v>
      </c>
      <c r="F1238" s="343">
        <v>70740</v>
      </c>
      <c r="G1238" s="343">
        <v>3000</v>
      </c>
      <c r="H1238" s="343">
        <v>404206</v>
      </c>
      <c r="I1238" s="344">
        <v>0</v>
      </c>
      <c r="J1238" s="344">
        <v>0</v>
      </c>
      <c r="K1238" s="346">
        <v>30000000</v>
      </c>
      <c r="L1238" s="348">
        <v>30000000</v>
      </c>
      <c r="M1238" s="183"/>
      <c r="N1238" s="331">
        <v>5100000</v>
      </c>
      <c r="O1238" s="346">
        <f t="shared" si="242"/>
        <v>5355000</v>
      </c>
      <c r="P1238" s="346">
        <f t="shared" si="242"/>
        <v>5622750</v>
      </c>
      <c r="Q1238" s="347">
        <f t="shared" si="230"/>
        <v>16077750</v>
      </c>
    </row>
    <row r="1239" spans="1:17" ht="18.75" x14ac:dyDescent="0.3">
      <c r="A1239" s="183" t="s">
        <v>1989</v>
      </c>
      <c r="B1239" s="183" t="s">
        <v>1990</v>
      </c>
      <c r="C1239" s="343">
        <v>401</v>
      </c>
      <c r="D1239" s="343">
        <v>4</v>
      </c>
      <c r="E1239" s="343">
        <v>707</v>
      </c>
      <c r="F1239" s="343">
        <v>70740</v>
      </c>
      <c r="G1239" s="343">
        <v>3000</v>
      </c>
      <c r="H1239" s="343">
        <v>404206</v>
      </c>
      <c r="I1239" s="344">
        <v>0</v>
      </c>
      <c r="J1239" s="344">
        <v>0</v>
      </c>
      <c r="K1239" s="346">
        <v>63000000</v>
      </c>
      <c r="L1239" s="348">
        <v>63000000</v>
      </c>
      <c r="M1239" s="183"/>
      <c r="N1239" s="331">
        <f>140000000-140000000</f>
        <v>0</v>
      </c>
      <c r="O1239" s="346">
        <f t="shared" si="242"/>
        <v>0</v>
      </c>
      <c r="P1239" s="346">
        <f t="shared" si="242"/>
        <v>0</v>
      </c>
      <c r="Q1239" s="347">
        <f t="shared" si="230"/>
        <v>0</v>
      </c>
    </row>
    <row r="1240" spans="1:17" ht="18.75" x14ac:dyDescent="0.3">
      <c r="A1240" s="183" t="s">
        <v>1991</v>
      </c>
      <c r="B1240" s="183" t="s">
        <v>1992</v>
      </c>
      <c r="C1240" s="343">
        <v>401</v>
      </c>
      <c r="D1240" s="343">
        <v>4</v>
      </c>
      <c r="E1240" s="343">
        <v>707</v>
      </c>
      <c r="F1240" s="343">
        <v>70740</v>
      </c>
      <c r="G1240" s="343">
        <v>3000</v>
      </c>
      <c r="H1240" s="343">
        <v>404206</v>
      </c>
      <c r="I1240" s="344">
        <v>0</v>
      </c>
      <c r="J1240" s="344">
        <v>0</v>
      </c>
      <c r="K1240" s="346">
        <v>80000000</v>
      </c>
      <c r="L1240" s="345">
        <v>0</v>
      </c>
      <c r="M1240" s="183"/>
      <c r="N1240" s="331">
        <v>20000000</v>
      </c>
      <c r="O1240" s="346">
        <f t="shared" si="242"/>
        <v>21000000</v>
      </c>
      <c r="P1240" s="346">
        <f t="shared" si="242"/>
        <v>22050000</v>
      </c>
      <c r="Q1240" s="347">
        <f t="shared" si="230"/>
        <v>63050000</v>
      </c>
    </row>
    <row r="1241" spans="1:17" ht="18.75" x14ac:dyDescent="0.3">
      <c r="A1241" s="183" t="s">
        <v>1993</v>
      </c>
      <c r="B1241" s="183" t="s">
        <v>1994</v>
      </c>
      <c r="C1241" s="343">
        <v>408</v>
      </c>
      <c r="D1241" s="343">
        <v>9</v>
      </c>
      <c r="E1241" s="343">
        <v>707</v>
      </c>
      <c r="F1241" s="343">
        <v>70740</v>
      </c>
      <c r="G1241" s="343">
        <v>3000</v>
      </c>
      <c r="H1241" s="343">
        <v>404206</v>
      </c>
      <c r="I1241" s="344">
        <v>0</v>
      </c>
      <c r="J1241" s="344">
        <v>0</v>
      </c>
      <c r="K1241" s="344">
        <v>0</v>
      </c>
      <c r="L1241" s="348">
        <v>180000000</v>
      </c>
      <c r="M1241" s="346">
        <v>180000000</v>
      </c>
      <c r="N1241" s="331">
        <f>100000000-60000000</f>
        <v>40000000</v>
      </c>
      <c r="O1241" s="346">
        <f t="shared" si="242"/>
        <v>42000000</v>
      </c>
      <c r="P1241" s="346">
        <f t="shared" si="242"/>
        <v>44100000</v>
      </c>
      <c r="Q1241" s="347">
        <f t="shared" si="230"/>
        <v>126100000</v>
      </c>
    </row>
    <row r="1242" spans="1:17" ht="18.75" x14ac:dyDescent="0.3">
      <c r="A1242" s="333"/>
      <c r="B1242" s="333" t="s">
        <v>150</v>
      </c>
      <c r="C1242" s="337"/>
      <c r="D1242" s="337"/>
      <c r="E1242" s="337"/>
      <c r="F1242" s="337"/>
      <c r="G1242" s="337"/>
      <c r="H1242" s="337"/>
      <c r="I1242" s="183"/>
      <c r="J1242" s="183"/>
      <c r="K1242" s="183"/>
      <c r="L1242" s="342"/>
      <c r="M1242" s="183"/>
      <c r="N1242" s="331">
        <f>IFERROR(VLOOKUP(A1242,'[2]Detail CAPEX  (2)'!_xlnm.Print_Area,11,0),0)</f>
        <v>0</v>
      </c>
      <c r="O1242" s="346">
        <f t="shared" si="242"/>
        <v>0</v>
      </c>
      <c r="P1242" s="346">
        <f t="shared" si="242"/>
        <v>0</v>
      </c>
      <c r="Q1242" s="347">
        <f t="shared" si="230"/>
        <v>0</v>
      </c>
    </row>
    <row r="1243" spans="1:17" ht="18.75" x14ac:dyDescent="0.3">
      <c r="A1243" s="183" t="s">
        <v>1995</v>
      </c>
      <c r="B1243" s="183" t="s">
        <v>583</v>
      </c>
      <c r="C1243" s="343">
        <v>1302</v>
      </c>
      <c r="D1243" s="343">
        <v>9</v>
      </c>
      <c r="E1243" s="343">
        <v>707</v>
      </c>
      <c r="F1243" s="343">
        <v>70740</v>
      </c>
      <c r="G1243" s="343">
        <v>3000</v>
      </c>
      <c r="H1243" s="343">
        <v>404206</v>
      </c>
      <c r="I1243" s="344">
        <v>0</v>
      </c>
      <c r="J1243" s="344">
        <v>0</v>
      </c>
      <c r="K1243" s="346">
        <v>10000000</v>
      </c>
      <c r="L1243" s="348">
        <v>10000000</v>
      </c>
      <c r="M1243" s="183"/>
      <c r="N1243" s="331">
        <v>10000000</v>
      </c>
      <c r="O1243" s="346">
        <f t="shared" si="242"/>
        <v>10500000</v>
      </c>
      <c r="P1243" s="346">
        <f t="shared" si="242"/>
        <v>11025000</v>
      </c>
      <c r="Q1243" s="347">
        <f t="shared" si="230"/>
        <v>31525000</v>
      </c>
    </row>
    <row r="1244" spans="1:17" s="378" customFormat="1" ht="18.75" x14ac:dyDescent="0.3">
      <c r="A1244" s="376"/>
      <c r="B1244" s="376" t="s">
        <v>1996</v>
      </c>
      <c r="C1244" s="376"/>
      <c r="D1244" s="376"/>
      <c r="E1244" s="376"/>
      <c r="F1244" s="376"/>
      <c r="G1244" s="376"/>
      <c r="H1244" s="376"/>
      <c r="I1244" s="382">
        <f t="shared" ref="I1244:Q1244" si="243">SUM(I1219:I1243)</f>
        <v>0</v>
      </c>
      <c r="J1244" s="382">
        <f t="shared" si="243"/>
        <v>29206500</v>
      </c>
      <c r="K1244" s="382">
        <f t="shared" si="243"/>
        <v>700000000</v>
      </c>
      <c r="L1244" s="384">
        <f t="shared" si="243"/>
        <v>700000000</v>
      </c>
      <c r="M1244" s="382">
        <f t="shared" si="243"/>
        <v>295000000</v>
      </c>
      <c r="N1244" s="358">
        <f t="shared" si="243"/>
        <v>379600000</v>
      </c>
      <c r="O1244" s="358">
        <f t="shared" si="243"/>
        <v>398580000</v>
      </c>
      <c r="P1244" s="358">
        <f t="shared" si="243"/>
        <v>418509000</v>
      </c>
      <c r="Q1244" s="358">
        <f t="shared" si="243"/>
        <v>1196689000</v>
      </c>
    </row>
    <row r="1245" spans="1:17" ht="18.75" x14ac:dyDescent="0.3">
      <c r="A1245" s="337"/>
      <c r="B1245" s="337"/>
      <c r="C1245" s="337"/>
      <c r="D1245" s="337"/>
      <c r="E1245" s="337"/>
      <c r="F1245" s="337"/>
      <c r="G1245" s="337"/>
      <c r="H1245" s="337"/>
      <c r="I1245" s="183"/>
      <c r="J1245" s="183"/>
      <c r="K1245" s="183"/>
      <c r="L1245" s="342"/>
      <c r="M1245" s="183"/>
      <c r="N1245" s="331">
        <f>IFERROR(VLOOKUP(A1245,'[2]Detail CAPEX  (2)'!_xlnm.Print_Area,11,0),0)</f>
        <v>0</v>
      </c>
      <c r="O1245" s="346">
        <f t="shared" si="242"/>
        <v>0</v>
      </c>
      <c r="P1245" s="346">
        <f t="shared" si="242"/>
        <v>0</v>
      </c>
      <c r="Q1245" s="347">
        <f t="shared" si="230"/>
        <v>0</v>
      </c>
    </row>
    <row r="1246" spans="1:17" ht="18.75" x14ac:dyDescent="0.3">
      <c r="A1246" s="336">
        <v>21027001</v>
      </c>
      <c r="B1246" s="333" t="s">
        <v>1997</v>
      </c>
      <c r="C1246" s="337"/>
      <c r="D1246" s="337"/>
      <c r="E1246" s="337"/>
      <c r="F1246" s="337"/>
      <c r="G1246" s="337"/>
      <c r="H1246" s="337"/>
      <c r="I1246" s="183"/>
      <c r="J1246" s="183"/>
      <c r="K1246" s="183"/>
      <c r="L1246" s="342"/>
      <c r="M1246" s="183"/>
      <c r="N1246" s="331">
        <f>IFERROR(VLOOKUP(#REF!,'[2]Detail CAPEX  (2)'!_xlnm.Print_Area,11,0),0)</f>
        <v>0</v>
      </c>
      <c r="O1246" s="346">
        <f t="shared" si="242"/>
        <v>0</v>
      </c>
      <c r="P1246" s="346">
        <f t="shared" si="242"/>
        <v>0</v>
      </c>
      <c r="Q1246" s="347">
        <f t="shared" si="230"/>
        <v>0</v>
      </c>
    </row>
    <row r="1247" spans="1:17" ht="18.75" x14ac:dyDescent="0.3">
      <c r="A1247" s="333"/>
      <c r="B1247" s="333" t="s">
        <v>142</v>
      </c>
      <c r="C1247" s="337"/>
      <c r="D1247" s="337"/>
      <c r="E1247" s="337"/>
      <c r="F1247" s="337"/>
      <c r="G1247" s="337"/>
      <c r="H1247" s="337"/>
      <c r="I1247" s="183"/>
      <c r="J1247" s="183"/>
      <c r="K1247" s="183"/>
      <c r="L1247" s="342"/>
      <c r="M1247" s="183"/>
      <c r="N1247" s="331">
        <f>IFERROR(VLOOKUP(A1247,'[2]Detail CAPEX  (2)'!_xlnm.Print_Area,11,0),0)</f>
        <v>0</v>
      </c>
      <c r="O1247" s="346">
        <f t="shared" si="242"/>
        <v>0</v>
      </c>
      <c r="P1247" s="346">
        <f t="shared" si="242"/>
        <v>0</v>
      </c>
      <c r="Q1247" s="347">
        <f t="shared" si="230"/>
        <v>0</v>
      </c>
    </row>
    <row r="1248" spans="1:17" ht="18.75" x14ac:dyDescent="0.3">
      <c r="A1248" s="183" t="s">
        <v>1998</v>
      </c>
      <c r="B1248" s="183" t="s">
        <v>1999</v>
      </c>
      <c r="C1248" s="343">
        <v>408</v>
      </c>
      <c r="D1248" s="343">
        <v>9</v>
      </c>
      <c r="E1248" s="343">
        <v>707</v>
      </c>
      <c r="F1248" s="343">
        <v>70731</v>
      </c>
      <c r="G1248" s="343">
        <v>3000</v>
      </c>
      <c r="H1248" s="343">
        <v>404206</v>
      </c>
      <c r="I1248" s="344">
        <v>0</v>
      </c>
      <c r="J1248" s="344">
        <v>0</v>
      </c>
      <c r="K1248" s="344">
        <v>0</v>
      </c>
      <c r="L1248" s="348">
        <v>290000000</v>
      </c>
      <c r="M1248" s="346">
        <v>290000000</v>
      </c>
      <c r="N1248" s="331">
        <f>IFERROR(VLOOKUP(A1248,'[2]Detail CAPEX  (2)'!_xlnm.Print_Area,11,0),0)</f>
        <v>0</v>
      </c>
      <c r="O1248" s="346">
        <f t="shared" si="242"/>
        <v>0</v>
      </c>
      <c r="P1248" s="346">
        <f t="shared" si="242"/>
        <v>0</v>
      </c>
      <c r="Q1248" s="347">
        <f t="shared" si="230"/>
        <v>0</v>
      </c>
    </row>
    <row r="1249" spans="1:17" ht="18.75" x14ac:dyDescent="0.3">
      <c r="A1249" s="333"/>
      <c r="B1249" s="333" t="s">
        <v>222</v>
      </c>
      <c r="C1249" s="337"/>
      <c r="D1249" s="337"/>
      <c r="E1249" s="337"/>
      <c r="F1249" s="337"/>
      <c r="G1249" s="337"/>
      <c r="H1249" s="337"/>
      <c r="I1249" s="183"/>
      <c r="J1249" s="183"/>
      <c r="K1249" s="183"/>
      <c r="L1249" s="342"/>
      <c r="M1249" s="183"/>
      <c r="N1249" s="331">
        <f>IFERROR(VLOOKUP(A1249,'[2]Detail CAPEX  (2)'!_xlnm.Print_Area,11,0),0)</f>
        <v>0</v>
      </c>
      <c r="O1249" s="346">
        <f t="shared" si="242"/>
        <v>0</v>
      </c>
      <c r="P1249" s="346">
        <f t="shared" si="242"/>
        <v>0</v>
      </c>
      <c r="Q1249" s="347">
        <f t="shared" ref="Q1249:Q1312" si="244">SUM(N1249:P1249)</f>
        <v>0</v>
      </c>
    </row>
    <row r="1250" spans="1:17" ht="18.75" x14ac:dyDescent="0.3">
      <c r="A1250" s="183" t="s">
        <v>2000</v>
      </c>
      <c r="B1250" s="183" t="s">
        <v>2001</v>
      </c>
      <c r="C1250" s="343">
        <v>408</v>
      </c>
      <c r="D1250" s="343">
        <v>5</v>
      </c>
      <c r="E1250" s="343">
        <v>707</v>
      </c>
      <c r="F1250" s="343">
        <v>70731</v>
      </c>
      <c r="G1250" s="343">
        <v>3000</v>
      </c>
      <c r="H1250" s="343">
        <v>404206</v>
      </c>
      <c r="I1250" s="344">
        <v>0</v>
      </c>
      <c r="J1250" s="344">
        <v>0</v>
      </c>
      <c r="K1250" s="346">
        <v>200000000</v>
      </c>
      <c r="L1250" s="348">
        <v>100000000</v>
      </c>
      <c r="M1250" s="183"/>
      <c r="N1250" s="331">
        <v>200000000</v>
      </c>
      <c r="O1250" s="346">
        <f t="shared" si="242"/>
        <v>210000000</v>
      </c>
      <c r="P1250" s="346">
        <f t="shared" si="242"/>
        <v>220500000</v>
      </c>
      <c r="Q1250" s="347">
        <f t="shared" si="244"/>
        <v>630500000</v>
      </c>
    </row>
    <row r="1251" spans="1:17" ht="18.75" x14ac:dyDescent="0.3">
      <c r="A1251" s="183" t="s">
        <v>2002</v>
      </c>
      <c r="B1251" s="183" t="s">
        <v>2003</v>
      </c>
      <c r="C1251" s="343">
        <v>411</v>
      </c>
      <c r="D1251" s="343">
        <v>5</v>
      </c>
      <c r="E1251" s="343">
        <v>707</v>
      </c>
      <c r="F1251" s="343">
        <v>70721</v>
      </c>
      <c r="G1251" s="343">
        <v>3000</v>
      </c>
      <c r="H1251" s="343">
        <v>404206</v>
      </c>
      <c r="I1251" s="344">
        <v>0</v>
      </c>
      <c r="J1251" s="344">
        <v>0</v>
      </c>
      <c r="K1251" s="346">
        <v>290000000</v>
      </c>
      <c r="L1251" s="348">
        <v>100000000</v>
      </c>
      <c r="M1251" s="183"/>
      <c r="N1251" s="331">
        <v>290000000</v>
      </c>
      <c r="O1251" s="346">
        <f t="shared" si="242"/>
        <v>304500000</v>
      </c>
      <c r="P1251" s="346">
        <f t="shared" si="242"/>
        <v>319725000</v>
      </c>
      <c r="Q1251" s="347">
        <f t="shared" si="244"/>
        <v>914225000</v>
      </c>
    </row>
    <row r="1252" spans="1:17" ht="18.75" x14ac:dyDescent="0.3">
      <c r="A1252" s="183" t="s">
        <v>2004</v>
      </c>
      <c r="B1252" s="183" t="s">
        <v>3561</v>
      </c>
      <c r="C1252" s="343">
        <v>408</v>
      </c>
      <c r="D1252" s="343">
        <v>5</v>
      </c>
      <c r="E1252" s="343">
        <v>707</v>
      </c>
      <c r="F1252" s="343">
        <v>70731</v>
      </c>
      <c r="G1252" s="343">
        <v>3000</v>
      </c>
      <c r="H1252" s="343">
        <v>404206</v>
      </c>
      <c r="I1252" s="344">
        <v>0</v>
      </c>
      <c r="J1252" s="344">
        <v>0</v>
      </c>
      <c r="K1252" s="346">
        <v>50000000</v>
      </c>
      <c r="L1252" s="348">
        <v>50000000</v>
      </c>
      <c r="M1252" s="183"/>
      <c r="N1252" s="331">
        <v>50000000</v>
      </c>
      <c r="O1252" s="346">
        <f t="shared" si="242"/>
        <v>52500000</v>
      </c>
      <c r="P1252" s="346">
        <f t="shared" si="242"/>
        <v>55125000</v>
      </c>
      <c r="Q1252" s="347">
        <f t="shared" si="244"/>
        <v>157625000</v>
      </c>
    </row>
    <row r="1253" spans="1:17" ht="18.75" x14ac:dyDescent="0.3">
      <c r="A1253" s="183" t="s">
        <v>2005</v>
      </c>
      <c r="B1253" s="183" t="s">
        <v>2006</v>
      </c>
      <c r="C1253" s="343">
        <v>408</v>
      </c>
      <c r="D1253" s="343">
        <v>5</v>
      </c>
      <c r="E1253" s="343">
        <v>707</v>
      </c>
      <c r="F1253" s="343">
        <v>70731</v>
      </c>
      <c r="G1253" s="343">
        <v>3000</v>
      </c>
      <c r="H1253" s="343">
        <v>404206</v>
      </c>
      <c r="I1253" s="344">
        <v>0</v>
      </c>
      <c r="J1253" s="344">
        <v>0</v>
      </c>
      <c r="K1253" s="346">
        <v>50000000</v>
      </c>
      <c r="L1253" s="348">
        <v>50000000</v>
      </c>
      <c r="M1253" s="346">
        <v>50000000</v>
      </c>
      <c r="N1253" s="331">
        <v>50000000</v>
      </c>
      <c r="O1253" s="346">
        <f t="shared" ref="O1253:P1268" si="245">N1253+5%*N1253</f>
        <v>52500000</v>
      </c>
      <c r="P1253" s="346">
        <f t="shared" si="245"/>
        <v>55125000</v>
      </c>
      <c r="Q1253" s="347">
        <f t="shared" si="244"/>
        <v>157625000</v>
      </c>
    </row>
    <row r="1254" spans="1:17" ht="18.75" x14ac:dyDescent="0.3">
      <c r="A1254" s="183" t="s">
        <v>2007</v>
      </c>
      <c r="B1254" s="183" t="s">
        <v>2008</v>
      </c>
      <c r="C1254" s="343">
        <v>403</v>
      </c>
      <c r="D1254" s="343">
        <v>5</v>
      </c>
      <c r="E1254" s="343">
        <v>707</v>
      </c>
      <c r="F1254" s="343">
        <v>70731</v>
      </c>
      <c r="G1254" s="343">
        <v>3000</v>
      </c>
      <c r="H1254" s="343">
        <v>404206</v>
      </c>
      <c r="I1254" s="344">
        <v>0</v>
      </c>
      <c r="J1254" s="344">
        <v>0</v>
      </c>
      <c r="K1254" s="346">
        <v>50000000</v>
      </c>
      <c r="L1254" s="348">
        <v>50000000</v>
      </c>
      <c r="M1254" s="346">
        <v>50000000</v>
      </c>
      <c r="N1254" s="331">
        <v>50000000</v>
      </c>
      <c r="O1254" s="346">
        <f t="shared" si="245"/>
        <v>52500000</v>
      </c>
      <c r="P1254" s="346">
        <f t="shared" si="245"/>
        <v>55125000</v>
      </c>
      <c r="Q1254" s="347">
        <f t="shared" si="244"/>
        <v>157625000</v>
      </c>
    </row>
    <row r="1255" spans="1:17" ht="18.75" x14ac:dyDescent="0.3">
      <c r="A1255" s="183" t="s">
        <v>2009</v>
      </c>
      <c r="B1255" s="183" t="s">
        <v>2010</v>
      </c>
      <c r="C1255" s="343">
        <v>403</v>
      </c>
      <c r="D1255" s="343">
        <v>5</v>
      </c>
      <c r="E1255" s="343">
        <v>707</v>
      </c>
      <c r="F1255" s="343">
        <v>70731</v>
      </c>
      <c r="G1255" s="343">
        <v>3000</v>
      </c>
      <c r="H1255" s="343">
        <v>404206</v>
      </c>
      <c r="I1255" s="344">
        <v>0</v>
      </c>
      <c r="J1255" s="344">
        <v>0</v>
      </c>
      <c r="K1255" s="346">
        <v>5000000</v>
      </c>
      <c r="L1255" s="345">
        <v>0</v>
      </c>
      <c r="M1255" s="183"/>
      <c r="N1255" s="331">
        <f>IFERROR(VLOOKUP(A1255,'[2]Detail CAPEX  (2)'!_xlnm.Print_Area,11,0),0)</f>
        <v>0</v>
      </c>
      <c r="O1255" s="346">
        <f t="shared" si="245"/>
        <v>0</v>
      </c>
      <c r="P1255" s="346">
        <f t="shared" si="245"/>
        <v>0</v>
      </c>
      <c r="Q1255" s="347">
        <f t="shared" si="244"/>
        <v>0</v>
      </c>
    </row>
    <row r="1256" spans="1:17" ht="18.75" x14ac:dyDescent="0.3">
      <c r="A1256" s="333"/>
      <c r="B1256" s="333" t="s">
        <v>150</v>
      </c>
      <c r="C1256" s="337"/>
      <c r="D1256" s="337"/>
      <c r="E1256" s="337"/>
      <c r="F1256" s="337"/>
      <c r="G1256" s="337"/>
      <c r="H1256" s="337"/>
      <c r="I1256" s="183"/>
      <c r="J1256" s="183"/>
      <c r="K1256" s="183"/>
      <c r="L1256" s="342"/>
      <c r="M1256" s="183"/>
      <c r="N1256" s="331">
        <f>IFERROR(VLOOKUP(A1256,'[2]Detail CAPEX  (2)'!_xlnm.Print_Area,11,0),0)</f>
        <v>0</v>
      </c>
      <c r="O1256" s="346">
        <f t="shared" si="245"/>
        <v>0</v>
      </c>
      <c r="P1256" s="346">
        <f t="shared" si="245"/>
        <v>0</v>
      </c>
      <c r="Q1256" s="347">
        <f t="shared" si="244"/>
        <v>0</v>
      </c>
    </row>
    <row r="1257" spans="1:17" ht="18.75" x14ac:dyDescent="0.3">
      <c r="A1257" s="183" t="s">
        <v>2011</v>
      </c>
      <c r="B1257" s="183" t="s">
        <v>750</v>
      </c>
      <c r="C1257" s="343">
        <v>1305</v>
      </c>
      <c r="D1257" s="343">
        <v>5</v>
      </c>
      <c r="E1257" s="343">
        <v>701</v>
      </c>
      <c r="F1257" s="343">
        <v>70133</v>
      </c>
      <c r="G1257" s="343">
        <v>3000</v>
      </c>
      <c r="H1257" s="343">
        <v>404206</v>
      </c>
      <c r="I1257" s="344">
        <v>0</v>
      </c>
      <c r="J1257" s="344">
        <v>0</v>
      </c>
      <c r="K1257" s="346">
        <v>20000000</v>
      </c>
      <c r="L1257" s="348">
        <v>20000000</v>
      </c>
      <c r="M1257" s="183"/>
      <c r="N1257" s="331">
        <v>25000000</v>
      </c>
      <c r="O1257" s="346">
        <f t="shared" si="245"/>
        <v>26250000</v>
      </c>
      <c r="P1257" s="346">
        <f t="shared" si="245"/>
        <v>27562500</v>
      </c>
      <c r="Q1257" s="347">
        <f t="shared" si="244"/>
        <v>78812500</v>
      </c>
    </row>
    <row r="1258" spans="1:17" ht="18.75" x14ac:dyDescent="0.3">
      <c r="A1258" s="183" t="s">
        <v>2012</v>
      </c>
      <c r="B1258" s="183" t="s">
        <v>2013</v>
      </c>
      <c r="C1258" s="343">
        <v>1305</v>
      </c>
      <c r="D1258" s="343">
        <v>5</v>
      </c>
      <c r="E1258" s="343">
        <v>701</v>
      </c>
      <c r="F1258" s="343">
        <v>70133</v>
      </c>
      <c r="G1258" s="343">
        <v>3000</v>
      </c>
      <c r="H1258" s="343">
        <v>404206</v>
      </c>
      <c r="I1258" s="344">
        <v>0</v>
      </c>
      <c r="J1258" s="344">
        <v>0</v>
      </c>
      <c r="K1258" s="346">
        <v>10000000</v>
      </c>
      <c r="L1258" s="348">
        <v>10000000</v>
      </c>
      <c r="M1258" s="183"/>
      <c r="N1258" s="331">
        <v>10000000</v>
      </c>
      <c r="O1258" s="346">
        <f t="shared" si="245"/>
        <v>10500000</v>
      </c>
      <c r="P1258" s="346">
        <f t="shared" si="245"/>
        <v>11025000</v>
      </c>
      <c r="Q1258" s="347">
        <f t="shared" si="244"/>
        <v>31525000</v>
      </c>
    </row>
    <row r="1259" spans="1:17" ht="18.75" x14ac:dyDescent="0.3">
      <c r="A1259" s="183" t="s">
        <v>2014</v>
      </c>
      <c r="B1259" s="183" t="s">
        <v>2015</v>
      </c>
      <c r="C1259" s="343">
        <v>1305</v>
      </c>
      <c r="D1259" s="343">
        <v>5</v>
      </c>
      <c r="E1259" s="343">
        <v>701</v>
      </c>
      <c r="F1259" s="343">
        <v>70133</v>
      </c>
      <c r="G1259" s="343">
        <v>3000</v>
      </c>
      <c r="H1259" s="343">
        <v>404206</v>
      </c>
      <c r="I1259" s="344">
        <v>0</v>
      </c>
      <c r="J1259" s="344">
        <v>0</v>
      </c>
      <c r="K1259" s="346">
        <v>5000000</v>
      </c>
      <c r="L1259" s="348">
        <v>5000000</v>
      </c>
      <c r="M1259" s="183"/>
      <c r="N1259" s="331">
        <v>5000000</v>
      </c>
      <c r="O1259" s="346">
        <f t="shared" si="245"/>
        <v>5250000</v>
      </c>
      <c r="P1259" s="346">
        <f t="shared" si="245"/>
        <v>5512500</v>
      </c>
      <c r="Q1259" s="347">
        <f t="shared" si="244"/>
        <v>15762500</v>
      </c>
    </row>
    <row r="1260" spans="1:17" ht="18.75" x14ac:dyDescent="0.3">
      <c r="A1260" s="183" t="s">
        <v>2016</v>
      </c>
      <c r="B1260" s="183" t="s">
        <v>2017</v>
      </c>
      <c r="C1260" s="343">
        <v>1301</v>
      </c>
      <c r="D1260" s="343">
        <v>5</v>
      </c>
      <c r="E1260" s="343">
        <v>701</v>
      </c>
      <c r="F1260" s="343">
        <v>70133</v>
      </c>
      <c r="G1260" s="343">
        <v>3000</v>
      </c>
      <c r="H1260" s="343">
        <v>404206</v>
      </c>
      <c r="I1260" s="346">
        <v>15000000</v>
      </c>
      <c r="J1260" s="344">
        <v>0</v>
      </c>
      <c r="K1260" s="346">
        <v>20000000</v>
      </c>
      <c r="L1260" s="348">
        <v>20000000</v>
      </c>
      <c r="M1260" s="183"/>
      <c r="N1260" s="331">
        <v>20000000</v>
      </c>
      <c r="O1260" s="346">
        <f t="shared" si="245"/>
        <v>21000000</v>
      </c>
      <c r="P1260" s="346">
        <f t="shared" si="245"/>
        <v>22050000</v>
      </c>
      <c r="Q1260" s="347">
        <f t="shared" si="244"/>
        <v>63050000</v>
      </c>
    </row>
    <row r="1261" spans="1:17" ht="18.75" x14ac:dyDescent="0.3">
      <c r="A1261" s="333"/>
      <c r="B1261" s="333" t="s">
        <v>1253</v>
      </c>
      <c r="C1261" s="337"/>
      <c r="D1261" s="337"/>
      <c r="E1261" s="337"/>
      <c r="F1261" s="337"/>
      <c r="G1261" s="337"/>
      <c r="H1261" s="337"/>
      <c r="I1261" s="183"/>
      <c r="J1261" s="183"/>
      <c r="K1261" s="183"/>
      <c r="L1261" s="342"/>
      <c r="M1261" s="183"/>
      <c r="N1261" s="331">
        <f>IFERROR(VLOOKUP(A1261,'[2]Detail CAPEX  (2)'!_xlnm.Print_Area,11,0),0)</f>
        <v>0</v>
      </c>
      <c r="O1261" s="346">
        <f t="shared" si="245"/>
        <v>0</v>
      </c>
      <c r="P1261" s="346">
        <f t="shared" si="245"/>
        <v>0</v>
      </c>
      <c r="Q1261" s="347">
        <f t="shared" si="244"/>
        <v>0</v>
      </c>
    </row>
    <row r="1262" spans="1:17" ht="18.75" x14ac:dyDescent="0.3">
      <c r="A1262" s="183" t="s">
        <v>2018</v>
      </c>
      <c r="B1262" s="183" t="s">
        <v>2019</v>
      </c>
      <c r="C1262" s="343">
        <v>403</v>
      </c>
      <c r="D1262" s="343">
        <v>5</v>
      </c>
      <c r="E1262" s="343">
        <v>707</v>
      </c>
      <c r="F1262" s="343">
        <v>70731</v>
      </c>
      <c r="G1262" s="343">
        <v>3000</v>
      </c>
      <c r="H1262" s="343">
        <v>404206</v>
      </c>
      <c r="I1262" s="344">
        <v>0</v>
      </c>
      <c r="J1262" s="344">
        <v>0</v>
      </c>
      <c r="K1262" s="344">
        <v>0</v>
      </c>
      <c r="L1262" s="348">
        <v>5000000</v>
      </c>
      <c r="M1262" s="183"/>
      <c r="N1262" s="331">
        <f>IFERROR(VLOOKUP(A1262,'[2]Detail CAPEX  (2)'!_xlnm.Print_Area,11,0),0)</f>
        <v>0</v>
      </c>
      <c r="O1262" s="346">
        <f t="shared" si="245"/>
        <v>0</v>
      </c>
      <c r="P1262" s="346">
        <f t="shared" si="245"/>
        <v>0</v>
      </c>
      <c r="Q1262" s="347">
        <f t="shared" si="244"/>
        <v>0</v>
      </c>
    </row>
    <row r="1263" spans="1:17" s="378" customFormat="1" ht="18.75" x14ac:dyDescent="0.3">
      <c r="A1263" s="376"/>
      <c r="B1263" s="376" t="s">
        <v>2020</v>
      </c>
      <c r="C1263" s="376"/>
      <c r="D1263" s="376"/>
      <c r="E1263" s="376"/>
      <c r="F1263" s="376"/>
      <c r="G1263" s="376"/>
      <c r="H1263" s="376"/>
      <c r="I1263" s="377">
        <f>SUM(I1248:I1262)</f>
        <v>15000000</v>
      </c>
      <c r="J1263" s="377">
        <f t="shared" ref="J1263:Q1263" si="246">SUM(J1248:J1262)</f>
        <v>0</v>
      </c>
      <c r="K1263" s="377">
        <f t="shared" si="246"/>
        <v>700000000</v>
      </c>
      <c r="L1263" s="357">
        <f t="shared" si="246"/>
        <v>700000000</v>
      </c>
      <c r="M1263" s="377">
        <f t="shared" si="246"/>
        <v>390000000</v>
      </c>
      <c r="N1263" s="358">
        <f t="shared" si="246"/>
        <v>700000000</v>
      </c>
      <c r="O1263" s="358">
        <f t="shared" si="246"/>
        <v>735000000</v>
      </c>
      <c r="P1263" s="358">
        <f t="shared" si="246"/>
        <v>771750000</v>
      </c>
      <c r="Q1263" s="358">
        <f t="shared" si="246"/>
        <v>2206750000</v>
      </c>
    </row>
    <row r="1264" spans="1:17" ht="18.75" x14ac:dyDescent="0.3">
      <c r="A1264" s="337"/>
      <c r="B1264" s="337"/>
      <c r="C1264" s="337"/>
      <c r="D1264" s="337"/>
      <c r="E1264" s="337"/>
      <c r="F1264" s="337"/>
      <c r="G1264" s="337"/>
      <c r="H1264" s="337"/>
      <c r="I1264" s="183"/>
      <c r="J1264" s="183"/>
      <c r="K1264" s="183"/>
      <c r="L1264" s="342"/>
      <c r="M1264" s="183"/>
      <c r="N1264" s="331">
        <f>IFERROR(VLOOKUP(A1264,'[2]Detail CAPEX  (2)'!_xlnm.Print_Area,11,0),0)</f>
        <v>0</v>
      </c>
      <c r="O1264" s="346">
        <f t="shared" si="245"/>
        <v>0</v>
      </c>
      <c r="P1264" s="346">
        <f t="shared" si="245"/>
        <v>0</v>
      </c>
      <c r="Q1264" s="347">
        <f t="shared" si="244"/>
        <v>0</v>
      </c>
    </row>
    <row r="1265" spans="1:17" ht="18.75" x14ac:dyDescent="0.3">
      <c r="A1265" s="336">
        <v>21027033</v>
      </c>
      <c r="B1265" s="333" t="s">
        <v>99</v>
      </c>
      <c r="C1265" s="337"/>
      <c r="D1265" s="337"/>
      <c r="E1265" s="337"/>
      <c r="F1265" s="337"/>
      <c r="G1265" s="337"/>
      <c r="H1265" s="337"/>
      <c r="I1265" s="183"/>
      <c r="J1265" s="183"/>
      <c r="K1265" s="183"/>
      <c r="L1265" s="342"/>
      <c r="M1265" s="183"/>
      <c r="N1265" s="331">
        <f>IFERROR(VLOOKUP(#REF!,'[2]Detail CAPEX  (2)'!_xlnm.Print_Area,11,0),0)</f>
        <v>0</v>
      </c>
      <c r="O1265" s="346">
        <f t="shared" si="245"/>
        <v>0</v>
      </c>
      <c r="P1265" s="346">
        <f t="shared" si="245"/>
        <v>0</v>
      </c>
      <c r="Q1265" s="347">
        <f t="shared" si="244"/>
        <v>0</v>
      </c>
    </row>
    <row r="1266" spans="1:17" ht="18.75" x14ac:dyDescent="0.3">
      <c r="A1266" s="333"/>
      <c r="B1266" s="333" t="s">
        <v>222</v>
      </c>
      <c r="C1266" s="337"/>
      <c r="D1266" s="337"/>
      <c r="E1266" s="337"/>
      <c r="F1266" s="337"/>
      <c r="G1266" s="337"/>
      <c r="H1266" s="337"/>
      <c r="I1266" s="183"/>
      <c r="J1266" s="183"/>
      <c r="K1266" s="183"/>
      <c r="L1266" s="342"/>
      <c r="M1266" s="183"/>
      <c r="N1266" s="331">
        <f>IFERROR(VLOOKUP(A1266,'[2]Detail CAPEX  (2)'!_xlnm.Print_Area,11,0),0)</f>
        <v>0</v>
      </c>
      <c r="O1266" s="346">
        <f t="shared" si="245"/>
        <v>0</v>
      </c>
      <c r="P1266" s="346">
        <f t="shared" si="245"/>
        <v>0</v>
      </c>
      <c r="Q1266" s="347">
        <f t="shared" si="244"/>
        <v>0</v>
      </c>
    </row>
    <row r="1267" spans="1:17" ht="18.75" x14ac:dyDescent="0.3">
      <c r="A1267" s="183" t="s">
        <v>2021</v>
      </c>
      <c r="B1267" s="183" t="s">
        <v>2022</v>
      </c>
      <c r="C1267" s="343">
        <v>402</v>
      </c>
      <c r="D1267" s="343">
        <v>4</v>
      </c>
      <c r="E1267" s="343">
        <v>707</v>
      </c>
      <c r="F1267" s="343">
        <v>70731</v>
      </c>
      <c r="G1267" s="343">
        <v>3000</v>
      </c>
      <c r="H1267" s="343">
        <v>404206</v>
      </c>
      <c r="I1267" s="344">
        <v>0</v>
      </c>
      <c r="J1267" s="344">
        <v>0</v>
      </c>
      <c r="K1267" s="346">
        <v>150000000</v>
      </c>
      <c r="L1267" s="348">
        <v>5000000</v>
      </c>
      <c r="M1267" s="183"/>
      <c r="N1267" s="331">
        <f>IFERROR(VLOOKUP(A1267,'[2]Detail CAPEX  (2)'!_xlnm.Print_Area,11,0),0)</f>
        <v>0</v>
      </c>
      <c r="O1267" s="346">
        <f t="shared" si="245"/>
        <v>0</v>
      </c>
      <c r="P1267" s="346">
        <f t="shared" si="245"/>
        <v>0</v>
      </c>
      <c r="Q1267" s="347">
        <f t="shared" si="244"/>
        <v>0</v>
      </c>
    </row>
    <row r="1268" spans="1:17" ht="18.75" x14ac:dyDescent="0.3">
      <c r="A1268" s="183" t="s">
        <v>2023</v>
      </c>
      <c r="B1268" s="183" t="s">
        <v>2024</v>
      </c>
      <c r="C1268" s="343">
        <v>402</v>
      </c>
      <c r="D1268" s="343">
        <v>4</v>
      </c>
      <c r="E1268" s="343">
        <v>707</v>
      </c>
      <c r="F1268" s="343">
        <v>70731</v>
      </c>
      <c r="G1268" s="343">
        <v>3000</v>
      </c>
      <c r="H1268" s="343">
        <v>404206</v>
      </c>
      <c r="I1268" s="344">
        <v>0</v>
      </c>
      <c r="J1268" s="344">
        <v>0</v>
      </c>
      <c r="K1268" s="346">
        <v>20000000</v>
      </c>
      <c r="L1268" s="348">
        <v>20000000</v>
      </c>
      <c r="M1268" s="183"/>
      <c r="N1268" s="331">
        <f>IFERROR(VLOOKUP(A1268,'[2]Detail CAPEX  (2)'!_xlnm.Print_Area,11,0),0)</f>
        <v>0</v>
      </c>
      <c r="O1268" s="346">
        <f t="shared" si="245"/>
        <v>0</v>
      </c>
      <c r="P1268" s="346">
        <f t="shared" si="245"/>
        <v>0</v>
      </c>
      <c r="Q1268" s="347">
        <f t="shared" si="244"/>
        <v>0</v>
      </c>
    </row>
    <row r="1269" spans="1:17" ht="18.75" x14ac:dyDescent="0.3">
      <c r="A1269" s="183" t="s">
        <v>2025</v>
      </c>
      <c r="B1269" s="183" t="s">
        <v>2026</v>
      </c>
      <c r="C1269" s="343">
        <v>402</v>
      </c>
      <c r="D1269" s="343">
        <v>4</v>
      </c>
      <c r="E1269" s="343">
        <v>707</v>
      </c>
      <c r="F1269" s="343">
        <v>70731</v>
      </c>
      <c r="G1269" s="343">
        <v>3000</v>
      </c>
      <c r="H1269" s="343">
        <v>404206</v>
      </c>
      <c r="I1269" s="344">
        <v>0</v>
      </c>
      <c r="J1269" s="344">
        <v>0</v>
      </c>
      <c r="K1269" s="346">
        <v>4000000</v>
      </c>
      <c r="L1269" s="348">
        <v>4000000</v>
      </c>
      <c r="M1269" s="183"/>
      <c r="N1269" s="331">
        <f>IFERROR(VLOOKUP(A1269,'[2]Detail CAPEX  (2)'!_xlnm.Print_Area,11,0),0)</f>
        <v>0</v>
      </c>
      <c r="O1269" s="346">
        <f t="shared" ref="O1269:P1284" si="247">N1269+5%*N1269</f>
        <v>0</v>
      </c>
      <c r="P1269" s="346">
        <f t="shared" si="247"/>
        <v>0</v>
      </c>
      <c r="Q1269" s="347">
        <f t="shared" si="244"/>
        <v>0</v>
      </c>
    </row>
    <row r="1270" spans="1:17" ht="18.75" x14ac:dyDescent="0.3">
      <c r="A1270" s="183" t="s">
        <v>2027</v>
      </c>
      <c r="B1270" s="183" t="s">
        <v>2028</v>
      </c>
      <c r="C1270" s="343">
        <v>402</v>
      </c>
      <c r="D1270" s="343">
        <v>4</v>
      </c>
      <c r="E1270" s="343">
        <v>707</v>
      </c>
      <c r="F1270" s="343">
        <v>70731</v>
      </c>
      <c r="G1270" s="343">
        <v>3000</v>
      </c>
      <c r="H1270" s="343">
        <v>404206</v>
      </c>
      <c r="I1270" s="344">
        <v>0</v>
      </c>
      <c r="J1270" s="344">
        <v>0</v>
      </c>
      <c r="K1270" s="346">
        <v>500000</v>
      </c>
      <c r="L1270" s="348">
        <v>500000</v>
      </c>
      <c r="M1270" s="183"/>
      <c r="N1270" s="331">
        <f>IFERROR(VLOOKUP(A1270,'[2]Detail CAPEX  (2)'!_xlnm.Print_Area,11,0),0)</f>
        <v>0</v>
      </c>
      <c r="O1270" s="346">
        <f t="shared" si="247"/>
        <v>0</v>
      </c>
      <c r="P1270" s="346">
        <f t="shared" si="247"/>
        <v>0</v>
      </c>
      <c r="Q1270" s="347">
        <f t="shared" si="244"/>
        <v>0</v>
      </c>
    </row>
    <row r="1271" spans="1:17" ht="18.75" x14ac:dyDescent="0.3">
      <c r="A1271" s="183" t="s">
        <v>2029</v>
      </c>
      <c r="B1271" s="183" t="s">
        <v>701</v>
      </c>
      <c r="C1271" s="343">
        <v>402</v>
      </c>
      <c r="D1271" s="343">
        <v>4</v>
      </c>
      <c r="E1271" s="343">
        <v>707</v>
      </c>
      <c r="F1271" s="343">
        <v>70731</v>
      </c>
      <c r="G1271" s="343">
        <v>3000</v>
      </c>
      <c r="H1271" s="343">
        <v>404206</v>
      </c>
      <c r="I1271" s="344">
        <v>0</v>
      </c>
      <c r="J1271" s="344">
        <v>0</v>
      </c>
      <c r="K1271" s="346">
        <v>5000000</v>
      </c>
      <c r="L1271" s="348">
        <v>5000000</v>
      </c>
      <c r="M1271" s="183"/>
      <c r="N1271" s="331">
        <f>IFERROR(VLOOKUP(A1271,'[2]Detail CAPEX  (2)'!_xlnm.Print_Area,11,0),0)</f>
        <v>0</v>
      </c>
      <c r="O1271" s="346">
        <f t="shared" si="247"/>
        <v>0</v>
      </c>
      <c r="P1271" s="346">
        <f t="shared" si="247"/>
        <v>0</v>
      </c>
      <c r="Q1271" s="347">
        <f t="shared" si="244"/>
        <v>0</v>
      </c>
    </row>
    <row r="1272" spans="1:17" ht="18.75" x14ac:dyDescent="0.3">
      <c r="A1272" s="183" t="s">
        <v>2030</v>
      </c>
      <c r="B1272" s="183" t="s">
        <v>2031</v>
      </c>
      <c r="C1272" s="343">
        <v>402</v>
      </c>
      <c r="D1272" s="343">
        <v>4</v>
      </c>
      <c r="E1272" s="343">
        <v>707</v>
      </c>
      <c r="F1272" s="343">
        <v>70731</v>
      </c>
      <c r="G1272" s="343">
        <v>3000</v>
      </c>
      <c r="H1272" s="343">
        <v>404206</v>
      </c>
      <c r="I1272" s="344">
        <v>0</v>
      </c>
      <c r="J1272" s="344">
        <v>0</v>
      </c>
      <c r="K1272" s="346">
        <v>20000000</v>
      </c>
      <c r="L1272" s="348">
        <v>5000000</v>
      </c>
      <c r="M1272" s="183"/>
      <c r="N1272" s="331">
        <f>IFERROR(VLOOKUP(A1272,'[2]Detail CAPEX  (2)'!_xlnm.Print_Area,11,0),0)</f>
        <v>0</v>
      </c>
      <c r="O1272" s="346">
        <f t="shared" si="247"/>
        <v>0</v>
      </c>
      <c r="P1272" s="346">
        <f t="shared" si="247"/>
        <v>0</v>
      </c>
      <c r="Q1272" s="347">
        <f t="shared" si="244"/>
        <v>0</v>
      </c>
    </row>
    <row r="1273" spans="1:17" ht="18.75" x14ac:dyDescent="0.3">
      <c r="A1273" s="183" t="s">
        <v>2032</v>
      </c>
      <c r="B1273" s="183" t="s">
        <v>2033</v>
      </c>
      <c r="C1273" s="343">
        <v>402</v>
      </c>
      <c r="D1273" s="343">
        <v>4</v>
      </c>
      <c r="E1273" s="343">
        <v>707</v>
      </c>
      <c r="F1273" s="343">
        <v>70731</v>
      </c>
      <c r="G1273" s="343">
        <v>3000</v>
      </c>
      <c r="H1273" s="343">
        <v>404206</v>
      </c>
      <c r="I1273" s="344">
        <v>0</v>
      </c>
      <c r="J1273" s="344">
        <v>0</v>
      </c>
      <c r="K1273" s="346">
        <v>500000</v>
      </c>
      <c r="L1273" s="348">
        <v>500000</v>
      </c>
      <c r="M1273" s="183"/>
      <c r="N1273" s="331">
        <f>IFERROR(VLOOKUP(A1273,'[2]Detail CAPEX  (2)'!_xlnm.Print_Area,11,0),0)</f>
        <v>0</v>
      </c>
      <c r="O1273" s="346">
        <f t="shared" si="247"/>
        <v>0</v>
      </c>
      <c r="P1273" s="346">
        <f t="shared" si="247"/>
        <v>0</v>
      </c>
      <c r="Q1273" s="347">
        <f t="shared" si="244"/>
        <v>0</v>
      </c>
    </row>
    <row r="1274" spans="1:17" ht="18.75" x14ac:dyDescent="0.3">
      <c r="A1274" s="183" t="s">
        <v>2034</v>
      </c>
      <c r="B1274" s="183" t="s">
        <v>2035</v>
      </c>
      <c r="C1274" s="343">
        <v>408</v>
      </c>
      <c r="D1274" s="343">
        <v>9</v>
      </c>
      <c r="E1274" s="343">
        <v>707</v>
      </c>
      <c r="F1274" s="343">
        <v>70731</v>
      </c>
      <c r="G1274" s="343">
        <v>3000</v>
      </c>
      <c r="H1274" s="343">
        <v>404206</v>
      </c>
      <c r="I1274" s="344">
        <v>0</v>
      </c>
      <c r="J1274" s="344">
        <v>0</v>
      </c>
      <c r="K1274" s="344">
        <v>0</v>
      </c>
      <c r="L1274" s="348">
        <v>85000000</v>
      </c>
      <c r="M1274" s="346">
        <v>85000000</v>
      </c>
      <c r="N1274" s="331">
        <f>IFERROR(VLOOKUP(A1274,'[2]Detail CAPEX  (2)'!_xlnm.Print_Area,11,0),0)</f>
        <v>0</v>
      </c>
      <c r="O1274" s="346">
        <f t="shared" si="247"/>
        <v>0</v>
      </c>
      <c r="P1274" s="346">
        <f t="shared" si="247"/>
        <v>0</v>
      </c>
      <c r="Q1274" s="347">
        <f t="shared" si="244"/>
        <v>0</v>
      </c>
    </row>
    <row r="1275" spans="1:17" s="378" customFormat="1" ht="18.75" x14ac:dyDescent="0.3">
      <c r="A1275" s="376"/>
      <c r="B1275" s="376" t="s">
        <v>2036</v>
      </c>
      <c r="C1275" s="376"/>
      <c r="D1275" s="376"/>
      <c r="E1275" s="376"/>
      <c r="F1275" s="376"/>
      <c r="G1275" s="376"/>
      <c r="H1275" s="376"/>
      <c r="I1275" s="382">
        <f>SUM(I1267:I1274)</f>
        <v>0</v>
      </c>
      <c r="J1275" s="382">
        <f t="shared" ref="J1275:Q1275" si="248">SUM(J1267:J1274)</f>
        <v>0</v>
      </c>
      <c r="K1275" s="382">
        <f t="shared" si="248"/>
        <v>200000000</v>
      </c>
      <c r="L1275" s="384">
        <f t="shared" si="248"/>
        <v>125000000</v>
      </c>
      <c r="M1275" s="382">
        <f t="shared" si="248"/>
        <v>85000000</v>
      </c>
      <c r="N1275" s="358">
        <f t="shared" si="248"/>
        <v>0</v>
      </c>
      <c r="O1275" s="358">
        <f t="shared" si="248"/>
        <v>0</v>
      </c>
      <c r="P1275" s="358">
        <f t="shared" si="248"/>
        <v>0</v>
      </c>
      <c r="Q1275" s="358">
        <f t="shared" si="248"/>
        <v>0</v>
      </c>
    </row>
    <row r="1276" spans="1:17" ht="18.75" x14ac:dyDescent="0.3">
      <c r="A1276" s="337"/>
      <c r="B1276" s="337"/>
      <c r="C1276" s="337"/>
      <c r="D1276" s="337"/>
      <c r="E1276" s="337"/>
      <c r="F1276" s="337"/>
      <c r="G1276" s="337"/>
      <c r="H1276" s="337"/>
      <c r="I1276" s="183"/>
      <c r="J1276" s="183"/>
      <c r="K1276" s="183"/>
      <c r="L1276" s="342"/>
      <c r="M1276" s="183"/>
      <c r="N1276" s="331">
        <f>IFERROR(VLOOKUP(A1276,'[2]Detail CAPEX  (2)'!_xlnm.Print_Area,11,0),0)</f>
        <v>0</v>
      </c>
      <c r="O1276" s="346">
        <f t="shared" si="247"/>
        <v>0</v>
      </c>
      <c r="P1276" s="346">
        <f t="shared" si="247"/>
        <v>0</v>
      </c>
      <c r="Q1276" s="347">
        <f t="shared" si="244"/>
        <v>0</v>
      </c>
    </row>
    <row r="1277" spans="1:17" ht="18.75" x14ac:dyDescent="0.3">
      <c r="A1277" s="337"/>
      <c r="B1277" s="337"/>
      <c r="C1277" s="337"/>
      <c r="D1277" s="337"/>
      <c r="E1277" s="337"/>
      <c r="F1277" s="337"/>
      <c r="G1277" s="337"/>
      <c r="H1277" s="337"/>
      <c r="I1277" s="183"/>
      <c r="J1277" s="183"/>
      <c r="K1277" s="183"/>
      <c r="L1277" s="342"/>
      <c r="M1277" s="183"/>
      <c r="N1277" s="331">
        <f>IFERROR(VLOOKUP(A1277,'[2]Detail CAPEX  (2)'!_xlnm.Print_Area,11,0),0)</f>
        <v>0</v>
      </c>
      <c r="O1277" s="346">
        <f t="shared" si="247"/>
        <v>0</v>
      </c>
      <c r="P1277" s="346">
        <f t="shared" si="247"/>
        <v>0</v>
      </c>
      <c r="Q1277" s="347">
        <f t="shared" si="244"/>
        <v>0</v>
      </c>
    </row>
    <row r="1278" spans="1:17" ht="18.75" x14ac:dyDescent="0.3">
      <c r="A1278" s="336">
        <v>35001001</v>
      </c>
      <c r="B1278" s="333" t="s">
        <v>102</v>
      </c>
      <c r="C1278" s="337"/>
      <c r="D1278" s="337"/>
      <c r="E1278" s="337"/>
      <c r="F1278" s="337"/>
      <c r="G1278" s="337"/>
      <c r="H1278" s="337"/>
      <c r="I1278" s="183"/>
      <c r="J1278" s="183"/>
      <c r="K1278" s="183"/>
      <c r="L1278" s="342"/>
      <c r="M1278" s="183"/>
      <c r="N1278" s="331">
        <f>IFERROR(VLOOKUP(#REF!,'[2]Detail CAPEX  (2)'!_xlnm.Print_Area,11,0),0)</f>
        <v>0</v>
      </c>
      <c r="O1278" s="346">
        <f t="shared" si="247"/>
        <v>0</v>
      </c>
      <c r="P1278" s="346">
        <f t="shared" si="247"/>
        <v>0</v>
      </c>
      <c r="Q1278" s="347">
        <f t="shared" si="244"/>
        <v>0</v>
      </c>
    </row>
    <row r="1279" spans="1:17" ht="18.75" x14ac:dyDescent="0.3">
      <c r="A1279" s="333"/>
      <c r="B1279" s="333" t="s">
        <v>146</v>
      </c>
      <c r="C1279" s="337"/>
      <c r="D1279" s="337"/>
      <c r="E1279" s="337"/>
      <c r="F1279" s="337"/>
      <c r="G1279" s="337"/>
      <c r="H1279" s="337"/>
      <c r="I1279" s="183"/>
      <c r="J1279" s="183"/>
      <c r="K1279" s="183"/>
      <c r="L1279" s="342"/>
      <c r="M1279" s="183"/>
      <c r="N1279" s="331">
        <f>IFERROR(VLOOKUP(A1279,'[2]Detail CAPEX  (2)'!_xlnm.Print_Area,11,0),0)</f>
        <v>0</v>
      </c>
      <c r="O1279" s="346">
        <f t="shared" si="247"/>
        <v>0</v>
      </c>
      <c r="P1279" s="346">
        <f t="shared" si="247"/>
        <v>0</v>
      </c>
      <c r="Q1279" s="347">
        <f t="shared" si="244"/>
        <v>0</v>
      </c>
    </row>
    <row r="1280" spans="1:17" ht="18.75" x14ac:dyDescent="0.3">
      <c r="A1280" s="183" t="s">
        <v>2037</v>
      </c>
      <c r="B1280" s="183" t="s">
        <v>2038</v>
      </c>
      <c r="C1280" s="343">
        <v>903</v>
      </c>
      <c r="D1280" s="343">
        <v>7</v>
      </c>
      <c r="E1280" s="343">
        <v>705</v>
      </c>
      <c r="F1280" s="343">
        <v>70530</v>
      </c>
      <c r="G1280" s="343">
        <v>3000</v>
      </c>
      <c r="H1280" s="343">
        <v>404206</v>
      </c>
      <c r="I1280" s="346">
        <v>750000</v>
      </c>
      <c r="J1280" s="344">
        <v>0</v>
      </c>
      <c r="K1280" s="346">
        <v>1000000</v>
      </c>
      <c r="L1280" s="348">
        <v>1000000</v>
      </c>
      <c r="M1280" s="183"/>
      <c r="N1280" s="331">
        <f>IFERROR(VLOOKUP(A1280,'[2]Detail CAPEX  (2)'!_xlnm.Print_Area,11,0),0)</f>
        <v>0</v>
      </c>
      <c r="O1280" s="346">
        <f t="shared" si="247"/>
        <v>0</v>
      </c>
      <c r="P1280" s="346">
        <f t="shared" si="247"/>
        <v>0</v>
      </c>
      <c r="Q1280" s="347">
        <f t="shared" si="244"/>
        <v>0</v>
      </c>
    </row>
    <row r="1281" spans="1:17" ht="18.75" x14ac:dyDescent="0.3">
      <c r="A1281" s="183" t="s">
        <v>2039</v>
      </c>
      <c r="B1281" s="183" t="s">
        <v>2040</v>
      </c>
      <c r="C1281" s="343">
        <v>903</v>
      </c>
      <c r="D1281" s="343">
        <v>7</v>
      </c>
      <c r="E1281" s="343">
        <v>705</v>
      </c>
      <c r="F1281" s="343">
        <v>70530</v>
      </c>
      <c r="G1281" s="343">
        <v>3000</v>
      </c>
      <c r="H1281" s="343">
        <v>404206</v>
      </c>
      <c r="I1281" s="346">
        <v>5913700</v>
      </c>
      <c r="J1281" s="344">
        <v>0</v>
      </c>
      <c r="K1281" s="346">
        <v>5000000</v>
      </c>
      <c r="L1281" s="348">
        <v>15000000</v>
      </c>
      <c r="M1281" s="183"/>
      <c r="N1281" s="331">
        <f>IFERROR(VLOOKUP(A1281,'[2]Detail CAPEX  (2)'!_xlnm.Print_Area,11,0),0)</f>
        <v>0</v>
      </c>
      <c r="O1281" s="346">
        <f t="shared" si="247"/>
        <v>0</v>
      </c>
      <c r="P1281" s="346">
        <f t="shared" si="247"/>
        <v>0</v>
      </c>
      <c r="Q1281" s="347">
        <f t="shared" si="244"/>
        <v>0</v>
      </c>
    </row>
    <row r="1282" spans="1:17" ht="18.75" x14ac:dyDescent="0.3">
      <c r="A1282" s="183" t="s">
        <v>2041</v>
      </c>
      <c r="B1282" s="183" t="s">
        <v>2042</v>
      </c>
      <c r="C1282" s="343">
        <v>903</v>
      </c>
      <c r="D1282" s="343">
        <v>7</v>
      </c>
      <c r="E1282" s="343">
        <v>705</v>
      </c>
      <c r="F1282" s="343">
        <v>70530</v>
      </c>
      <c r="G1282" s="343">
        <v>3000</v>
      </c>
      <c r="H1282" s="343">
        <v>404206</v>
      </c>
      <c r="I1282" s="344">
        <v>0</v>
      </c>
      <c r="J1282" s="344">
        <v>0</v>
      </c>
      <c r="K1282" s="346">
        <v>1000000</v>
      </c>
      <c r="L1282" s="348">
        <v>1000000</v>
      </c>
      <c r="M1282" s="183"/>
      <c r="N1282" s="331">
        <f>IFERROR(VLOOKUP(A1282,'[2]Detail CAPEX  (2)'!_xlnm.Print_Area,11,0),0)</f>
        <v>0</v>
      </c>
      <c r="O1282" s="346">
        <f t="shared" si="247"/>
        <v>0</v>
      </c>
      <c r="P1282" s="346">
        <f t="shared" si="247"/>
        <v>0</v>
      </c>
      <c r="Q1282" s="347">
        <f t="shared" si="244"/>
        <v>0</v>
      </c>
    </row>
    <row r="1283" spans="1:17" ht="18.75" x14ac:dyDescent="0.3">
      <c r="A1283" s="183" t="s">
        <v>2043</v>
      </c>
      <c r="B1283" s="183" t="s">
        <v>2044</v>
      </c>
      <c r="C1283" s="343">
        <v>903</v>
      </c>
      <c r="D1283" s="343">
        <v>7</v>
      </c>
      <c r="E1283" s="343">
        <v>705</v>
      </c>
      <c r="F1283" s="343">
        <v>70520</v>
      </c>
      <c r="G1283" s="343">
        <v>3000</v>
      </c>
      <c r="H1283" s="343">
        <v>404206</v>
      </c>
      <c r="I1283" s="344">
        <v>0</v>
      </c>
      <c r="J1283" s="344">
        <v>0</v>
      </c>
      <c r="K1283" s="346">
        <v>5000000</v>
      </c>
      <c r="L1283" s="348">
        <v>5000000</v>
      </c>
      <c r="M1283" s="183"/>
      <c r="N1283" s="331">
        <f>IFERROR(VLOOKUP(A1283,'[2]Detail CAPEX  (2)'!_xlnm.Print_Area,11,0),0)</f>
        <v>0</v>
      </c>
      <c r="O1283" s="346">
        <f t="shared" si="247"/>
        <v>0</v>
      </c>
      <c r="P1283" s="346">
        <f t="shared" si="247"/>
        <v>0</v>
      </c>
      <c r="Q1283" s="347">
        <f t="shared" si="244"/>
        <v>0</v>
      </c>
    </row>
    <row r="1284" spans="1:17" ht="18.75" x14ac:dyDescent="0.3">
      <c r="A1284" s="183" t="s">
        <v>2045</v>
      </c>
      <c r="B1284" s="183" t="s">
        <v>2046</v>
      </c>
      <c r="C1284" s="343">
        <v>903</v>
      </c>
      <c r="D1284" s="343">
        <v>7</v>
      </c>
      <c r="E1284" s="343">
        <v>705</v>
      </c>
      <c r="F1284" s="343">
        <v>70520</v>
      </c>
      <c r="G1284" s="343">
        <v>3000</v>
      </c>
      <c r="H1284" s="343">
        <v>404206</v>
      </c>
      <c r="I1284" s="344">
        <v>0</v>
      </c>
      <c r="J1284" s="344">
        <v>0</v>
      </c>
      <c r="K1284" s="346">
        <v>3000000</v>
      </c>
      <c r="L1284" s="348">
        <v>3000000</v>
      </c>
      <c r="M1284" s="183"/>
      <c r="N1284" s="331">
        <f>IFERROR(VLOOKUP(A1284,'[2]Detail CAPEX  (2)'!_xlnm.Print_Area,11,0),0)</f>
        <v>0</v>
      </c>
      <c r="O1284" s="346">
        <f t="shared" si="247"/>
        <v>0</v>
      </c>
      <c r="P1284" s="346">
        <f t="shared" si="247"/>
        <v>0</v>
      </c>
      <c r="Q1284" s="347">
        <f t="shared" si="244"/>
        <v>0</v>
      </c>
    </row>
    <row r="1285" spans="1:17" ht="18.75" x14ac:dyDescent="0.3">
      <c r="A1285" s="183" t="s">
        <v>2047</v>
      </c>
      <c r="B1285" s="183" t="s">
        <v>2048</v>
      </c>
      <c r="C1285" s="343">
        <v>905</v>
      </c>
      <c r="D1285" s="343">
        <v>7</v>
      </c>
      <c r="E1285" s="343">
        <v>705</v>
      </c>
      <c r="F1285" s="343">
        <v>70520</v>
      </c>
      <c r="G1285" s="343">
        <v>3000</v>
      </c>
      <c r="H1285" s="343">
        <v>404206</v>
      </c>
      <c r="I1285" s="346">
        <v>3000000</v>
      </c>
      <c r="J1285" s="344">
        <v>0</v>
      </c>
      <c r="K1285" s="346">
        <v>5000000</v>
      </c>
      <c r="L1285" s="348">
        <v>5000000</v>
      </c>
      <c r="M1285" s="183"/>
      <c r="N1285" s="331">
        <f>IFERROR(VLOOKUP(A1285,'[2]Detail CAPEX  (2)'!_xlnm.Print_Area,11,0),0)</f>
        <v>0</v>
      </c>
      <c r="O1285" s="346">
        <f t="shared" ref="O1285:P1300" si="249">N1285+5%*N1285</f>
        <v>0</v>
      </c>
      <c r="P1285" s="346">
        <f t="shared" si="249"/>
        <v>0</v>
      </c>
      <c r="Q1285" s="347">
        <f t="shared" si="244"/>
        <v>0</v>
      </c>
    </row>
    <row r="1286" spans="1:17" ht="18.75" x14ac:dyDescent="0.3">
      <c r="A1286" s="183" t="s">
        <v>2049</v>
      </c>
      <c r="B1286" s="183" t="s">
        <v>2050</v>
      </c>
      <c r="C1286" s="343">
        <v>903</v>
      </c>
      <c r="D1286" s="343">
        <v>7</v>
      </c>
      <c r="E1286" s="343">
        <v>705</v>
      </c>
      <c r="F1286" s="343">
        <v>70520</v>
      </c>
      <c r="G1286" s="343">
        <v>3000</v>
      </c>
      <c r="H1286" s="343">
        <v>404206</v>
      </c>
      <c r="I1286" s="344">
        <v>0</v>
      </c>
      <c r="J1286" s="344">
        <v>0</v>
      </c>
      <c r="K1286" s="346">
        <v>5000000</v>
      </c>
      <c r="L1286" s="348">
        <v>5000000</v>
      </c>
      <c r="M1286" s="183"/>
      <c r="N1286" s="331">
        <f>IFERROR(VLOOKUP(A1286,'[2]Detail CAPEX  (2)'!_xlnm.Print_Area,11,0),0)</f>
        <v>0</v>
      </c>
      <c r="O1286" s="346">
        <f t="shared" si="249"/>
        <v>0</v>
      </c>
      <c r="P1286" s="346">
        <f t="shared" si="249"/>
        <v>0</v>
      </c>
      <c r="Q1286" s="347">
        <f t="shared" si="244"/>
        <v>0</v>
      </c>
    </row>
    <row r="1287" spans="1:17" ht="18.75" x14ac:dyDescent="0.3">
      <c r="A1287" s="183" t="s">
        <v>2051</v>
      </c>
      <c r="B1287" s="183" t="s">
        <v>2052</v>
      </c>
      <c r="C1287" s="343">
        <v>905</v>
      </c>
      <c r="D1287" s="343">
        <v>7</v>
      </c>
      <c r="E1287" s="343">
        <v>705</v>
      </c>
      <c r="F1287" s="343">
        <v>70510</v>
      </c>
      <c r="G1287" s="343">
        <v>3000</v>
      </c>
      <c r="H1287" s="343">
        <v>404206</v>
      </c>
      <c r="I1287" s="344">
        <v>0</v>
      </c>
      <c r="J1287" s="344">
        <v>0</v>
      </c>
      <c r="K1287" s="346">
        <v>4000000</v>
      </c>
      <c r="L1287" s="348">
        <v>4000000</v>
      </c>
      <c r="M1287" s="183"/>
      <c r="N1287" s="331">
        <f>IFERROR(VLOOKUP(A1287,'[2]Detail CAPEX  (2)'!_xlnm.Print_Area,11,0),0)</f>
        <v>0</v>
      </c>
      <c r="O1287" s="346">
        <f t="shared" si="249"/>
        <v>0</v>
      </c>
      <c r="P1287" s="346">
        <f t="shared" si="249"/>
        <v>0</v>
      </c>
      <c r="Q1287" s="347">
        <f t="shared" si="244"/>
        <v>0</v>
      </c>
    </row>
    <row r="1288" spans="1:17" ht="18.75" x14ac:dyDescent="0.3">
      <c r="A1288" s="183" t="s">
        <v>2053</v>
      </c>
      <c r="B1288" s="183" t="s">
        <v>2054</v>
      </c>
      <c r="C1288" s="343">
        <v>903</v>
      </c>
      <c r="D1288" s="343">
        <v>7</v>
      </c>
      <c r="E1288" s="343">
        <v>705</v>
      </c>
      <c r="F1288" s="343">
        <v>70510</v>
      </c>
      <c r="G1288" s="343">
        <v>3000</v>
      </c>
      <c r="H1288" s="343">
        <v>404206</v>
      </c>
      <c r="I1288" s="344">
        <v>0</v>
      </c>
      <c r="J1288" s="344">
        <v>0</v>
      </c>
      <c r="K1288" s="346">
        <v>2000000</v>
      </c>
      <c r="L1288" s="348">
        <v>2000000</v>
      </c>
      <c r="M1288" s="183"/>
      <c r="N1288" s="331">
        <f>IFERROR(VLOOKUP(A1288,'[2]Detail CAPEX  (2)'!_xlnm.Print_Area,11,0),0)</f>
        <v>0</v>
      </c>
      <c r="O1288" s="346">
        <f t="shared" si="249"/>
        <v>0</v>
      </c>
      <c r="P1288" s="346">
        <f t="shared" si="249"/>
        <v>0</v>
      </c>
      <c r="Q1288" s="347">
        <f t="shared" si="244"/>
        <v>0</v>
      </c>
    </row>
    <row r="1289" spans="1:17" ht="18.75" x14ac:dyDescent="0.3">
      <c r="A1289" s="183" t="s">
        <v>2055</v>
      </c>
      <c r="B1289" s="183" t="s">
        <v>2056</v>
      </c>
      <c r="C1289" s="343">
        <v>905</v>
      </c>
      <c r="D1289" s="343">
        <v>7</v>
      </c>
      <c r="E1289" s="343">
        <v>705</v>
      </c>
      <c r="F1289" s="343">
        <v>70520</v>
      </c>
      <c r="G1289" s="343">
        <v>3000</v>
      </c>
      <c r="H1289" s="343">
        <v>404206</v>
      </c>
      <c r="I1289" s="346">
        <v>679433830</v>
      </c>
      <c r="J1289" s="346">
        <v>69392501</v>
      </c>
      <c r="K1289" s="346">
        <v>1001021047</v>
      </c>
      <c r="L1289" s="348">
        <v>1001021047</v>
      </c>
      <c r="M1289" s="183"/>
      <c r="N1289" s="331">
        <f>IFERROR(VLOOKUP(A1289,'[2]Detail CAPEX  (2)'!_xlnm.Print_Area,11,0),0)-500000000</f>
        <v>-500000000</v>
      </c>
      <c r="O1289" s="346">
        <f t="shared" si="249"/>
        <v>-525000000</v>
      </c>
      <c r="P1289" s="346">
        <f t="shared" si="249"/>
        <v>-551250000</v>
      </c>
      <c r="Q1289" s="347">
        <f t="shared" si="244"/>
        <v>-1576250000</v>
      </c>
    </row>
    <row r="1290" spans="1:17" ht="18.75" x14ac:dyDescent="0.3">
      <c r="A1290" s="183" t="s">
        <v>2057</v>
      </c>
      <c r="B1290" s="183" t="s">
        <v>2058</v>
      </c>
      <c r="C1290" s="343">
        <v>903</v>
      </c>
      <c r="D1290" s="343">
        <v>7</v>
      </c>
      <c r="E1290" s="343">
        <v>705</v>
      </c>
      <c r="F1290" s="343">
        <v>70510</v>
      </c>
      <c r="G1290" s="343">
        <v>3000</v>
      </c>
      <c r="H1290" s="343">
        <v>404205</v>
      </c>
      <c r="I1290" s="346">
        <v>1180221027</v>
      </c>
      <c r="J1290" s="346">
        <v>686831143</v>
      </c>
      <c r="K1290" s="346">
        <v>1015150000</v>
      </c>
      <c r="L1290" s="348">
        <v>1000150000</v>
      </c>
      <c r="M1290" s="183"/>
      <c r="N1290" s="331">
        <f>IFERROR(VLOOKUP(A1290,'[2]Detail CAPEX  (2)'!_xlnm.Print_Area,11,0),0)</f>
        <v>0</v>
      </c>
      <c r="O1290" s="346">
        <f t="shared" si="249"/>
        <v>0</v>
      </c>
      <c r="P1290" s="346">
        <f t="shared" si="249"/>
        <v>0</v>
      </c>
      <c r="Q1290" s="347">
        <f t="shared" si="244"/>
        <v>0</v>
      </c>
    </row>
    <row r="1291" spans="1:17" ht="18.75" x14ac:dyDescent="0.3">
      <c r="A1291" s="183" t="s">
        <v>2059</v>
      </c>
      <c r="B1291" s="183" t="s">
        <v>2060</v>
      </c>
      <c r="C1291" s="343">
        <v>905</v>
      </c>
      <c r="D1291" s="343">
        <v>7</v>
      </c>
      <c r="E1291" s="343">
        <v>705</v>
      </c>
      <c r="F1291" s="343">
        <v>70520</v>
      </c>
      <c r="G1291" s="343">
        <v>3000</v>
      </c>
      <c r="H1291" s="343">
        <v>404205</v>
      </c>
      <c r="I1291" s="346">
        <v>2000000</v>
      </c>
      <c r="J1291" s="344">
        <v>0</v>
      </c>
      <c r="K1291" s="346">
        <v>4000000</v>
      </c>
      <c r="L1291" s="348">
        <v>4000000</v>
      </c>
      <c r="M1291" s="183"/>
      <c r="N1291" s="331">
        <f>IFERROR(VLOOKUP(A1291,'[2]Detail CAPEX  (2)'!_xlnm.Print_Area,11,0),0)</f>
        <v>0</v>
      </c>
      <c r="O1291" s="346">
        <f t="shared" si="249"/>
        <v>0</v>
      </c>
      <c r="P1291" s="346">
        <f t="shared" si="249"/>
        <v>0</v>
      </c>
      <c r="Q1291" s="347">
        <f t="shared" si="244"/>
        <v>0</v>
      </c>
    </row>
    <row r="1292" spans="1:17" ht="18.75" x14ac:dyDescent="0.3">
      <c r="A1292" s="183" t="s">
        <v>2061</v>
      </c>
      <c r="B1292" s="183" t="s">
        <v>2062</v>
      </c>
      <c r="C1292" s="343">
        <v>901</v>
      </c>
      <c r="D1292" s="343">
        <v>7</v>
      </c>
      <c r="E1292" s="343">
        <v>705</v>
      </c>
      <c r="F1292" s="343">
        <v>70530</v>
      </c>
      <c r="G1292" s="343">
        <v>3000</v>
      </c>
      <c r="H1292" s="343">
        <v>404205</v>
      </c>
      <c r="I1292" s="344">
        <v>0</v>
      </c>
      <c r="J1292" s="344">
        <v>0</v>
      </c>
      <c r="K1292" s="346">
        <v>3000000</v>
      </c>
      <c r="L1292" s="348">
        <v>3000000</v>
      </c>
      <c r="M1292" s="183"/>
      <c r="N1292" s="331">
        <f>IFERROR(VLOOKUP(A1292,'[2]Detail CAPEX  (2)'!_xlnm.Print_Area,11,0),0)</f>
        <v>0</v>
      </c>
      <c r="O1292" s="346">
        <f t="shared" si="249"/>
        <v>0</v>
      </c>
      <c r="P1292" s="346">
        <f t="shared" si="249"/>
        <v>0</v>
      </c>
      <c r="Q1292" s="347">
        <f t="shared" si="244"/>
        <v>0</v>
      </c>
    </row>
    <row r="1293" spans="1:17" ht="18.75" x14ac:dyDescent="0.3">
      <c r="A1293" s="183" t="s">
        <v>2063</v>
      </c>
      <c r="B1293" s="183" t="s">
        <v>2064</v>
      </c>
      <c r="C1293" s="343">
        <v>903</v>
      </c>
      <c r="D1293" s="343">
        <v>7</v>
      </c>
      <c r="E1293" s="343">
        <v>705</v>
      </c>
      <c r="F1293" s="343">
        <v>70530</v>
      </c>
      <c r="G1293" s="343">
        <v>3000</v>
      </c>
      <c r="H1293" s="343">
        <v>404206</v>
      </c>
      <c r="I1293" s="346">
        <v>163200</v>
      </c>
      <c r="J1293" s="344">
        <v>0</v>
      </c>
      <c r="K1293" s="346">
        <v>4000000</v>
      </c>
      <c r="L1293" s="348">
        <v>4000000</v>
      </c>
      <c r="M1293" s="183"/>
      <c r="N1293" s="331">
        <v>2000000</v>
      </c>
      <c r="O1293" s="346">
        <f t="shared" si="249"/>
        <v>2100000</v>
      </c>
      <c r="P1293" s="346">
        <f t="shared" si="249"/>
        <v>2205000</v>
      </c>
      <c r="Q1293" s="347">
        <f t="shared" si="244"/>
        <v>6305000</v>
      </c>
    </row>
    <row r="1294" spans="1:17" ht="18.75" x14ac:dyDescent="0.3">
      <c r="A1294" s="183" t="s">
        <v>2065</v>
      </c>
      <c r="B1294" s="183" t="s">
        <v>2066</v>
      </c>
      <c r="C1294" s="343">
        <v>903</v>
      </c>
      <c r="D1294" s="343">
        <v>7</v>
      </c>
      <c r="E1294" s="343">
        <v>705</v>
      </c>
      <c r="F1294" s="343">
        <v>70510</v>
      </c>
      <c r="G1294" s="343">
        <v>3000</v>
      </c>
      <c r="H1294" s="343">
        <v>404205</v>
      </c>
      <c r="I1294" s="346">
        <v>1226600</v>
      </c>
      <c r="J1294" s="344">
        <v>0</v>
      </c>
      <c r="K1294" s="346">
        <v>3000000</v>
      </c>
      <c r="L1294" s="348">
        <v>3000000</v>
      </c>
      <c r="M1294" s="183"/>
      <c r="N1294" s="331">
        <f>IFERROR(VLOOKUP(A1294,'[2]Detail CAPEX  (2)'!_xlnm.Print_Area,11,0),0)</f>
        <v>0</v>
      </c>
      <c r="O1294" s="346">
        <f t="shared" si="249"/>
        <v>0</v>
      </c>
      <c r="P1294" s="346">
        <f t="shared" si="249"/>
        <v>0</v>
      </c>
      <c r="Q1294" s="347">
        <f t="shared" si="244"/>
        <v>0</v>
      </c>
    </row>
    <row r="1295" spans="1:17" ht="18.75" x14ac:dyDescent="0.3">
      <c r="A1295" s="183" t="s">
        <v>2067</v>
      </c>
      <c r="B1295" s="183" t="s">
        <v>2068</v>
      </c>
      <c r="C1295" s="343">
        <v>903</v>
      </c>
      <c r="D1295" s="343">
        <v>7</v>
      </c>
      <c r="E1295" s="343">
        <v>705</v>
      </c>
      <c r="F1295" s="343">
        <v>70510</v>
      </c>
      <c r="G1295" s="343">
        <v>3000</v>
      </c>
      <c r="H1295" s="343">
        <v>404205</v>
      </c>
      <c r="I1295" s="346">
        <v>12491673</v>
      </c>
      <c r="J1295" s="344">
        <v>0</v>
      </c>
      <c r="K1295" s="346">
        <v>20000000</v>
      </c>
      <c r="L1295" s="348">
        <v>16000000</v>
      </c>
      <c r="M1295" s="183"/>
      <c r="N1295" s="331">
        <f>IFERROR(VLOOKUP(A1295,'[2]Detail CAPEX  (2)'!_xlnm.Print_Area,11,0),0)</f>
        <v>0</v>
      </c>
      <c r="O1295" s="346">
        <f t="shared" si="249"/>
        <v>0</v>
      </c>
      <c r="P1295" s="346">
        <f t="shared" si="249"/>
        <v>0</v>
      </c>
      <c r="Q1295" s="347">
        <f t="shared" si="244"/>
        <v>0</v>
      </c>
    </row>
    <row r="1296" spans="1:17" ht="18.75" x14ac:dyDescent="0.3">
      <c r="A1296" s="183" t="s">
        <v>2069</v>
      </c>
      <c r="B1296" s="183" t="s">
        <v>2070</v>
      </c>
      <c r="C1296" s="343">
        <v>905</v>
      </c>
      <c r="D1296" s="343">
        <v>7</v>
      </c>
      <c r="E1296" s="343">
        <v>705</v>
      </c>
      <c r="F1296" s="343">
        <v>70520</v>
      </c>
      <c r="G1296" s="343">
        <v>3000</v>
      </c>
      <c r="H1296" s="343">
        <v>404205</v>
      </c>
      <c r="I1296" s="344">
        <v>0</v>
      </c>
      <c r="J1296" s="344">
        <v>0</v>
      </c>
      <c r="K1296" s="346">
        <v>2000000</v>
      </c>
      <c r="L1296" s="345">
        <v>0</v>
      </c>
      <c r="M1296" s="183"/>
      <c r="N1296" s="331">
        <f>IFERROR(VLOOKUP(A1296,'[2]Detail CAPEX  (2)'!_xlnm.Print_Area,11,0),0)</f>
        <v>0</v>
      </c>
      <c r="O1296" s="346">
        <f t="shared" si="249"/>
        <v>0</v>
      </c>
      <c r="P1296" s="346">
        <f t="shared" si="249"/>
        <v>0</v>
      </c>
      <c r="Q1296" s="347">
        <f t="shared" si="244"/>
        <v>0</v>
      </c>
    </row>
    <row r="1297" spans="1:17" ht="18.75" x14ac:dyDescent="0.3">
      <c r="A1297" s="183" t="s">
        <v>2071</v>
      </c>
      <c r="B1297" s="183" t="s">
        <v>2072</v>
      </c>
      <c r="C1297" s="343">
        <v>906</v>
      </c>
      <c r="D1297" s="343">
        <v>7</v>
      </c>
      <c r="E1297" s="343">
        <v>705</v>
      </c>
      <c r="F1297" s="343">
        <v>70520</v>
      </c>
      <c r="G1297" s="343">
        <v>3000</v>
      </c>
      <c r="H1297" s="343">
        <v>404205</v>
      </c>
      <c r="I1297" s="344">
        <v>0</v>
      </c>
      <c r="J1297" s="344">
        <v>0</v>
      </c>
      <c r="K1297" s="346">
        <v>25000000</v>
      </c>
      <c r="L1297" s="348">
        <v>2000000</v>
      </c>
      <c r="M1297" s="183"/>
      <c r="N1297" s="331">
        <f>IFERROR(VLOOKUP(A1297,'[2]Detail CAPEX  (2)'!_xlnm.Print_Area,11,0),0)</f>
        <v>0</v>
      </c>
      <c r="O1297" s="346">
        <f t="shared" si="249"/>
        <v>0</v>
      </c>
      <c r="P1297" s="346">
        <f t="shared" si="249"/>
        <v>0</v>
      </c>
      <c r="Q1297" s="347">
        <f t="shared" si="244"/>
        <v>0</v>
      </c>
    </row>
    <row r="1298" spans="1:17" ht="18.75" x14ac:dyDescent="0.3">
      <c r="A1298" s="183" t="s">
        <v>2073</v>
      </c>
      <c r="B1298" s="183" t="s">
        <v>2074</v>
      </c>
      <c r="C1298" s="343">
        <v>901</v>
      </c>
      <c r="D1298" s="343">
        <v>7</v>
      </c>
      <c r="E1298" s="343">
        <v>705</v>
      </c>
      <c r="F1298" s="343">
        <v>70520</v>
      </c>
      <c r="G1298" s="343">
        <v>3000</v>
      </c>
      <c r="H1298" s="343">
        <v>404205</v>
      </c>
      <c r="I1298" s="344">
        <v>0</v>
      </c>
      <c r="J1298" s="344">
        <v>0</v>
      </c>
      <c r="K1298" s="346">
        <v>1000000</v>
      </c>
      <c r="L1298" s="348">
        <v>2000000</v>
      </c>
      <c r="M1298" s="183"/>
      <c r="N1298" s="331">
        <f>IFERROR(VLOOKUP(A1298,'[2]Detail CAPEX  (2)'!_xlnm.Print_Area,11,0),0)</f>
        <v>0</v>
      </c>
      <c r="O1298" s="346">
        <f t="shared" si="249"/>
        <v>0</v>
      </c>
      <c r="P1298" s="346">
        <f t="shared" si="249"/>
        <v>0</v>
      </c>
      <c r="Q1298" s="347">
        <f t="shared" si="244"/>
        <v>0</v>
      </c>
    </row>
    <row r="1299" spans="1:17" ht="18.75" x14ac:dyDescent="0.3">
      <c r="A1299" s="183" t="s">
        <v>2075</v>
      </c>
      <c r="B1299" s="183" t="s">
        <v>2076</v>
      </c>
      <c r="C1299" s="343">
        <v>903</v>
      </c>
      <c r="D1299" s="343">
        <v>7</v>
      </c>
      <c r="E1299" s="343">
        <v>705</v>
      </c>
      <c r="F1299" s="343">
        <v>70530</v>
      </c>
      <c r="G1299" s="343">
        <v>3000</v>
      </c>
      <c r="H1299" s="343">
        <v>404205</v>
      </c>
      <c r="I1299" s="346">
        <v>638000</v>
      </c>
      <c r="J1299" s="344">
        <v>0</v>
      </c>
      <c r="K1299" s="346">
        <v>6000000</v>
      </c>
      <c r="L1299" s="345">
        <v>0</v>
      </c>
      <c r="M1299" s="183"/>
      <c r="N1299" s="331">
        <f>IFERROR(VLOOKUP(A1299,'[2]Detail CAPEX  (2)'!_xlnm.Print_Area,11,0),0)</f>
        <v>0</v>
      </c>
      <c r="O1299" s="346">
        <f t="shared" si="249"/>
        <v>0</v>
      </c>
      <c r="P1299" s="346">
        <f t="shared" si="249"/>
        <v>0</v>
      </c>
      <c r="Q1299" s="347">
        <f t="shared" si="244"/>
        <v>0</v>
      </c>
    </row>
    <row r="1300" spans="1:17" ht="18.75" x14ac:dyDescent="0.3">
      <c r="A1300" s="183" t="s">
        <v>2077</v>
      </c>
      <c r="B1300" s="183" t="s">
        <v>2078</v>
      </c>
      <c r="C1300" s="343">
        <v>903</v>
      </c>
      <c r="D1300" s="343">
        <v>7</v>
      </c>
      <c r="E1300" s="343">
        <v>705</v>
      </c>
      <c r="F1300" s="343">
        <v>70530</v>
      </c>
      <c r="G1300" s="343">
        <v>3000</v>
      </c>
      <c r="H1300" s="343">
        <v>404206</v>
      </c>
      <c r="I1300" s="346">
        <v>211009000</v>
      </c>
      <c r="J1300" s="346">
        <v>6000000</v>
      </c>
      <c r="K1300" s="346">
        <v>20000000</v>
      </c>
      <c r="L1300" s="348">
        <v>20000000</v>
      </c>
      <c r="M1300" s="183"/>
      <c r="N1300" s="331">
        <f>IFERROR(VLOOKUP(A1300,'[2]Detail CAPEX  (2)'!_xlnm.Print_Area,11,0),0)</f>
        <v>0</v>
      </c>
      <c r="O1300" s="346">
        <f t="shared" si="249"/>
        <v>0</v>
      </c>
      <c r="P1300" s="346">
        <f t="shared" si="249"/>
        <v>0</v>
      </c>
      <c r="Q1300" s="347">
        <f t="shared" si="244"/>
        <v>0</v>
      </c>
    </row>
    <row r="1301" spans="1:17" ht="18.75" x14ac:dyDescent="0.3">
      <c r="A1301" s="183" t="s">
        <v>2079</v>
      </c>
      <c r="B1301" s="183" t="s">
        <v>2080</v>
      </c>
      <c r="C1301" s="343">
        <v>903</v>
      </c>
      <c r="D1301" s="343">
        <v>7</v>
      </c>
      <c r="E1301" s="343">
        <v>705</v>
      </c>
      <c r="F1301" s="343">
        <v>70530</v>
      </c>
      <c r="G1301" s="343">
        <v>3000</v>
      </c>
      <c r="H1301" s="343">
        <v>404206</v>
      </c>
      <c r="I1301" s="346">
        <v>277000</v>
      </c>
      <c r="J1301" s="344">
        <v>0</v>
      </c>
      <c r="K1301" s="346">
        <v>2000000</v>
      </c>
      <c r="L1301" s="345">
        <v>0</v>
      </c>
      <c r="M1301" s="183"/>
      <c r="N1301" s="331">
        <f>IFERROR(VLOOKUP(A1301,'[2]Detail CAPEX  (2)'!_xlnm.Print_Area,11,0),0)</f>
        <v>0</v>
      </c>
      <c r="O1301" s="346">
        <f t="shared" ref="O1301:P1316" si="250">N1301+5%*N1301</f>
        <v>0</v>
      </c>
      <c r="P1301" s="346">
        <f t="shared" si="250"/>
        <v>0</v>
      </c>
      <c r="Q1301" s="347">
        <f t="shared" si="244"/>
        <v>0</v>
      </c>
    </row>
    <row r="1302" spans="1:17" ht="18.75" x14ac:dyDescent="0.3">
      <c r="A1302" s="183" t="s">
        <v>2081</v>
      </c>
      <c r="B1302" s="183" t="s">
        <v>2082</v>
      </c>
      <c r="C1302" s="343">
        <v>903</v>
      </c>
      <c r="D1302" s="343">
        <v>7</v>
      </c>
      <c r="E1302" s="343">
        <v>705</v>
      </c>
      <c r="F1302" s="343">
        <v>70530</v>
      </c>
      <c r="G1302" s="343">
        <v>3000</v>
      </c>
      <c r="H1302" s="343">
        <v>404206</v>
      </c>
      <c r="I1302" s="344">
        <v>0</v>
      </c>
      <c r="J1302" s="346">
        <v>500000</v>
      </c>
      <c r="K1302" s="346">
        <v>500000</v>
      </c>
      <c r="L1302" s="348">
        <v>500000</v>
      </c>
      <c r="M1302" s="183"/>
      <c r="N1302" s="331">
        <f>IFERROR(VLOOKUP(A1302,'[2]Detail CAPEX  (2)'!_xlnm.Print_Area,11,0),0)</f>
        <v>0</v>
      </c>
      <c r="O1302" s="346">
        <f t="shared" si="250"/>
        <v>0</v>
      </c>
      <c r="P1302" s="346">
        <f t="shared" si="250"/>
        <v>0</v>
      </c>
      <c r="Q1302" s="347">
        <f t="shared" si="244"/>
        <v>0</v>
      </c>
    </row>
    <row r="1303" spans="1:17" ht="18.75" x14ac:dyDescent="0.3">
      <c r="A1303" s="183" t="s">
        <v>2083</v>
      </c>
      <c r="B1303" s="183" t="s">
        <v>323</v>
      </c>
      <c r="C1303" s="343">
        <v>903</v>
      </c>
      <c r="D1303" s="343">
        <v>7</v>
      </c>
      <c r="E1303" s="343">
        <v>705</v>
      </c>
      <c r="F1303" s="343">
        <v>70550</v>
      </c>
      <c r="G1303" s="343">
        <v>3000</v>
      </c>
      <c r="H1303" s="343">
        <v>404206</v>
      </c>
      <c r="I1303" s="344">
        <v>0</v>
      </c>
      <c r="J1303" s="344">
        <v>0</v>
      </c>
      <c r="K1303" s="346">
        <v>7000000</v>
      </c>
      <c r="L1303" s="348">
        <v>3000000</v>
      </c>
      <c r="M1303" s="183"/>
      <c r="N1303" s="331">
        <v>5000000</v>
      </c>
      <c r="O1303" s="346">
        <f t="shared" si="250"/>
        <v>5250000</v>
      </c>
      <c r="P1303" s="346">
        <f t="shared" si="250"/>
        <v>5512500</v>
      </c>
      <c r="Q1303" s="347">
        <f t="shared" si="244"/>
        <v>15762500</v>
      </c>
    </row>
    <row r="1304" spans="1:17" ht="18.75" x14ac:dyDescent="0.3">
      <c r="A1304" s="183" t="s">
        <v>2084</v>
      </c>
      <c r="B1304" s="183" t="s">
        <v>2085</v>
      </c>
      <c r="C1304" s="343">
        <v>903</v>
      </c>
      <c r="D1304" s="343">
        <v>7</v>
      </c>
      <c r="E1304" s="343">
        <v>701</v>
      </c>
      <c r="F1304" s="343">
        <v>70160</v>
      </c>
      <c r="G1304" s="343">
        <v>3000</v>
      </c>
      <c r="H1304" s="343">
        <v>404206</v>
      </c>
      <c r="I1304" s="344">
        <v>0</v>
      </c>
      <c r="J1304" s="344">
        <v>0</v>
      </c>
      <c r="K1304" s="346">
        <v>5000000</v>
      </c>
      <c r="L1304" s="348">
        <v>2000000</v>
      </c>
      <c r="M1304" s="183"/>
      <c r="N1304" s="331">
        <f>IFERROR(VLOOKUP(A1304,'[2]Detail CAPEX  (2)'!_xlnm.Print_Area,11,0),0)</f>
        <v>0</v>
      </c>
      <c r="O1304" s="346">
        <f t="shared" si="250"/>
        <v>0</v>
      </c>
      <c r="P1304" s="346">
        <f t="shared" si="250"/>
        <v>0</v>
      </c>
      <c r="Q1304" s="347">
        <f t="shared" si="244"/>
        <v>0</v>
      </c>
    </row>
    <row r="1305" spans="1:17" ht="18.75" x14ac:dyDescent="0.3">
      <c r="A1305" s="333"/>
      <c r="B1305" s="333" t="s">
        <v>222</v>
      </c>
      <c r="C1305" s="337"/>
      <c r="D1305" s="337"/>
      <c r="E1305" s="337"/>
      <c r="F1305" s="337"/>
      <c r="G1305" s="337"/>
      <c r="H1305" s="337"/>
      <c r="I1305" s="183"/>
      <c r="J1305" s="183"/>
      <c r="K1305" s="183"/>
      <c r="L1305" s="342"/>
      <c r="M1305" s="183"/>
      <c r="N1305" s="331">
        <f>IFERROR(VLOOKUP(A1305,'[2]Detail CAPEX  (2)'!_xlnm.Print_Area,11,0),0)</f>
        <v>0</v>
      </c>
      <c r="O1305" s="346">
        <f t="shared" si="250"/>
        <v>0</v>
      </c>
      <c r="P1305" s="346">
        <f t="shared" si="250"/>
        <v>0</v>
      </c>
      <c r="Q1305" s="347">
        <f t="shared" si="244"/>
        <v>0</v>
      </c>
    </row>
    <row r="1306" spans="1:17" ht="18.75" x14ac:dyDescent="0.3">
      <c r="A1306" s="183" t="s">
        <v>2086</v>
      </c>
      <c r="B1306" s="183" t="s">
        <v>2087</v>
      </c>
      <c r="C1306" s="343">
        <v>408</v>
      </c>
      <c r="D1306" s="343">
        <v>9</v>
      </c>
      <c r="E1306" s="343">
        <v>704</v>
      </c>
      <c r="F1306" s="343">
        <v>70411</v>
      </c>
      <c r="G1306" s="343">
        <v>3000</v>
      </c>
      <c r="H1306" s="343">
        <v>404206</v>
      </c>
      <c r="I1306" s="344">
        <v>0</v>
      </c>
      <c r="J1306" s="344">
        <v>0</v>
      </c>
      <c r="K1306" s="344">
        <v>0</v>
      </c>
      <c r="L1306" s="345">
        <v>0</v>
      </c>
      <c r="M1306" s="183"/>
      <c r="N1306" s="331">
        <f>IFERROR(VLOOKUP(A1306,'[2]Detail CAPEX  (2)'!_xlnm.Print_Area,11,0),0)</f>
        <v>0</v>
      </c>
      <c r="O1306" s="346">
        <f t="shared" si="250"/>
        <v>0</v>
      </c>
      <c r="P1306" s="346">
        <f t="shared" si="250"/>
        <v>0</v>
      </c>
      <c r="Q1306" s="347">
        <f t="shared" si="244"/>
        <v>0</v>
      </c>
    </row>
    <row r="1307" spans="1:17" s="378" customFormat="1" ht="18.75" x14ac:dyDescent="0.3">
      <c r="A1307" s="376"/>
      <c r="B1307" s="376" t="s">
        <v>2088</v>
      </c>
      <c r="C1307" s="376"/>
      <c r="D1307" s="376"/>
      <c r="E1307" s="376"/>
      <c r="F1307" s="376"/>
      <c r="G1307" s="376"/>
      <c r="H1307" s="376"/>
      <c r="I1307" s="377">
        <f>SUM(I1280:I1306)</f>
        <v>2097124030</v>
      </c>
      <c r="J1307" s="377">
        <f t="shared" ref="J1307:M1307" si="251">SUM(J1280:J1306)</f>
        <v>762723644</v>
      </c>
      <c r="K1307" s="377">
        <f t="shared" si="251"/>
        <v>2149671047</v>
      </c>
      <c r="L1307" s="357">
        <f t="shared" si="251"/>
        <v>2101671047</v>
      </c>
      <c r="M1307" s="377">
        <f t="shared" si="251"/>
        <v>0</v>
      </c>
      <c r="N1307" s="358">
        <f>SUM(N1280:N1306)</f>
        <v>-493000000</v>
      </c>
      <c r="O1307" s="358">
        <f t="shared" ref="O1307:Q1307" si="252">SUM(O1280:O1306)</f>
        <v>-517650000</v>
      </c>
      <c r="P1307" s="358">
        <f t="shared" si="252"/>
        <v>-543532500</v>
      </c>
      <c r="Q1307" s="358">
        <f t="shared" si="252"/>
        <v>-1554182500</v>
      </c>
    </row>
    <row r="1308" spans="1:17" ht="18.75" x14ac:dyDescent="0.3">
      <c r="A1308" s="336">
        <v>35001002</v>
      </c>
      <c r="B1308" s="333" t="s">
        <v>104</v>
      </c>
      <c r="C1308" s="337"/>
      <c r="D1308" s="337"/>
      <c r="E1308" s="337"/>
      <c r="F1308" s="337"/>
      <c r="G1308" s="337"/>
      <c r="H1308" s="337"/>
      <c r="I1308" s="183"/>
      <c r="J1308" s="183"/>
      <c r="K1308" s="183"/>
      <c r="L1308" s="342"/>
      <c r="M1308" s="183"/>
      <c r="N1308" s="331">
        <f>IFERROR(VLOOKUP(#REF!,'[2]Detail CAPEX  (2)'!_xlnm.Print_Area,11,0),0)</f>
        <v>0</v>
      </c>
      <c r="O1308" s="346">
        <f t="shared" si="250"/>
        <v>0</v>
      </c>
      <c r="P1308" s="346">
        <f t="shared" si="250"/>
        <v>0</v>
      </c>
      <c r="Q1308" s="347">
        <f t="shared" si="244"/>
        <v>0</v>
      </c>
    </row>
    <row r="1309" spans="1:17" ht="18.75" x14ac:dyDescent="0.3">
      <c r="A1309" s="333"/>
      <c r="B1309" s="333" t="s">
        <v>146</v>
      </c>
      <c r="C1309" s="337"/>
      <c r="D1309" s="337"/>
      <c r="E1309" s="337"/>
      <c r="F1309" s="337"/>
      <c r="G1309" s="337"/>
      <c r="H1309" s="337"/>
      <c r="I1309" s="183"/>
      <c r="J1309" s="183"/>
      <c r="K1309" s="183"/>
      <c r="L1309" s="342"/>
      <c r="M1309" s="183"/>
      <c r="N1309" s="331">
        <f>IFERROR(VLOOKUP(A1309,'[2]Detail CAPEX  (2)'!_xlnm.Print_Area,11,0),0)</f>
        <v>0</v>
      </c>
      <c r="O1309" s="346">
        <f t="shared" si="250"/>
        <v>0</v>
      </c>
      <c r="P1309" s="346">
        <f t="shared" si="250"/>
        <v>0</v>
      </c>
      <c r="Q1309" s="347">
        <f t="shared" si="244"/>
        <v>0</v>
      </c>
    </row>
    <row r="1310" spans="1:17" ht="18.75" x14ac:dyDescent="0.3">
      <c r="A1310" s="183" t="s">
        <v>2089</v>
      </c>
      <c r="B1310" s="183" t="s">
        <v>2090</v>
      </c>
      <c r="C1310" s="343">
        <v>905</v>
      </c>
      <c r="D1310" s="343">
        <v>7</v>
      </c>
      <c r="E1310" s="343">
        <v>705</v>
      </c>
      <c r="F1310" s="343">
        <v>70550</v>
      </c>
      <c r="G1310" s="343">
        <v>2000</v>
      </c>
      <c r="H1310" s="343">
        <v>404206</v>
      </c>
      <c r="I1310" s="346">
        <v>18500000</v>
      </c>
      <c r="J1310" s="346">
        <v>4000000</v>
      </c>
      <c r="K1310" s="346">
        <v>200000000</v>
      </c>
      <c r="L1310" s="348">
        <v>100000000</v>
      </c>
      <c r="M1310" s="183"/>
      <c r="N1310" s="331">
        <f>IFERROR(VLOOKUP(A1310,'[2]Detail CAPEX  (2)'!_xlnm.Print_Area,11,0),0)</f>
        <v>0</v>
      </c>
      <c r="O1310" s="346">
        <f t="shared" si="250"/>
        <v>0</v>
      </c>
      <c r="P1310" s="346">
        <f t="shared" si="250"/>
        <v>0</v>
      </c>
      <c r="Q1310" s="347">
        <f t="shared" si="244"/>
        <v>0</v>
      </c>
    </row>
    <row r="1311" spans="1:17" ht="18.75" x14ac:dyDescent="0.3">
      <c r="A1311" s="183" t="s">
        <v>2091</v>
      </c>
      <c r="B1311" s="183" t="s">
        <v>2048</v>
      </c>
      <c r="C1311" s="343">
        <v>905</v>
      </c>
      <c r="D1311" s="343">
        <v>7</v>
      </c>
      <c r="E1311" s="343">
        <v>705</v>
      </c>
      <c r="F1311" s="343">
        <v>70550</v>
      </c>
      <c r="G1311" s="343">
        <v>2000</v>
      </c>
      <c r="H1311" s="343">
        <v>404206</v>
      </c>
      <c r="I1311" s="346">
        <v>17000000</v>
      </c>
      <c r="J1311" s="344">
        <v>0</v>
      </c>
      <c r="K1311" s="344">
        <v>0</v>
      </c>
      <c r="L1311" s="345">
        <v>0</v>
      </c>
      <c r="M1311" s="183"/>
      <c r="N1311" s="331">
        <f>IFERROR(VLOOKUP(A1311,'[2]Detail CAPEX  (2)'!_xlnm.Print_Area,11,0),0)</f>
        <v>0</v>
      </c>
      <c r="O1311" s="346">
        <f t="shared" si="250"/>
        <v>0</v>
      </c>
      <c r="P1311" s="346">
        <f t="shared" si="250"/>
        <v>0</v>
      </c>
      <c r="Q1311" s="347">
        <f t="shared" si="244"/>
        <v>0</v>
      </c>
    </row>
    <row r="1312" spans="1:17" ht="18.75" x14ac:dyDescent="0.3">
      <c r="A1312" s="183" t="s">
        <v>2092</v>
      </c>
      <c r="B1312" s="183" t="s">
        <v>2093</v>
      </c>
      <c r="C1312" s="343">
        <v>904</v>
      </c>
      <c r="D1312" s="343">
        <v>7</v>
      </c>
      <c r="E1312" s="343">
        <v>705</v>
      </c>
      <c r="F1312" s="343">
        <v>70550</v>
      </c>
      <c r="G1312" s="343">
        <v>2000</v>
      </c>
      <c r="H1312" s="343">
        <v>404206</v>
      </c>
      <c r="I1312" s="344">
        <v>0</v>
      </c>
      <c r="J1312" s="344">
        <v>0</v>
      </c>
      <c r="K1312" s="346">
        <v>10000000</v>
      </c>
      <c r="L1312" s="348">
        <v>2000000</v>
      </c>
      <c r="M1312" s="183"/>
      <c r="N1312" s="331">
        <f>IFERROR(VLOOKUP(A1312,'[2]Detail CAPEX  (2)'!_xlnm.Print_Area,11,0),0)</f>
        <v>0</v>
      </c>
      <c r="O1312" s="346">
        <f t="shared" si="250"/>
        <v>0</v>
      </c>
      <c r="P1312" s="346">
        <f t="shared" si="250"/>
        <v>0</v>
      </c>
      <c r="Q1312" s="347">
        <f t="shared" si="244"/>
        <v>0</v>
      </c>
    </row>
    <row r="1313" spans="1:17" ht="18.75" x14ac:dyDescent="0.3">
      <c r="A1313" s="183" t="s">
        <v>2094</v>
      </c>
      <c r="B1313" s="183" t="s">
        <v>2052</v>
      </c>
      <c r="C1313" s="343">
        <v>904</v>
      </c>
      <c r="D1313" s="343">
        <v>7</v>
      </c>
      <c r="E1313" s="343">
        <v>705</v>
      </c>
      <c r="F1313" s="343">
        <v>70550</v>
      </c>
      <c r="G1313" s="343">
        <v>2000</v>
      </c>
      <c r="H1313" s="343">
        <v>404206</v>
      </c>
      <c r="I1313" s="344">
        <v>0</v>
      </c>
      <c r="J1313" s="344">
        <v>0</v>
      </c>
      <c r="K1313" s="344">
        <v>0</v>
      </c>
      <c r="L1313" s="348">
        <v>5000000</v>
      </c>
      <c r="M1313" s="183"/>
      <c r="N1313" s="331">
        <v>10000000</v>
      </c>
      <c r="O1313" s="346">
        <f t="shared" si="250"/>
        <v>10500000</v>
      </c>
      <c r="P1313" s="346">
        <f t="shared" si="250"/>
        <v>11025000</v>
      </c>
      <c r="Q1313" s="347">
        <f t="shared" ref="Q1313:Q1407" si="253">SUM(N1313:P1313)</f>
        <v>31525000</v>
      </c>
    </row>
    <row r="1314" spans="1:17" ht="18.75" x14ac:dyDescent="0.3">
      <c r="A1314" s="183" t="s">
        <v>2095</v>
      </c>
      <c r="B1314" s="183" t="s">
        <v>2096</v>
      </c>
      <c r="C1314" s="343">
        <v>904</v>
      </c>
      <c r="D1314" s="343">
        <v>7</v>
      </c>
      <c r="E1314" s="343">
        <v>705</v>
      </c>
      <c r="F1314" s="343">
        <v>70550</v>
      </c>
      <c r="G1314" s="343">
        <v>2000</v>
      </c>
      <c r="H1314" s="343">
        <v>404206</v>
      </c>
      <c r="I1314" s="344">
        <v>0</v>
      </c>
      <c r="J1314" s="344">
        <v>0</v>
      </c>
      <c r="K1314" s="344">
        <v>0</v>
      </c>
      <c r="L1314" s="348">
        <v>3000000</v>
      </c>
      <c r="M1314" s="183"/>
      <c r="N1314" s="331">
        <f>IFERROR(VLOOKUP(A1314,'[2]Detail CAPEX  (2)'!_xlnm.Print_Area,11,0),0)</f>
        <v>0</v>
      </c>
      <c r="O1314" s="346">
        <f t="shared" si="250"/>
        <v>0</v>
      </c>
      <c r="P1314" s="346">
        <f t="shared" si="250"/>
        <v>0</v>
      </c>
      <c r="Q1314" s="347">
        <f t="shared" si="253"/>
        <v>0</v>
      </c>
    </row>
    <row r="1315" spans="1:17" ht="18.75" x14ac:dyDescent="0.3">
      <c r="A1315" s="183" t="s">
        <v>2097</v>
      </c>
      <c r="B1315" s="183" t="s">
        <v>2098</v>
      </c>
      <c r="C1315" s="343">
        <v>904</v>
      </c>
      <c r="D1315" s="343">
        <v>7</v>
      </c>
      <c r="E1315" s="343">
        <v>705</v>
      </c>
      <c r="F1315" s="343">
        <v>70550</v>
      </c>
      <c r="G1315" s="343">
        <v>2000</v>
      </c>
      <c r="H1315" s="343">
        <v>404206</v>
      </c>
      <c r="I1315" s="344">
        <v>0</v>
      </c>
      <c r="J1315" s="344">
        <v>0</v>
      </c>
      <c r="K1315" s="344">
        <v>0</v>
      </c>
      <c r="L1315" s="348">
        <v>1000000</v>
      </c>
      <c r="M1315" s="183"/>
      <c r="N1315" s="331">
        <f>IFERROR(VLOOKUP(A1315,'[2]Detail CAPEX  (2)'!_xlnm.Print_Area,11,0),0)</f>
        <v>0</v>
      </c>
      <c r="O1315" s="346">
        <f t="shared" si="250"/>
        <v>0</v>
      </c>
      <c r="P1315" s="346">
        <f t="shared" si="250"/>
        <v>0</v>
      </c>
      <c r="Q1315" s="347">
        <f t="shared" si="253"/>
        <v>0</v>
      </c>
    </row>
    <row r="1316" spans="1:17" ht="18.75" x14ac:dyDescent="0.3">
      <c r="A1316" s="183" t="s">
        <v>3562</v>
      </c>
      <c r="B1316" s="183" t="s">
        <v>3665</v>
      </c>
      <c r="C1316" s="343"/>
      <c r="D1316" s="343"/>
      <c r="E1316" s="343"/>
      <c r="F1316" s="343"/>
      <c r="G1316" s="343"/>
      <c r="H1316" s="343"/>
      <c r="I1316" s="344"/>
      <c r="J1316" s="344"/>
      <c r="K1316" s="344"/>
      <c r="L1316" s="348"/>
      <c r="M1316" s="183"/>
      <c r="N1316" s="331">
        <f>77000000-50000000</f>
        <v>27000000</v>
      </c>
      <c r="O1316" s="346">
        <f t="shared" si="250"/>
        <v>28350000</v>
      </c>
      <c r="P1316" s="346">
        <f t="shared" si="250"/>
        <v>29767500</v>
      </c>
      <c r="Q1316" s="347">
        <f t="shared" si="253"/>
        <v>85117500</v>
      </c>
    </row>
    <row r="1317" spans="1:17" ht="18.75" x14ac:dyDescent="0.3">
      <c r="A1317" s="183" t="s">
        <v>3564</v>
      </c>
      <c r="B1317" s="183" t="s">
        <v>3565</v>
      </c>
      <c r="C1317" s="343"/>
      <c r="D1317" s="343"/>
      <c r="E1317" s="343"/>
      <c r="F1317" s="343"/>
      <c r="G1317" s="343"/>
      <c r="H1317" s="343"/>
      <c r="I1317" s="344"/>
      <c r="J1317" s="344"/>
      <c r="K1317" s="344"/>
      <c r="L1317" s="348"/>
      <c r="M1317" s="183"/>
      <c r="N1317" s="331">
        <v>100000000</v>
      </c>
      <c r="O1317" s="346">
        <f t="shared" ref="O1317:P1321" si="254">N1317+5%*N1317</f>
        <v>105000000</v>
      </c>
      <c r="P1317" s="346">
        <f t="shared" si="254"/>
        <v>110250000</v>
      </c>
      <c r="Q1317" s="347">
        <f t="shared" si="253"/>
        <v>315250000</v>
      </c>
    </row>
    <row r="1318" spans="1:17" ht="18.75" x14ac:dyDescent="0.3">
      <c r="A1318" s="183" t="s">
        <v>3566</v>
      </c>
      <c r="B1318" s="183" t="s">
        <v>743</v>
      </c>
      <c r="C1318" s="343"/>
      <c r="D1318" s="343"/>
      <c r="E1318" s="343"/>
      <c r="F1318" s="343"/>
      <c r="G1318" s="343"/>
      <c r="H1318" s="343"/>
      <c r="I1318" s="344"/>
      <c r="J1318" s="344"/>
      <c r="K1318" s="344"/>
      <c r="L1318" s="348"/>
      <c r="M1318" s="183"/>
      <c r="N1318" s="331">
        <v>3000000</v>
      </c>
      <c r="O1318" s="346">
        <f t="shared" si="254"/>
        <v>3150000</v>
      </c>
      <c r="P1318" s="346">
        <f t="shared" si="254"/>
        <v>3307500</v>
      </c>
      <c r="Q1318" s="347">
        <f t="shared" si="253"/>
        <v>9457500</v>
      </c>
    </row>
    <row r="1319" spans="1:17" ht="18.75" x14ac:dyDescent="0.3">
      <c r="A1319" s="183" t="s">
        <v>3567</v>
      </c>
      <c r="B1319" s="183" t="s">
        <v>583</v>
      </c>
      <c r="C1319" s="343"/>
      <c r="D1319" s="343"/>
      <c r="E1319" s="343"/>
      <c r="F1319" s="343"/>
      <c r="G1319" s="343"/>
      <c r="H1319" s="343"/>
      <c r="I1319" s="344"/>
      <c r="J1319" s="344"/>
      <c r="K1319" s="344"/>
      <c r="L1319" s="348"/>
      <c r="M1319" s="183"/>
      <c r="N1319" s="331">
        <v>3000000</v>
      </c>
      <c r="O1319" s="346">
        <f t="shared" si="254"/>
        <v>3150000</v>
      </c>
      <c r="P1319" s="346">
        <f t="shared" si="254"/>
        <v>3307500</v>
      </c>
      <c r="Q1319" s="347">
        <f t="shared" si="253"/>
        <v>9457500</v>
      </c>
    </row>
    <row r="1320" spans="1:17" ht="18.75" x14ac:dyDescent="0.3">
      <c r="A1320" s="183" t="s">
        <v>3568</v>
      </c>
      <c r="B1320" s="183" t="s">
        <v>323</v>
      </c>
      <c r="C1320" s="343"/>
      <c r="D1320" s="343"/>
      <c r="E1320" s="343"/>
      <c r="F1320" s="343"/>
      <c r="G1320" s="343"/>
      <c r="H1320" s="343"/>
      <c r="I1320" s="344"/>
      <c r="J1320" s="344"/>
      <c r="K1320" s="344"/>
      <c r="L1320" s="348"/>
      <c r="M1320" s="183"/>
      <c r="N1320" s="331">
        <v>1000000</v>
      </c>
      <c r="O1320" s="346">
        <f t="shared" si="254"/>
        <v>1050000</v>
      </c>
      <c r="P1320" s="346">
        <f t="shared" si="254"/>
        <v>1102500</v>
      </c>
      <c r="Q1320" s="347">
        <f t="shared" si="253"/>
        <v>3152500</v>
      </c>
    </row>
    <row r="1321" spans="1:17" ht="18.75" x14ac:dyDescent="0.3">
      <c r="A1321" s="183" t="s">
        <v>3569</v>
      </c>
      <c r="B1321" s="183" t="s">
        <v>475</v>
      </c>
      <c r="C1321" s="343"/>
      <c r="D1321" s="343"/>
      <c r="E1321" s="343"/>
      <c r="F1321" s="343"/>
      <c r="G1321" s="343"/>
      <c r="H1321" s="343"/>
      <c r="I1321" s="344"/>
      <c r="J1321" s="344"/>
      <c r="K1321" s="344"/>
      <c r="L1321" s="348"/>
      <c r="M1321" s="183"/>
      <c r="N1321" s="331">
        <v>5000000</v>
      </c>
      <c r="O1321" s="346">
        <f t="shared" si="254"/>
        <v>5250000</v>
      </c>
      <c r="P1321" s="346">
        <f t="shared" si="254"/>
        <v>5512500</v>
      </c>
      <c r="Q1321" s="347">
        <f t="shared" si="253"/>
        <v>15762500</v>
      </c>
    </row>
    <row r="1322" spans="1:17" s="378" customFormat="1" ht="18.75" x14ac:dyDescent="0.3">
      <c r="A1322" s="376"/>
      <c r="B1322" s="376" t="s">
        <v>2099</v>
      </c>
      <c r="C1322" s="376"/>
      <c r="D1322" s="376"/>
      <c r="E1322" s="376"/>
      <c r="F1322" s="376"/>
      <c r="G1322" s="376"/>
      <c r="H1322" s="376"/>
      <c r="I1322" s="377">
        <f>SUM(I1310:I1315)</f>
        <v>35500000</v>
      </c>
      <c r="J1322" s="377">
        <f>SUM(J1310:J1315)</f>
        <v>4000000</v>
      </c>
      <c r="K1322" s="377">
        <f>SUM(K1310:K1315)</f>
        <v>210000000</v>
      </c>
      <c r="L1322" s="357">
        <f>SUM(L1310:L1315)</f>
        <v>111000000</v>
      </c>
      <c r="M1322" s="377">
        <f>SUM(M1310:M1315)</f>
        <v>0</v>
      </c>
      <c r="N1322" s="358">
        <f>SUM(N1310:N1321)</f>
        <v>149000000</v>
      </c>
      <c r="O1322" s="358">
        <f t="shared" ref="O1322:Q1322" si="255">SUM(O1310:O1321)</f>
        <v>156450000</v>
      </c>
      <c r="P1322" s="358">
        <f t="shared" si="255"/>
        <v>164272500</v>
      </c>
      <c r="Q1322" s="358">
        <f t="shared" si="255"/>
        <v>469722500</v>
      </c>
    </row>
    <row r="1323" spans="1:17" ht="18.75" x14ac:dyDescent="0.3">
      <c r="A1323" s="337"/>
      <c r="B1323" s="337"/>
      <c r="C1323" s="337"/>
      <c r="D1323" s="337"/>
      <c r="E1323" s="337"/>
      <c r="F1323" s="337"/>
      <c r="G1323" s="337"/>
      <c r="H1323" s="337"/>
      <c r="I1323" s="183"/>
      <c r="J1323" s="183"/>
      <c r="K1323" s="183"/>
      <c r="L1323" s="342"/>
      <c r="M1323" s="183"/>
      <c r="N1323" s="331">
        <f>IFERROR(VLOOKUP(A1323,'[2]Detail CAPEX  (2)'!_xlnm.Print_Area,11,0),0)</f>
        <v>0</v>
      </c>
      <c r="O1323" s="346">
        <f t="shared" ref="O1323:P1332" si="256">N1323+5%*N1323</f>
        <v>0</v>
      </c>
      <c r="P1323" s="346">
        <f t="shared" si="256"/>
        <v>0</v>
      </c>
      <c r="Q1323" s="347">
        <f t="shared" si="253"/>
        <v>0</v>
      </c>
    </row>
    <row r="1324" spans="1:17" ht="18.75" x14ac:dyDescent="0.3">
      <c r="A1324" s="336">
        <v>35109001</v>
      </c>
      <c r="B1324" s="333" t="s">
        <v>103</v>
      </c>
      <c r="C1324" s="337"/>
      <c r="D1324" s="337"/>
      <c r="E1324" s="337"/>
      <c r="F1324" s="337"/>
      <c r="G1324" s="337"/>
      <c r="H1324" s="337"/>
      <c r="I1324" s="183"/>
      <c r="J1324" s="183"/>
      <c r="K1324" s="183"/>
      <c r="L1324" s="342"/>
      <c r="M1324" s="183"/>
      <c r="N1324" s="331">
        <f>IFERROR(VLOOKUP(#REF!,'[2]Detail CAPEX  (2)'!_xlnm.Print_Area,11,0),0)</f>
        <v>0</v>
      </c>
      <c r="O1324" s="346">
        <f t="shared" si="256"/>
        <v>0</v>
      </c>
      <c r="P1324" s="346">
        <f t="shared" si="256"/>
        <v>0</v>
      </c>
      <c r="Q1324" s="347">
        <f t="shared" si="253"/>
        <v>0</v>
      </c>
    </row>
    <row r="1325" spans="1:17" ht="18.75" x14ac:dyDescent="0.3">
      <c r="A1325" s="333"/>
      <c r="B1325" s="333" t="s">
        <v>146</v>
      </c>
      <c r="C1325" s="337"/>
      <c r="D1325" s="337"/>
      <c r="E1325" s="337"/>
      <c r="F1325" s="337"/>
      <c r="G1325" s="337"/>
      <c r="H1325" s="337"/>
      <c r="I1325" s="183"/>
      <c r="J1325" s="183"/>
      <c r="K1325" s="183"/>
      <c r="L1325" s="342"/>
      <c r="M1325" s="183"/>
      <c r="N1325" s="331">
        <f>IFERROR(VLOOKUP(A1325,'[2]Detail CAPEX  (2)'!_xlnm.Print_Area,11,0),0)</f>
        <v>0</v>
      </c>
      <c r="O1325" s="346">
        <f t="shared" si="256"/>
        <v>0</v>
      </c>
      <c r="P1325" s="346">
        <f t="shared" si="256"/>
        <v>0</v>
      </c>
      <c r="Q1325" s="347">
        <f t="shared" si="253"/>
        <v>0</v>
      </c>
    </row>
    <row r="1326" spans="1:17" ht="18.75" x14ac:dyDescent="0.3">
      <c r="A1326" s="183" t="s">
        <v>2100</v>
      </c>
      <c r="B1326" s="183" t="s">
        <v>2101</v>
      </c>
      <c r="C1326" s="343">
        <v>901</v>
      </c>
      <c r="D1326" s="343">
        <v>7</v>
      </c>
      <c r="E1326" s="343">
        <v>704</v>
      </c>
      <c r="F1326" s="343">
        <v>70422</v>
      </c>
      <c r="G1326" s="343">
        <v>3000</v>
      </c>
      <c r="H1326" s="343">
        <v>404206</v>
      </c>
      <c r="I1326" s="344">
        <v>0</v>
      </c>
      <c r="J1326" s="344">
        <v>0</v>
      </c>
      <c r="K1326" s="346">
        <v>4000000</v>
      </c>
      <c r="L1326" s="345">
        <v>0</v>
      </c>
      <c r="M1326" s="183"/>
      <c r="N1326" s="331">
        <f>IFERROR(VLOOKUP(A1326,'[2]Detail CAPEX  (2)'!_xlnm.Print_Area,11,0),0)</f>
        <v>0</v>
      </c>
      <c r="O1326" s="346">
        <f t="shared" si="256"/>
        <v>0</v>
      </c>
      <c r="P1326" s="346">
        <f t="shared" si="256"/>
        <v>0</v>
      </c>
      <c r="Q1326" s="347">
        <f t="shared" si="253"/>
        <v>0</v>
      </c>
    </row>
    <row r="1327" spans="1:17" ht="18.75" x14ac:dyDescent="0.3">
      <c r="A1327" s="183" t="s">
        <v>2102</v>
      </c>
      <c r="B1327" s="183" t="s">
        <v>2103</v>
      </c>
      <c r="C1327" s="343">
        <v>901</v>
      </c>
      <c r="D1327" s="343">
        <v>7</v>
      </c>
      <c r="E1327" s="343">
        <v>704</v>
      </c>
      <c r="F1327" s="343">
        <v>70422</v>
      </c>
      <c r="G1327" s="343">
        <v>3000</v>
      </c>
      <c r="H1327" s="343">
        <v>404206</v>
      </c>
      <c r="I1327" s="344">
        <v>0</v>
      </c>
      <c r="J1327" s="344">
        <v>0</v>
      </c>
      <c r="K1327" s="346">
        <v>1500000</v>
      </c>
      <c r="L1327" s="345">
        <v>0</v>
      </c>
      <c r="M1327" s="183"/>
      <c r="N1327" s="331">
        <f>IFERROR(VLOOKUP(A1327,'[2]Detail CAPEX  (2)'!_xlnm.Print_Area,11,0),0)</f>
        <v>0</v>
      </c>
      <c r="O1327" s="346">
        <f t="shared" si="256"/>
        <v>0</v>
      </c>
      <c r="P1327" s="346">
        <f t="shared" si="256"/>
        <v>0</v>
      </c>
      <c r="Q1327" s="347">
        <f t="shared" si="253"/>
        <v>0</v>
      </c>
    </row>
    <row r="1328" spans="1:17" ht="18.75" x14ac:dyDescent="0.3">
      <c r="A1328" s="183" t="s">
        <v>2104</v>
      </c>
      <c r="B1328" s="183" t="s">
        <v>2105</v>
      </c>
      <c r="C1328" s="343">
        <v>901</v>
      </c>
      <c r="D1328" s="343">
        <v>7</v>
      </c>
      <c r="E1328" s="343">
        <v>704</v>
      </c>
      <c r="F1328" s="343">
        <v>70422</v>
      </c>
      <c r="G1328" s="343">
        <v>3000</v>
      </c>
      <c r="H1328" s="343">
        <v>404206</v>
      </c>
      <c r="I1328" s="344">
        <v>0</v>
      </c>
      <c r="J1328" s="344">
        <v>0</v>
      </c>
      <c r="K1328" s="346">
        <v>500000</v>
      </c>
      <c r="L1328" s="348">
        <v>500000</v>
      </c>
      <c r="M1328" s="183"/>
      <c r="N1328" s="331">
        <f>IFERROR(VLOOKUP(A1328,'[2]Detail CAPEX  (2)'!_xlnm.Print_Area,11,0),0)</f>
        <v>0</v>
      </c>
      <c r="O1328" s="346">
        <f t="shared" si="256"/>
        <v>0</v>
      </c>
      <c r="P1328" s="346">
        <f t="shared" si="256"/>
        <v>0</v>
      </c>
      <c r="Q1328" s="347">
        <f t="shared" si="253"/>
        <v>0</v>
      </c>
    </row>
    <row r="1329" spans="1:17" ht="18.75" x14ac:dyDescent="0.3">
      <c r="A1329" s="183" t="s">
        <v>2106</v>
      </c>
      <c r="B1329" s="183" t="s">
        <v>2107</v>
      </c>
      <c r="C1329" s="343">
        <v>901</v>
      </c>
      <c r="D1329" s="343">
        <v>7</v>
      </c>
      <c r="E1329" s="343">
        <v>704</v>
      </c>
      <c r="F1329" s="343">
        <v>70422</v>
      </c>
      <c r="G1329" s="343">
        <v>3000</v>
      </c>
      <c r="H1329" s="343">
        <v>404206</v>
      </c>
      <c r="I1329" s="344">
        <v>0</v>
      </c>
      <c r="J1329" s="344">
        <v>0</v>
      </c>
      <c r="K1329" s="346">
        <v>3000000</v>
      </c>
      <c r="L1329" s="348">
        <v>2000000</v>
      </c>
      <c r="M1329" s="183"/>
      <c r="N1329" s="331">
        <f>IFERROR(VLOOKUP(A1329,'[2]Detail CAPEX  (2)'!_xlnm.Print_Area,11,0),0)</f>
        <v>0</v>
      </c>
      <c r="O1329" s="346">
        <f t="shared" si="256"/>
        <v>0</v>
      </c>
      <c r="P1329" s="346">
        <f t="shared" si="256"/>
        <v>0</v>
      </c>
      <c r="Q1329" s="347">
        <f t="shared" si="253"/>
        <v>0</v>
      </c>
    </row>
    <row r="1330" spans="1:17" ht="18.75" x14ac:dyDescent="0.3">
      <c r="A1330" s="183" t="s">
        <v>2108</v>
      </c>
      <c r="B1330" s="183" t="s">
        <v>2109</v>
      </c>
      <c r="C1330" s="343">
        <v>901</v>
      </c>
      <c r="D1330" s="343">
        <v>7</v>
      </c>
      <c r="E1330" s="343">
        <v>704</v>
      </c>
      <c r="F1330" s="343">
        <v>70422</v>
      </c>
      <c r="G1330" s="343">
        <v>3000</v>
      </c>
      <c r="H1330" s="343">
        <v>404206</v>
      </c>
      <c r="I1330" s="344">
        <v>0</v>
      </c>
      <c r="J1330" s="344">
        <v>0</v>
      </c>
      <c r="K1330" s="346">
        <v>1000000</v>
      </c>
      <c r="L1330" s="348">
        <v>1000000</v>
      </c>
      <c r="M1330" s="183"/>
      <c r="N1330" s="331">
        <f>IFERROR(VLOOKUP(A1330,'[2]Detail CAPEX  (2)'!_xlnm.Print_Area,11,0),0)</f>
        <v>0</v>
      </c>
      <c r="O1330" s="346">
        <f t="shared" si="256"/>
        <v>0</v>
      </c>
      <c r="P1330" s="346">
        <f t="shared" si="256"/>
        <v>0</v>
      </c>
      <c r="Q1330" s="347">
        <f t="shared" si="253"/>
        <v>0</v>
      </c>
    </row>
    <row r="1331" spans="1:17" ht="18.75" x14ac:dyDescent="0.3">
      <c r="A1331" s="183" t="s">
        <v>2110</v>
      </c>
      <c r="B1331" s="183" t="s">
        <v>2111</v>
      </c>
      <c r="C1331" s="343">
        <v>901</v>
      </c>
      <c r="D1331" s="343">
        <v>7</v>
      </c>
      <c r="E1331" s="343">
        <v>704</v>
      </c>
      <c r="F1331" s="343">
        <v>70422</v>
      </c>
      <c r="G1331" s="343">
        <v>3000</v>
      </c>
      <c r="H1331" s="343">
        <v>404206</v>
      </c>
      <c r="I1331" s="344">
        <v>0</v>
      </c>
      <c r="J1331" s="344">
        <v>0</v>
      </c>
      <c r="K1331" s="346">
        <v>800000</v>
      </c>
      <c r="L1331" s="348">
        <v>800000</v>
      </c>
      <c r="M1331" s="183"/>
      <c r="N1331" s="331">
        <f>IFERROR(VLOOKUP(A1331,'[2]Detail CAPEX  (2)'!_xlnm.Print_Area,11,0),0)</f>
        <v>0</v>
      </c>
      <c r="O1331" s="346">
        <f t="shared" si="256"/>
        <v>0</v>
      </c>
      <c r="P1331" s="346">
        <f t="shared" si="256"/>
        <v>0</v>
      </c>
      <c r="Q1331" s="347">
        <f t="shared" si="253"/>
        <v>0</v>
      </c>
    </row>
    <row r="1332" spans="1:17" ht="18.75" x14ac:dyDescent="0.3">
      <c r="A1332" s="183" t="s">
        <v>2112</v>
      </c>
      <c r="B1332" s="183" t="s">
        <v>2113</v>
      </c>
      <c r="C1332" s="343">
        <v>901</v>
      </c>
      <c r="D1332" s="343">
        <v>7</v>
      </c>
      <c r="E1332" s="343">
        <v>704</v>
      </c>
      <c r="F1332" s="343">
        <v>70422</v>
      </c>
      <c r="G1332" s="343">
        <v>3000</v>
      </c>
      <c r="H1332" s="343">
        <v>404206</v>
      </c>
      <c r="I1332" s="344">
        <v>0</v>
      </c>
      <c r="J1332" s="344">
        <v>0</v>
      </c>
      <c r="K1332" s="346">
        <v>1000000</v>
      </c>
      <c r="L1332" s="348">
        <v>500000</v>
      </c>
      <c r="M1332" s="183"/>
      <c r="N1332" s="331">
        <f>IFERROR(VLOOKUP(A1332,'[2]Detail CAPEX  (2)'!_xlnm.Print_Area,11,0),0)</f>
        <v>0</v>
      </c>
      <c r="O1332" s="346">
        <f t="shared" si="256"/>
        <v>0</v>
      </c>
      <c r="P1332" s="346">
        <f t="shared" si="256"/>
        <v>0</v>
      </c>
      <c r="Q1332" s="347">
        <f t="shared" si="253"/>
        <v>0</v>
      </c>
    </row>
    <row r="1333" spans="1:17" s="378" customFormat="1" ht="18.75" x14ac:dyDescent="0.3">
      <c r="A1333" s="376"/>
      <c r="B1333" s="376" t="s">
        <v>2114</v>
      </c>
      <c r="C1333" s="376"/>
      <c r="D1333" s="376"/>
      <c r="E1333" s="376"/>
      <c r="F1333" s="376"/>
      <c r="G1333" s="376"/>
      <c r="H1333" s="376"/>
      <c r="I1333" s="382">
        <f>SUM(I1326:I1332)</f>
        <v>0</v>
      </c>
      <c r="J1333" s="382">
        <f t="shared" ref="J1333:Q1333" si="257">SUM(J1326:J1332)</f>
        <v>0</v>
      </c>
      <c r="K1333" s="382">
        <f t="shared" si="257"/>
        <v>11800000</v>
      </c>
      <c r="L1333" s="384">
        <f t="shared" si="257"/>
        <v>4800000</v>
      </c>
      <c r="M1333" s="382">
        <f t="shared" si="257"/>
        <v>0</v>
      </c>
      <c r="N1333" s="358">
        <f t="shared" si="257"/>
        <v>0</v>
      </c>
      <c r="O1333" s="358">
        <f t="shared" si="257"/>
        <v>0</v>
      </c>
      <c r="P1333" s="358">
        <f t="shared" si="257"/>
        <v>0</v>
      </c>
      <c r="Q1333" s="358">
        <f t="shared" si="257"/>
        <v>0</v>
      </c>
    </row>
    <row r="1334" spans="1:17" s="354" customFormat="1" ht="18.75" x14ac:dyDescent="0.3">
      <c r="A1334" s="334"/>
      <c r="B1334" s="334"/>
      <c r="C1334" s="334"/>
      <c r="D1334" s="334"/>
      <c r="E1334" s="334"/>
      <c r="F1334" s="334"/>
      <c r="G1334" s="334"/>
      <c r="H1334" s="334"/>
      <c r="I1334" s="384"/>
      <c r="J1334" s="384"/>
      <c r="K1334" s="384"/>
      <c r="L1334" s="384"/>
      <c r="M1334" s="384"/>
      <c r="N1334" s="361"/>
      <c r="O1334" s="384"/>
      <c r="P1334" s="384"/>
      <c r="Q1334" s="384"/>
    </row>
    <row r="1335" spans="1:17" s="354" customFormat="1" ht="18.75" x14ac:dyDescent="0.3">
      <c r="A1335" s="393">
        <v>35003001</v>
      </c>
      <c r="B1335" s="366" t="s">
        <v>106</v>
      </c>
      <c r="C1335" s="334"/>
      <c r="D1335" s="334"/>
      <c r="E1335" s="334"/>
      <c r="F1335" s="334"/>
      <c r="G1335" s="334"/>
      <c r="H1335" s="334"/>
      <c r="I1335" s="384"/>
      <c r="J1335" s="384"/>
      <c r="K1335" s="384"/>
      <c r="L1335" s="384"/>
      <c r="M1335" s="384"/>
      <c r="N1335" s="394"/>
      <c r="O1335" s="384"/>
      <c r="P1335" s="384"/>
      <c r="Q1335" s="384"/>
    </row>
    <row r="1336" spans="1:17" s="354" customFormat="1" ht="18.75" x14ac:dyDescent="0.3">
      <c r="A1336" s="370" t="s">
        <v>3570</v>
      </c>
      <c r="B1336" s="390" t="s">
        <v>3571</v>
      </c>
      <c r="C1336" s="334"/>
      <c r="D1336" s="334"/>
      <c r="E1336" s="334"/>
      <c r="F1336" s="334"/>
      <c r="G1336" s="334"/>
      <c r="H1336" s="334"/>
      <c r="I1336" s="384"/>
      <c r="J1336" s="384"/>
      <c r="K1336" s="384"/>
      <c r="L1336" s="384"/>
      <c r="M1336" s="384"/>
      <c r="N1336" s="371">
        <v>10000000</v>
      </c>
      <c r="O1336" s="346">
        <f t="shared" ref="O1336:P1339" si="258">N1336+5%*N1336</f>
        <v>10500000</v>
      </c>
      <c r="P1336" s="346">
        <f t="shared" si="258"/>
        <v>11025000</v>
      </c>
      <c r="Q1336" s="347">
        <f>SUM(N1336:P1336)</f>
        <v>31525000</v>
      </c>
    </row>
    <row r="1337" spans="1:17" s="354" customFormat="1" ht="18.75" x14ac:dyDescent="0.3">
      <c r="A1337" s="370" t="s">
        <v>3572</v>
      </c>
      <c r="B1337" s="395" t="s">
        <v>3573</v>
      </c>
      <c r="C1337" s="334"/>
      <c r="D1337" s="334"/>
      <c r="E1337" s="334"/>
      <c r="F1337" s="334"/>
      <c r="G1337" s="334"/>
      <c r="H1337" s="334"/>
      <c r="I1337" s="384"/>
      <c r="J1337" s="384"/>
      <c r="K1337" s="384"/>
      <c r="L1337" s="384"/>
      <c r="M1337" s="384"/>
      <c r="N1337" s="371">
        <v>60000000</v>
      </c>
      <c r="O1337" s="346">
        <f t="shared" si="258"/>
        <v>63000000</v>
      </c>
      <c r="P1337" s="346">
        <f t="shared" si="258"/>
        <v>66150000</v>
      </c>
      <c r="Q1337" s="347">
        <f>SUM(N1337:P1337)</f>
        <v>189150000</v>
      </c>
    </row>
    <row r="1338" spans="1:17" s="354" customFormat="1" ht="18.75" x14ac:dyDescent="0.3">
      <c r="A1338" s="370" t="s">
        <v>3574</v>
      </c>
      <c r="B1338" s="390" t="s">
        <v>3575</v>
      </c>
      <c r="C1338" s="334"/>
      <c r="D1338" s="334"/>
      <c r="E1338" s="334"/>
      <c r="F1338" s="334"/>
      <c r="G1338" s="334"/>
      <c r="H1338" s="334"/>
      <c r="I1338" s="384"/>
      <c r="J1338" s="384"/>
      <c r="K1338" s="384"/>
      <c r="L1338" s="384"/>
      <c r="M1338" s="384"/>
      <c r="N1338" s="371">
        <v>10000000</v>
      </c>
      <c r="O1338" s="346">
        <f t="shared" si="258"/>
        <v>10500000</v>
      </c>
      <c r="P1338" s="346">
        <f t="shared" si="258"/>
        <v>11025000</v>
      </c>
      <c r="Q1338" s="347">
        <f>SUM(N1338:P1338)</f>
        <v>31525000</v>
      </c>
    </row>
    <row r="1339" spans="1:17" s="354" customFormat="1" ht="18.75" x14ac:dyDescent="0.3">
      <c r="A1339" s="370" t="s">
        <v>3576</v>
      </c>
      <c r="B1339" s="390" t="s">
        <v>3577</v>
      </c>
      <c r="C1339" s="334"/>
      <c r="D1339" s="334"/>
      <c r="E1339" s="334"/>
      <c r="F1339" s="334"/>
      <c r="G1339" s="334"/>
      <c r="H1339" s="334"/>
      <c r="I1339" s="384"/>
      <c r="J1339" s="384"/>
      <c r="K1339" s="384"/>
      <c r="L1339" s="384"/>
      <c r="M1339" s="384"/>
      <c r="N1339" s="371">
        <v>175000000</v>
      </c>
      <c r="O1339" s="346">
        <f t="shared" si="258"/>
        <v>183750000</v>
      </c>
      <c r="P1339" s="346">
        <f t="shared" si="258"/>
        <v>192937500</v>
      </c>
      <c r="Q1339" s="347">
        <f>SUM(N1339:P1339)</f>
        <v>551687500</v>
      </c>
    </row>
    <row r="1340" spans="1:17" s="354" customFormat="1" ht="18.75" x14ac:dyDescent="0.3">
      <c r="A1340" s="393"/>
      <c r="B1340" s="366" t="s">
        <v>3578</v>
      </c>
      <c r="C1340" s="334"/>
      <c r="D1340" s="334"/>
      <c r="E1340" s="334"/>
      <c r="F1340" s="334"/>
      <c r="G1340" s="334"/>
      <c r="H1340" s="334"/>
      <c r="I1340" s="384"/>
      <c r="J1340" s="384"/>
      <c r="K1340" s="384"/>
      <c r="L1340" s="384"/>
      <c r="M1340" s="384"/>
      <c r="N1340" s="369">
        <f>SUM(N1336:N1339)</f>
        <v>255000000</v>
      </c>
      <c r="O1340" s="369">
        <f t="shared" ref="O1340:Q1340" si="259">SUM(O1336:O1339)</f>
        <v>267750000</v>
      </c>
      <c r="P1340" s="369">
        <f t="shared" si="259"/>
        <v>281137500</v>
      </c>
      <c r="Q1340" s="369">
        <f t="shared" si="259"/>
        <v>803887500</v>
      </c>
    </row>
    <row r="1341" spans="1:17" s="354" customFormat="1" ht="18.75" x14ac:dyDescent="0.3">
      <c r="A1341" s="393"/>
      <c r="B1341" s="393"/>
      <c r="C1341" s="334"/>
      <c r="D1341" s="334"/>
      <c r="E1341" s="334"/>
      <c r="F1341" s="334"/>
      <c r="G1341" s="334"/>
      <c r="H1341" s="334"/>
      <c r="I1341" s="384"/>
      <c r="J1341" s="384"/>
      <c r="K1341" s="384"/>
      <c r="L1341" s="384"/>
      <c r="M1341" s="384"/>
      <c r="N1341" s="369"/>
      <c r="O1341" s="384"/>
      <c r="P1341" s="384"/>
      <c r="Q1341" s="384"/>
    </row>
    <row r="1342" spans="1:17" s="354" customFormat="1" ht="18.75" x14ac:dyDescent="0.3">
      <c r="A1342" s="393">
        <v>35004001</v>
      </c>
      <c r="B1342" s="366" t="s">
        <v>2311</v>
      </c>
      <c r="C1342" s="334"/>
      <c r="D1342" s="334"/>
      <c r="E1342" s="334"/>
      <c r="F1342" s="334"/>
      <c r="G1342" s="334"/>
      <c r="H1342" s="334"/>
      <c r="I1342" s="384"/>
      <c r="J1342" s="384"/>
      <c r="K1342" s="384"/>
      <c r="L1342" s="384"/>
      <c r="M1342" s="384"/>
      <c r="N1342" s="369"/>
      <c r="O1342" s="384"/>
      <c r="P1342" s="384"/>
      <c r="Q1342" s="384"/>
    </row>
    <row r="1343" spans="1:17" s="354" customFormat="1" ht="18.75" x14ac:dyDescent="0.3">
      <c r="A1343" s="396" t="s">
        <v>3579</v>
      </c>
      <c r="B1343" s="183" t="s">
        <v>2038</v>
      </c>
      <c r="C1343" s="334"/>
      <c r="D1343" s="334"/>
      <c r="E1343" s="334"/>
      <c r="F1343" s="334"/>
      <c r="G1343" s="334"/>
      <c r="H1343" s="334"/>
      <c r="I1343" s="384"/>
      <c r="J1343" s="384"/>
      <c r="K1343" s="384"/>
      <c r="L1343" s="384"/>
      <c r="M1343" s="384"/>
      <c r="N1343" s="371">
        <v>50000000</v>
      </c>
      <c r="O1343" s="346">
        <f>N1343+5%*N1343</f>
        <v>52500000</v>
      </c>
      <c r="P1343" s="346">
        <f>O1343+5%*O1343</f>
        <v>55125000</v>
      </c>
      <c r="Q1343" s="347">
        <f>SUM(N1343:P1343)</f>
        <v>157625000</v>
      </c>
    </row>
    <row r="1344" spans="1:17" s="354" customFormat="1" ht="18.75" x14ac:dyDescent="0.3">
      <c r="A1344" s="396" t="s">
        <v>3580</v>
      </c>
      <c r="B1344" s="183" t="s">
        <v>3581</v>
      </c>
      <c r="C1344" s="334"/>
      <c r="D1344" s="334"/>
      <c r="E1344" s="334"/>
      <c r="F1344" s="334"/>
      <c r="G1344" s="334"/>
      <c r="H1344" s="334"/>
      <c r="I1344" s="384"/>
      <c r="J1344" s="384"/>
      <c r="K1344" s="384"/>
      <c r="L1344" s="384"/>
      <c r="M1344" s="384"/>
      <c r="N1344" s="371">
        <v>200000000</v>
      </c>
      <c r="O1344" s="346">
        <f t="shared" ref="O1344:P1350" si="260">N1344+5%*N1344</f>
        <v>210000000</v>
      </c>
      <c r="P1344" s="346">
        <f t="shared" si="260"/>
        <v>220500000</v>
      </c>
      <c r="Q1344" s="347">
        <f t="shared" ref="Q1344:Q1350" si="261">SUM(N1344:P1344)</f>
        <v>630500000</v>
      </c>
    </row>
    <row r="1345" spans="1:17" s="354" customFormat="1" ht="18.75" x14ac:dyDescent="0.3">
      <c r="A1345" s="396" t="s">
        <v>3582</v>
      </c>
      <c r="B1345" s="390" t="s">
        <v>3583</v>
      </c>
      <c r="C1345" s="334"/>
      <c r="D1345" s="334"/>
      <c r="E1345" s="334"/>
      <c r="F1345" s="334"/>
      <c r="G1345" s="334"/>
      <c r="H1345" s="334"/>
      <c r="I1345" s="384"/>
      <c r="J1345" s="384"/>
      <c r="K1345" s="384"/>
      <c r="L1345" s="384"/>
      <c r="M1345" s="384"/>
      <c r="N1345" s="371">
        <v>5000000</v>
      </c>
      <c r="O1345" s="346">
        <f t="shared" si="260"/>
        <v>5250000</v>
      </c>
      <c r="P1345" s="346">
        <f t="shared" si="260"/>
        <v>5512500</v>
      </c>
      <c r="Q1345" s="347">
        <f t="shared" si="261"/>
        <v>15762500</v>
      </c>
    </row>
    <row r="1346" spans="1:17" s="354" customFormat="1" ht="18.75" x14ac:dyDescent="0.3">
      <c r="A1346" s="396" t="s">
        <v>3584</v>
      </c>
      <c r="B1346" s="183" t="s">
        <v>3585</v>
      </c>
      <c r="C1346" s="334"/>
      <c r="D1346" s="334"/>
      <c r="E1346" s="334"/>
      <c r="F1346" s="334"/>
      <c r="G1346" s="334"/>
      <c r="H1346" s="334"/>
      <c r="I1346" s="384"/>
      <c r="J1346" s="384"/>
      <c r="K1346" s="384"/>
      <c r="L1346" s="384"/>
      <c r="M1346" s="384"/>
      <c r="N1346" s="371">
        <v>20000000</v>
      </c>
      <c r="O1346" s="346">
        <f t="shared" si="260"/>
        <v>21000000</v>
      </c>
      <c r="P1346" s="346">
        <f t="shared" si="260"/>
        <v>22050000</v>
      </c>
      <c r="Q1346" s="347">
        <f t="shared" si="261"/>
        <v>63050000</v>
      </c>
    </row>
    <row r="1347" spans="1:17" s="354" customFormat="1" ht="18.75" x14ac:dyDescent="0.3">
      <c r="A1347" s="396" t="s">
        <v>3586</v>
      </c>
      <c r="B1347" s="390" t="s">
        <v>3587</v>
      </c>
      <c r="C1347" s="334"/>
      <c r="D1347" s="334"/>
      <c r="E1347" s="334"/>
      <c r="F1347" s="334"/>
      <c r="G1347" s="334"/>
      <c r="H1347" s="334"/>
      <c r="I1347" s="384"/>
      <c r="J1347" s="384"/>
      <c r="K1347" s="384"/>
      <c r="L1347" s="384"/>
      <c r="M1347" s="384"/>
      <c r="N1347" s="371">
        <v>5000000</v>
      </c>
      <c r="O1347" s="346">
        <f t="shared" si="260"/>
        <v>5250000</v>
      </c>
      <c r="P1347" s="346">
        <f t="shared" si="260"/>
        <v>5512500</v>
      </c>
      <c r="Q1347" s="347">
        <f t="shared" si="261"/>
        <v>15762500</v>
      </c>
    </row>
    <row r="1348" spans="1:17" s="354" customFormat="1" ht="18.75" x14ac:dyDescent="0.3">
      <c r="A1348" s="396" t="s">
        <v>3588</v>
      </c>
      <c r="B1348" s="183" t="s">
        <v>743</v>
      </c>
      <c r="C1348" s="334"/>
      <c r="D1348" s="334"/>
      <c r="E1348" s="334"/>
      <c r="F1348" s="334"/>
      <c r="G1348" s="334"/>
      <c r="H1348" s="334"/>
      <c r="I1348" s="384"/>
      <c r="J1348" s="384"/>
      <c r="K1348" s="384"/>
      <c r="L1348" s="384"/>
      <c r="M1348" s="384"/>
      <c r="N1348" s="371">
        <v>2000000</v>
      </c>
      <c r="O1348" s="346">
        <f t="shared" si="260"/>
        <v>2100000</v>
      </c>
      <c r="P1348" s="346">
        <f t="shared" si="260"/>
        <v>2205000</v>
      </c>
      <c r="Q1348" s="347">
        <f t="shared" si="261"/>
        <v>6305000</v>
      </c>
    </row>
    <row r="1349" spans="1:17" s="354" customFormat="1" ht="18.75" x14ac:dyDescent="0.3">
      <c r="A1349" s="396" t="s">
        <v>3589</v>
      </c>
      <c r="B1349" s="183" t="s">
        <v>583</v>
      </c>
      <c r="C1349" s="334"/>
      <c r="D1349" s="334"/>
      <c r="E1349" s="334"/>
      <c r="F1349" s="334"/>
      <c r="G1349" s="334"/>
      <c r="H1349" s="334"/>
      <c r="I1349" s="384"/>
      <c r="J1349" s="384"/>
      <c r="K1349" s="384"/>
      <c r="L1349" s="384"/>
      <c r="M1349" s="384"/>
      <c r="N1349" s="371">
        <v>15000000</v>
      </c>
      <c r="O1349" s="346">
        <f t="shared" si="260"/>
        <v>15750000</v>
      </c>
      <c r="P1349" s="346">
        <f t="shared" si="260"/>
        <v>16537500</v>
      </c>
      <c r="Q1349" s="347">
        <f t="shared" si="261"/>
        <v>47287500</v>
      </c>
    </row>
    <row r="1350" spans="1:17" s="354" customFormat="1" ht="18.75" x14ac:dyDescent="0.3">
      <c r="A1350" s="396" t="s">
        <v>3590</v>
      </c>
      <c r="B1350" s="183" t="s">
        <v>323</v>
      </c>
      <c r="C1350" s="334"/>
      <c r="D1350" s="334"/>
      <c r="E1350" s="334"/>
      <c r="F1350" s="334"/>
      <c r="G1350" s="334"/>
      <c r="H1350" s="334"/>
      <c r="I1350" s="384"/>
      <c r="J1350" s="384"/>
      <c r="K1350" s="384"/>
      <c r="L1350" s="384"/>
      <c r="M1350" s="384"/>
      <c r="N1350" s="371">
        <v>3000000</v>
      </c>
      <c r="O1350" s="346">
        <f t="shared" si="260"/>
        <v>3150000</v>
      </c>
      <c r="P1350" s="346">
        <f t="shared" si="260"/>
        <v>3307500</v>
      </c>
      <c r="Q1350" s="347">
        <f t="shared" si="261"/>
        <v>9457500</v>
      </c>
    </row>
    <row r="1351" spans="1:17" s="354" customFormat="1" ht="18.75" x14ac:dyDescent="0.3">
      <c r="A1351" s="393"/>
      <c r="B1351" s="366" t="s">
        <v>3591</v>
      </c>
      <c r="C1351" s="334"/>
      <c r="D1351" s="334"/>
      <c r="E1351" s="334"/>
      <c r="F1351" s="334"/>
      <c r="G1351" s="334"/>
      <c r="H1351" s="334"/>
      <c r="I1351" s="384"/>
      <c r="J1351" s="384"/>
      <c r="K1351" s="384"/>
      <c r="L1351" s="384"/>
      <c r="M1351" s="384"/>
      <c r="N1351" s="369">
        <f>SUM(N1343:N1350)</f>
        <v>300000000</v>
      </c>
      <c r="O1351" s="369">
        <f t="shared" ref="O1351:Q1351" si="262">SUM(O1343:O1350)</f>
        <v>315000000</v>
      </c>
      <c r="P1351" s="369">
        <f t="shared" si="262"/>
        <v>330750000</v>
      </c>
      <c r="Q1351" s="369">
        <f t="shared" si="262"/>
        <v>945750000</v>
      </c>
    </row>
    <row r="1352" spans="1:17" s="354" customFormat="1" ht="18.75" x14ac:dyDescent="0.3">
      <c r="A1352" s="334"/>
      <c r="B1352" s="334"/>
      <c r="C1352" s="334"/>
      <c r="D1352" s="334"/>
      <c r="E1352" s="334"/>
      <c r="F1352" s="334"/>
      <c r="G1352" s="334"/>
      <c r="H1352" s="334"/>
      <c r="I1352" s="384"/>
      <c r="J1352" s="384"/>
      <c r="K1352" s="384"/>
      <c r="L1352" s="384"/>
      <c r="M1352" s="384"/>
      <c r="N1352" s="361"/>
      <c r="O1352" s="384"/>
      <c r="P1352" s="384"/>
      <c r="Q1352" s="384"/>
    </row>
    <row r="1353" spans="1:17" ht="18.75" x14ac:dyDescent="0.3">
      <c r="A1353" s="336">
        <v>35055001</v>
      </c>
      <c r="B1353" s="333" t="s">
        <v>105</v>
      </c>
      <c r="C1353" s="337"/>
      <c r="D1353" s="337"/>
      <c r="E1353" s="337"/>
      <c r="F1353" s="337"/>
      <c r="G1353" s="337"/>
      <c r="H1353" s="337"/>
      <c r="I1353" s="183"/>
      <c r="J1353" s="183"/>
      <c r="K1353" s="183"/>
      <c r="L1353" s="342"/>
      <c r="M1353" s="183"/>
      <c r="N1353" s="331">
        <f>IFERROR(VLOOKUP(#REF!,'[2]Detail CAPEX  (2)'!_xlnm.Print_Area,11,0),0)</f>
        <v>0</v>
      </c>
      <c r="O1353" s="346">
        <f t="shared" ref="O1353:P1365" si="263">N1353+5%*N1353</f>
        <v>0</v>
      </c>
      <c r="P1353" s="346">
        <f t="shared" si="263"/>
        <v>0</v>
      </c>
      <c r="Q1353" s="347">
        <f t="shared" ref="Q1353:Q1365" si="264">SUM(N1353:P1353)</f>
        <v>0</v>
      </c>
    </row>
    <row r="1354" spans="1:17" ht="18.75" x14ac:dyDescent="0.3">
      <c r="A1354" s="333"/>
      <c r="B1354" s="333" t="s">
        <v>146</v>
      </c>
      <c r="C1354" s="337"/>
      <c r="D1354" s="337"/>
      <c r="E1354" s="337"/>
      <c r="F1354" s="337"/>
      <c r="G1354" s="337"/>
      <c r="H1354" s="337"/>
      <c r="I1354" s="183"/>
      <c r="J1354" s="183"/>
      <c r="K1354" s="183"/>
      <c r="L1354" s="342"/>
      <c r="M1354" s="183"/>
      <c r="N1354" s="331">
        <f>IFERROR(VLOOKUP(A1354,'[2]Detail CAPEX  (2)'!_xlnm.Print_Area,11,0),0)</f>
        <v>0</v>
      </c>
      <c r="O1354" s="346">
        <f t="shared" si="263"/>
        <v>0</v>
      </c>
      <c r="P1354" s="346">
        <f t="shared" si="263"/>
        <v>0</v>
      </c>
      <c r="Q1354" s="347">
        <f t="shared" si="264"/>
        <v>0</v>
      </c>
    </row>
    <row r="1355" spans="1:17" ht="18.75" x14ac:dyDescent="0.3">
      <c r="A1355" s="183" t="s">
        <v>1004</v>
      </c>
      <c r="B1355" s="183" t="s">
        <v>1005</v>
      </c>
      <c r="C1355" s="343">
        <v>903</v>
      </c>
      <c r="D1355" s="343">
        <v>7</v>
      </c>
      <c r="E1355" s="343">
        <v>705</v>
      </c>
      <c r="F1355" s="343">
        <v>70520</v>
      </c>
      <c r="G1355" s="343">
        <v>3000</v>
      </c>
      <c r="H1355" s="343">
        <v>404206</v>
      </c>
      <c r="I1355" s="344">
        <v>0</v>
      </c>
      <c r="J1355" s="344">
        <v>0</v>
      </c>
      <c r="K1355" s="346">
        <v>200000000</v>
      </c>
      <c r="L1355" s="348">
        <v>200000000</v>
      </c>
      <c r="M1355" s="183"/>
      <c r="N1355" s="331">
        <v>120000000</v>
      </c>
      <c r="O1355" s="346">
        <f t="shared" si="263"/>
        <v>126000000</v>
      </c>
      <c r="P1355" s="346">
        <f t="shared" si="263"/>
        <v>132300000</v>
      </c>
      <c r="Q1355" s="347">
        <f t="shared" si="264"/>
        <v>378300000</v>
      </c>
    </row>
    <row r="1356" spans="1:17" ht="18.75" x14ac:dyDescent="0.3">
      <c r="A1356" s="183" t="s">
        <v>1006</v>
      </c>
      <c r="B1356" s="183" t="s">
        <v>1007</v>
      </c>
      <c r="C1356" s="343">
        <v>903</v>
      </c>
      <c r="D1356" s="343">
        <v>7</v>
      </c>
      <c r="E1356" s="343">
        <v>705</v>
      </c>
      <c r="F1356" s="343">
        <v>70520</v>
      </c>
      <c r="G1356" s="343">
        <v>3000</v>
      </c>
      <c r="H1356" s="343">
        <v>404206</v>
      </c>
      <c r="I1356" s="344">
        <v>0</v>
      </c>
      <c r="J1356" s="344">
        <v>0</v>
      </c>
      <c r="K1356" s="346">
        <v>10000000</v>
      </c>
      <c r="L1356" s="348">
        <v>1000000</v>
      </c>
      <c r="M1356" s="183"/>
      <c r="N1356" s="331">
        <v>15000000</v>
      </c>
      <c r="O1356" s="346">
        <f t="shared" si="263"/>
        <v>15750000</v>
      </c>
      <c r="P1356" s="346">
        <f t="shared" si="263"/>
        <v>16537500</v>
      </c>
      <c r="Q1356" s="347">
        <f t="shared" si="264"/>
        <v>47287500</v>
      </c>
    </row>
    <row r="1357" spans="1:17" ht="18.75" x14ac:dyDescent="0.3">
      <c r="A1357" s="183" t="s">
        <v>1008</v>
      </c>
      <c r="B1357" s="183" t="s">
        <v>1009</v>
      </c>
      <c r="C1357" s="343">
        <v>903</v>
      </c>
      <c r="D1357" s="343">
        <v>7</v>
      </c>
      <c r="E1357" s="343">
        <v>705</v>
      </c>
      <c r="F1357" s="343">
        <v>70520</v>
      </c>
      <c r="G1357" s="343">
        <v>3000</v>
      </c>
      <c r="H1357" s="343">
        <v>404206</v>
      </c>
      <c r="I1357" s="344">
        <v>0</v>
      </c>
      <c r="J1357" s="344">
        <v>0</v>
      </c>
      <c r="K1357" s="346">
        <v>65000000</v>
      </c>
      <c r="L1357" s="348">
        <v>50000000</v>
      </c>
      <c r="M1357" s="183"/>
      <c r="N1357" s="331">
        <v>50000000</v>
      </c>
      <c r="O1357" s="346">
        <f t="shared" si="263"/>
        <v>52500000</v>
      </c>
      <c r="P1357" s="346">
        <f t="shared" si="263"/>
        <v>55125000</v>
      </c>
      <c r="Q1357" s="347">
        <f t="shared" si="264"/>
        <v>157625000</v>
      </c>
    </row>
    <row r="1358" spans="1:17" ht="18.75" x14ac:dyDescent="0.3">
      <c r="A1358" s="183" t="s">
        <v>1010</v>
      </c>
      <c r="B1358" s="183" t="s">
        <v>1011</v>
      </c>
      <c r="C1358" s="343">
        <v>903</v>
      </c>
      <c r="D1358" s="343">
        <v>7</v>
      </c>
      <c r="E1358" s="343">
        <v>705</v>
      </c>
      <c r="F1358" s="343">
        <v>70520</v>
      </c>
      <c r="G1358" s="343">
        <v>3000</v>
      </c>
      <c r="H1358" s="343">
        <v>404206</v>
      </c>
      <c r="I1358" s="344">
        <v>0</v>
      </c>
      <c r="J1358" s="344">
        <v>0</v>
      </c>
      <c r="K1358" s="346">
        <v>5000000</v>
      </c>
      <c r="L1358" s="348">
        <v>5000000</v>
      </c>
      <c r="M1358" s="183"/>
      <c r="N1358" s="331">
        <v>20000000</v>
      </c>
      <c r="O1358" s="346">
        <f t="shared" si="263"/>
        <v>21000000</v>
      </c>
      <c r="P1358" s="346">
        <f t="shared" si="263"/>
        <v>22050000</v>
      </c>
      <c r="Q1358" s="347">
        <f t="shared" si="264"/>
        <v>63050000</v>
      </c>
    </row>
    <row r="1359" spans="1:17" ht="18.75" x14ac:dyDescent="0.3">
      <c r="A1359" s="183" t="s">
        <v>1012</v>
      </c>
      <c r="B1359" s="183" t="s">
        <v>1013</v>
      </c>
      <c r="C1359" s="343">
        <v>903</v>
      </c>
      <c r="D1359" s="343">
        <v>7</v>
      </c>
      <c r="E1359" s="343">
        <v>705</v>
      </c>
      <c r="F1359" s="343">
        <v>70520</v>
      </c>
      <c r="G1359" s="343">
        <v>3000</v>
      </c>
      <c r="H1359" s="343">
        <v>404206</v>
      </c>
      <c r="I1359" s="344">
        <v>0</v>
      </c>
      <c r="J1359" s="344">
        <v>0</v>
      </c>
      <c r="K1359" s="346">
        <v>50300000</v>
      </c>
      <c r="L1359" s="348">
        <v>10300000</v>
      </c>
      <c r="M1359" s="183"/>
      <c r="N1359" s="331">
        <v>20000000</v>
      </c>
      <c r="O1359" s="346">
        <f t="shared" si="263"/>
        <v>21000000</v>
      </c>
      <c r="P1359" s="346">
        <f t="shared" si="263"/>
        <v>22050000</v>
      </c>
      <c r="Q1359" s="347">
        <f t="shared" si="264"/>
        <v>63050000</v>
      </c>
    </row>
    <row r="1360" spans="1:17" ht="18.75" x14ac:dyDescent="0.3">
      <c r="A1360" s="183" t="s">
        <v>1014</v>
      </c>
      <c r="B1360" s="183" t="s">
        <v>1015</v>
      </c>
      <c r="C1360" s="343">
        <v>903</v>
      </c>
      <c r="D1360" s="343">
        <v>7</v>
      </c>
      <c r="E1360" s="343">
        <v>705</v>
      </c>
      <c r="F1360" s="343">
        <v>70520</v>
      </c>
      <c r="G1360" s="343">
        <v>3000</v>
      </c>
      <c r="H1360" s="343">
        <v>404206</v>
      </c>
      <c r="I1360" s="344">
        <v>0</v>
      </c>
      <c r="J1360" s="344">
        <v>0</v>
      </c>
      <c r="K1360" s="346">
        <v>20000000</v>
      </c>
      <c r="L1360" s="348">
        <v>20000000</v>
      </c>
      <c r="M1360" s="183"/>
      <c r="N1360" s="331">
        <v>20000000</v>
      </c>
      <c r="O1360" s="346">
        <f t="shared" si="263"/>
        <v>21000000</v>
      </c>
      <c r="P1360" s="346">
        <f t="shared" si="263"/>
        <v>22050000</v>
      </c>
      <c r="Q1360" s="347">
        <f t="shared" si="264"/>
        <v>63050000</v>
      </c>
    </row>
    <row r="1361" spans="1:17" ht="18.75" x14ac:dyDescent="0.3">
      <c r="A1361" s="183" t="s">
        <v>1016</v>
      </c>
      <c r="B1361" s="183" t="s">
        <v>323</v>
      </c>
      <c r="C1361" s="343">
        <v>906</v>
      </c>
      <c r="D1361" s="343">
        <v>7</v>
      </c>
      <c r="E1361" s="343">
        <v>705</v>
      </c>
      <c r="F1361" s="343">
        <v>70520</v>
      </c>
      <c r="G1361" s="343">
        <v>3000</v>
      </c>
      <c r="H1361" s="343">
        <v>404206</v>
      </c>
      <c r="I1361" s="344">
        <v>0</v>
      </c>
      <c r="J1361" s="344">
        <v>0</v>
      </c>
      <c r="K1361" s="346">
        <v>10000000</v>
      </c>
      <c r="L1361" s="348">
        <v>2000000</v>
      </c>
      <c r="M1361" s="183"/>
      <c r="N1361" s="331">
        <v>5000000</v>
      </c>
      <c r="O1361" s="346">
        <f t="shared" si="263"/>
        <v>5250000</v>
      </c>
      <c r="P1361" s="346">
        <f t="shared" si="263"/>
        <v>5512500</v>
      </c>
      <c r="Q1361" s="347">
        <f t="shared" si="264"/>
        <v>15762500</v>
      </c>
    </row>
    <row r="1362" spans="1:17" ht="18.75" x14ac:dyDescent="0.3">
      <c r="A1362" s="183" t="s">
        <v>1017</v>
      </c>
      <c r="B1362" s="183" t="s">
        <v>743</v>
      </c>
      <c r="C1362" s="343">
        <v>903</v>
      </c>
      <c r="D1362" s="343">
        <v>7</v>
      </c>
      <c r="E1362" s="343">
        <v>705</v>
      </c>
      <c r="F1362" s="343">
        <v>70520</v>
      </c>
      <c r="G1362" s="343">
        <v>3000</v>
      </c>
      <c r="H1362" s="343">
        <v>404206</v>
      </c>
      <c r="I1362" s="344">
        <v>0</v>
      </c>
      <c r="J1362" s="344">
        <v>0</v>
      </c>
      <c r="K1362" s="346">
        <v>2000000</v>
      </c>
      <c r="L1362" s="348">
        <v>2000000</v>
      </c>
      <c r="M1362" s="183"/>
      <c r="N1362" s="331">
        <v>5000000</v>
      </c>
      <c r="O1362" s="346">
        <f t="shared" si="263"/>
        <v>5250000</v>
      </c>
      <c r="P1362" s="346">
        <f t="shared" si="263"/>
        <v>5512500</v>
      </c>
      <c r="Q1362" s="347">
        <f t="shared" si="264"/>
        <v>15762500</v>
      </c>
    </row>
    <row r="1363" spans="1:17" ht="18.75" x14ac:dyDescent="0.3">
      <c r="A1363" s="183" t="s">
        <v>3592</v>
      </c>
      <c r="B1363" s="183" t="s">
        <v>3593</v>
      </c>
      <c r="C1363" s="343"/>
      <c r="D1363" s="343"/>
      <c r="E1363" s="343"/>
      <c r="F1363" s="343"/>
      <c r="G1363" s="343"/>
      <c r="H1363" s="343"/>
      <c r="I1363" s="344"/>
      <c r="J1363" s="344"/>
      <c r="K1363" s="346"/>
      <c r="L1363" s="348"/>
      <c r="M1363" s="183"/>
      <c r="N1363" s="331">
        <v>10000000</v>
      </c>
      <c r="O1363" s="346">
        <f t="shared" si="263"/>
        <v>10500000</v>
      </c>
      <c r="P1363" s="346">
        <f t="shared" si="263"/>
        <v>11025000</v>
      </c>
      <c r="Q1363" s="347">
        <f t="shared" si="264"/>
        <v>31525000</v>
      </c>
    </row>
    <row r="1364" spans="1:17" ht="18.75" x14ac:dyDescent="0.3">
      <c r="A1364" s="183" t="s">
        <v>3594</v>
      </c>
      <c r="B1364" s="183" t="s">
        <v>3595</v>
      </c>
      <c r="C1364" s="343"/>
      <c r="D1364" s="343"/>
      <c r="E1364" s="343"/>
      <c r="F1364" s="343"/>
      <c r="G1364" s="343"/>
      <c r="H1364" s="343"/>
      <c r="I1364" s="344"/>
      <c r="J1364" s="344"/>
      <c r="K1364" s="346"/>
      <c r="L1364" s="348"/>
      <c r="M1364" s="183"/>
      <c r="N1364" s="331">
        <v>35000000</v>
      </c>
      <c r="O1364" s="346">
        <f t="shared" si="263"/>
        <v>36750000</v>
      </c>
      <c r="P1364" s="346">
        <f t="shared" si="263"/>
        <v>38587500</v>
      </c>
      <c r="Q1364" s="347">
        <f t="shared" si="264"/>
        <v>110337500</v>
      </c>
    </row>
    <row r="1365" spans="1:17" ht="18.75" x14ac:dyDescent="0.3">
      <c r="A1365" s="183" t="s">
        <v>3596</v>
      </c>
      <c r="B1365" s="183" t="s">
        <v>3597</v>
      </c>
      <c r="C1365" s="343"/>
      <c r="D1365" s="343"/>
      <c r="E1365" s="343"/>
      <c r="F1365" s="343"/>
      <c r="G1365" s="343"/>
      <c r="H1365" s="343"/>
      <c r="I1365" s="344"/>
      <c r="J1365" s="344"/>
      <c r="K1365" s="346"/>
      <c r="L1365" s="348"/>
      <c r="M1365" s="183"/>
      <c r="N1365" s="331">
        <v>5000000</v>
      </c>
      <c r="O1365" s="346">
        <f t="shared" si="263"/>
        <v>5250000</v>
      </c>
      <c r="P1365" s="346">
        <f t="shared" si="263"/>
        <v>5512500</v>
      </c>
      <c r="Q1365" s="347">
        <f t="shared" si="264"/>
        <v>15762500</v>
      </c>
    </row>
    <row r="1366" spans="1:17" s="378" customFormat="1" ht="18.75" x14ac:dyDescent="0.3">
      <c r="A1366" s="376"/>
      <c r="B1366" s="376" t="s">
        <v>1018</v>
      </c>
      <c r="C1366" s="376"/>
      <c r="D1366" s="376"/>
      <c r="E1366" s="376"/>
      <c r="F1366" s="376"/>
      <c r="G1366" s="376"/>
      <c r="H1366" s="376"/>
      <c r="I1366" s="382">
        <f>SUM(I1355:I1362)</f>
        <v>0</v>
      </c>
      <c r="J1366" s="382">
        <f t="shared" ref="J1366:M1366" si="265">SUM(J1355:J1362)</f>
        <v>0</v>
      </c>
      <c r="K1366" s="382">
        <f t="shared" si="265"/>
        <v>362300000</v>
      </c>
      <c r="L1366" s="384">
        <f t="shared" si="265"/>
        <v>290300000</v>
      </c>
      <c r="M1366" s="382">
        <f t="shared" si="265"/>
        <v>0</v>
      </c>
      <c r="N1366" s="358">
        <f>SUM(N1355:N1365)</f>
        <v>305000000</v>
      </c>
      <c r="O1366" s="358">
        <f t="shared" ref="O1366:Q1366" si="266">SUM(O1355:O1365)</f>
        <v>320250000</v>
      </c>
      <c r="P1366" s="358">
        <f t="shared" si="266"/>
        <v>336262500</v>
      </c>
      <c r="Q1366" s="358">
        <f t="shared" si="266"/>
        <v>961512500</v>
      </c>
    </row>
    <row r="1367" spans="1:17" s="354" customFormat="1" ht="18.75" x14ac:dyDescent="0.3">
      <c r="A1367" s="334"/>
      <c r="B1367" s="334"/>
      <c r="C1367" s="334"/>
      <c r="D1367" s="334"/>
      <c r="E1367" s="334"/>
      <c r="F1367" s="334"/>
      <c r="G1367" s="334"/>
      <c r="H1367" s="334"/>
      <c r="I1367" s="384"/>
      <c r="J1367" s="384"/>
      <c r="K1367" s="384"/>
      <c r="L1367" s="384"/>
      <c r="M1367" s="384"/>
      <c r="N1367" s="361"/>
      <c r="O1367" s="384"/>
      <c r="P1367" s="384"/>
      <c r="Q1367" s="384"/>
    </row>
    <row r="1368" spans="1:17" ht="18.75" x14ac:dyDescent="0.3">
      <c r="A1368" s="336">
        <v>39001001</v>
      </c>
      <c r="B1368" s="333" t="s">
        <v>2115</v>
      </c>
      <c r="C1368" s="337"/>
      <c r="D1368" s="337"/>
      <c r="E1368" s="337"/>
      <c r="F1368" s="337"/>
      <c r="G1368" s="337"/>
      <c r="H1368" s="337"/>
      <c r="I1368" s="183"/>
      <c r="J1368" s="183"/>
      <c r="K1368" s="183"/>
      <c r="L1368" s="342"/>
      <c r="M1368" s="183"/>
      <c r="N1368" s="331">
        <f>IFERROR(VLOOKUP(#REF!,'[2]Detail CAPEX  (2)'!_xlnm.Print_Area,11,0),0)</f>
        <v>0</v>
      </c>
      <c r="O1368" s="346">
        <f t="shared" ref="O1368:P1384" si="267">N1368+5%*N1368</f>
        <v>0</v>
      </c>
      <c r="P1368" s="346">
        <f t="shared" si="267"/>
        <v>0</v>
      </c>
      <c r="Q1368" s="347">
        <f t="shared" si="253"/>
        <v>0</v>
      </c>
    </row>
    <row r="1369" spans="1:17" ht="18.75" x14ac:dyDescent="0.3">
      <c r="A1369" s="333"/>
      <c r="B1369" s="333" t="s">
        <v>145</v>
      </c>
      <c r="C1369" s="337"/>
      <c r="D1369" s="337"/>
      <c r="E1369" s="337"/>
      <c r="F1369" s="337"/>
      <c r="G1369" s="337"/>
      <c r="H1369" s="337"/>
      <c r="I1369" s="183"/>
      <c r="J1369" s="183"/>
      <c r="K1369" s="183"/>
      <c r="L1369" s="342"/>
      <c r="M1369" s="183"/>
      <c r="N1369" s="331">
        <f>IFERROR(VLOOKUP(A1369,'[2]Detail CAPEX  (2)'!_xlnm.Print_Area,11,0),0)</f>
        <v>0</v>
      </c>
      <c r="O1369" s="346">
        <f t="shared" si="267"/>
        <v>0</v>
      </c>
      <c r="P1369" s="346">
        <f t="shared" si="267"/>
        <v>0</v>
      </c>
      <c r="Q1369" s="347">
        <f t="shared" si="253"/>
        <v>0</v>
      </c>
    </row>
    <row r="1370" spans="1:17" ht="18.75" x14ac:dyDescent="0.3">
      <c r="A1370" s="183" t="s">
        <v>3598</v>
      </c>
      <c r="B1370" s="183" t="s">
        <v>1164</v>
      </c>
      <c r="C1370" s="343">
        <v>805</v>
      </c>
      <c r="D1370" s="343">
        <v>9</v>
      </c>
      <c r="E1370" s="343">
        <v>701</v>
      </c>
      <c r="F1370" s="343">
        <v>70133</v>
      </c>
      <c r="G1370" s="343">
        <v>3000</v>
      </c>
      <c r="H1370" s="343">
        <v>404206</v>
      </c>
      <c r="I1370" s="344">
        <v>0</v>
      </c>
      <c r="J1370" s="344">
        <v>0</v>
      </c>
      <c r="K1370" s="346">
        <v>100000000</v>
      </c>
      <c r="L1370" s="348">
        <v>50000000</v>
      </c>
      <c r="M1370" s="183"/>
      <c r="N1370" s="331">
        <f>100000000+300000000</f>
        <v>400000000</v>
      </c>
      <c r="O1370" s="346">
        <f t="shared" si="267"/>
        <v>420000000</v>
      </c>
      <c r="P1370" s="346">
        <f t="shared" si="267"/>
        <v>441000000</v>
      </c>
      <c r="Q1370" s="347">
        <f t="shared" si="253"/>
        <v>1261000000</v>
      </c>
    </row>
    <row r="1371" spans="1:17" ht="18.75" x14ac:dyDescent="0.3">
      <c r="A1371" s="183" t="s">
        <v>3599</v>
      </c>
      <c r="B1371" s="183" t="s">
        <v>2116</v>
      </c>
      <c r="C1371" s="343">
        <v>805</v>
      </c>
      <c r="D1371" s="343">
        <v>9</v>
      </c>
      <c r="E1371" s="343">
        <v>701</v>
      </c>
      <c r="F1371" s="343">
        <v>70150</v>
      </c>
      <c r="G1371" s="343">
        <v>3000</v>
      </c>
      <c r="H1371" s="343">
        <v>404206</v>
      </c>
      <c r="I1371" s="346">
        <v>1900000</v>
      </c>
      <c r="J1371" s="344">
        <v>0</v>
      </c>
      <c r="K1371" s="346">
        <v>20000000</v>
      </c>
      <c r="L1371" s="348">
        <v>20000000</v>
      </c>
      <c r="M1371" s="183"/>
      <c r="N1371" s="331">
        <v>20000000</v>
      </c>
      <c r="O1371" s="346">
        <f t="shared" si="267"/>
        <v>21000000</v>
      </c>
      <c r="P1371" s="346">
        <f t="shared" si="267"/>
        <v>22050000</v>
      </c>
      <c r="Q1371" s="347">
        <f t="shared" si="253"/>
        <v>63050000</v>
      </c>
    </row>
    <row r="1372" spans="1:17" ht="18.75" x14ac:dyDescent="0.3">
      <c r="A1372" s="183" t="s">
        <v>3600</v>
      </c>
      <c r="B1372" s="183" t="s">
        <v>2117</v>
      </c>
      <c r="C1372" s="343">
        <v>805</v>
      </c>
      <c r="D1372" s="343">
        <v>9</v>
      </c>
      <c r="E1372" s="343">
        <v>708</v>
      </c>
      <c r="F1372" s="343">
        <v>70810</v>
      </c>
      <c r="G1372" s="343">
        <v>3000</v>
      </c>
      <c r="H1372" s="343">
        <v>404206</v>
      </c>
      <c r="I1372" s="346">
        <v>54381400</v>
      </c>
      <c r="J1372" s="346">
        <v>4294000</v>
      </c>
      <c r="K1372" s="344">
        <v>0</v>
      </c>
      <c r="L1372" s="345">
        <v>0</v>
      </c>
      <c r="M1372" s="183"/>
      <c r="N1372" s="331">
        <v>20000000</v>
      </c>
      <c r="O1372" s="346">
        <f t="shared" si="267"/>
        <v>21000000</v>
      </c>
      <c r="P1372" s="346">
        <f t="shared" si="267"/>
        <v>22050000</v>
      </c>
      <c r="Q1372" s="347">
        <f t="shared" si="253"/>
        <v>63050000</v>
      </c>
    </row>
    <row r="1373" spans="1:17" ht="18.75" x14ac:dyDescent="0.3">
      <c r="A1373" s="183" t="s">
        <v>3601</v>
      </c>
      <c r="B1373" s="183" t="s">
        <v>750</v>
      </c>
      <c r="C1373" s="343">
        <v>805</v>
      </c>
      <c r="D1373" s="343">
        <v>9</v>
      </c>
      <c r="E1373" s="343">
        <v>701</v>
      </c>
      <c r="F1373" s="343">
        <v>70133</v>
      </c>
      <c r="G1373" s="343">
        <v>3000</v>
      </c>
      <c r="H1373" s="343">
        <v>404206</v>
      </c>
      <c r="I1373" s="344">
        <v>0</v>
      </c>
      <c r="J1373" s="344">
        <v>0</v>
      </c>
      <c r="K1373" s="346">
        <v>60000000</v>
      </c>
      <c r="L1373" s="348">
        <v>20000000</v>
      </c>
      <c r="M1373" s="183"/>
      <c r="N1373" s="331">
        <v>10000000</v>
      </c>
      <c r="O1373" s="346">
        <f t="shared" si="267"/>
        <v>10500000</v>
      </c>
      <c r="P1373" s="346">
        <f t="shared" si="267"/>
        <v>11025000</v>
      </c>
      <c r="Q1373" s="347">
        <f t="shared" si="253"/>
        <v>31525000</v>
      </c>
    </row>
    <row r="1374" spans="1:17" ht="18.75" x14ac:dyDescent="0.3">
      <c r="A1374" s="183" t="s">
        <v>3602</v>
      </c>
      <c r="B1374" s="183" t="s">
        <v>2118</v>
      </c>
      <c r="C1374" s="343">
        <v>805</v>
      </c>
      <c r="D1374" s="343">
        <v>9</v>
      </c>
      <c r="E1374" s="343">
        <v>701</v>
      </c>
      <c r="F1374" s="343">
        <v>70150</v>
      </c>
      <c r="G1374" s="343">
        <v>3000</v>
      </c>
      <c r="H1374" s="343">
        <v>404206</v>
      </c>
      <c r="I1374" s="346">
        <v>1000000</v>
      </c>
      <c r="J1374" s="344">
        <v>0</v>
      </c>
      <c r="K1374" s="346">
        <v>20000000</v>
      </c>
      <c r="L1374" s="348">
        <v>20000000</v>
      </c>
      <c r="M1374" s="183"/>
      <c r="N1374" s="331">
        <f>300000000-200000000</f>
        <v>100000000</v>
      </c>
      <c r="O1374" s="346">
        <f t="shared" si="267"/>
        <v>105000000</v>
      </c>
      <c r="P1374" s="346">
        <f t="shared" si="267"/>
        <v>110250000</v>
      </c>
      <c r="Q1374" s="347">
        <f t="shared" si="253"/>
        <v>315250000</v>
      </c>
    </row>
    <row r="1375" spans="1:17" ht="18.75" x14ac:dyDescent="0.3">
      <c r="A1375" s="183" t="s">
        <v>3603</v>
      </c>
      <c r="B1375" s="183" t="s">
        <v>2119</v>
      </c>
      <c r="C1375" s="343">
        <v>805</v>
      </c>
      <c r="D1375" s="343">
        <v>9</v>
      </c>
      <c r="E1375" s="343">
        <v>701</v>
      </c>
      <c r="F1375" s="343">
        <v>70133</v>
      </c>
      <c r="G1375" s="343">
        <v>3000</v>
      </c>
      <c r="H1375" s="343">
        <v>404206</v>
      </c>
      <c r="I1375" s="344">
        <v>0</v>
      </c>
      <c r="J1375" s="346">
        <v>156095002</v>
      </c>
      <c r="K1375" s="346">
        <v>50000000</v>
      </c>
      <c r="L1375" s="348">
        <v>20000000</v>
      </c>
      <c r="M1375" s="183"/>
      <c r="N1375" s="331">
        <f>200000000-100000000</f>
        <v>100000000</v>
      </c>
      <c r="O1375" s="346">
        <f t="shared" si="267"/>
        <v>105000000</v>
      </c>
      <c r="P1375" s="346">
        <f t="shared" si="267"/>
        <v>110250000</v>
      </c>
      <c r="Q1375" s="347">
        <f t="shared" si="253"/>
        <v>315250000</v>
      </c>
    </row>
    <row r="1376" spans="1:17" ht="18.75" x14ac:dyDescent="0.3">
      <c r="A1376" s="183" t="s">
        <v>2120</v>
      </c>
      <c r="B1376" s="183" t="s">
        <v>2121</v>
      </c>
      <c r="C1376" s="343">
        <v>805</v>
      </c>
      <c r="D1376" s="343">
        <v>9</v>
      </c>
      <c r="E1376" s="343">
        <v>701</v>
      </c>
      <c r="F1376" s="343">
        <v>70160</v>
      </c>
      <c r="G1376" s="343">
        <v>3000</v>
      </c>
      <c r="H1376" s="343">
        <v>404206</v>
      </c>
      <c r="I1376" s="346">
        <v>15500000</v>
      </c>
      <c r="J1376" s="346">
        <v>1500000</v>
      </c>
      <c r="K1376" s="346">
        <v>10000000</v>
      </c>
      <c r="L1376" s="348">
        <v>10000000</v>
      </c>
      <c r="M1376" s="183"/>
      <c r="N1376" s="331">
        <v>150000000</v>
      </c>
      <c r="O1376" s="346">
        <f t="shared" si="267"/>
        <v>157500000</v>
      </c>
      <c r="P1376" s="346">
        <f t="shared" si="267"/>
        <v>165375000</v>
      </c>
      <c r="Q1376" s="347">
        <f t="shared" si="253"/>
        <v>472875000</v>
      </c>
    </row>
    <row r="1377" spans="1:17" ht="18.75" x14ac:dyDescent="0.3">
      <c r="A1377" s="183" t="s">
        <v>2122</v>
      </c>
      <c r="B1377" s="183" t="s">
        <v>2123</v>
      </c>
      <c r="C1377" s="343">
        <v>805</v>
      </c>
      <c r="D1377" s="343">
        <v>9</v>
      </c>
      <c r="E1377" s="343">
        <v>701</v>
      </c>
      <c r="F1377" s="343">
        <v>70160</v>
      </c>
      <c r="G1377" s="343">
        <v>3000</v>
      </c>
      <c r="H1377" s="343">
        <v>404206</v>
      </c>
      <c r="I1377" s="344">
        <v>0</v>
      </c>
      <c r="J1377" s="344">
        <v>0</v>
      </c>
      <c r="K1377" s="346">
        <v>820000000</v>
      </c>
      <c r="L1377" s="348">
        <v>300000000</v>
      </c>
      <c r="M1377" s="183"/>
      <c r="N1377" s="331">
        <v>60000000</v>
      </c>
      <c r="O1377" s="346">
        <f t="shared" si="267"/>
        <v>63000000</v>
      </c>
      <c r="P1377" s="346">
        <f t="shared" si="267"/>
        <v>66150000</v>
      </c>
      <c r="Q1377" s="347">
        <f t="shared" si="253"/>
        <v>189150000</v>
      </c>
    </row>
    <row r="1378" spans="1:17" ht="18.75" x14ac:dyDescent="0.3">
      <c r="A1378" s="183" t="s">
        <v>2124</v>
      </c>
      <c r="B1378" s="183" t="s">
        <v>2125</v>
      </c>
      <c r="C1378" s="343">
        <v>805</v>
      </c>
      <c r="D1378" s="343">
        <v>9</v>
      </c>
      <c r="E1378" s="343">
        <v>701</v>
      </c>
      <c r="F1378" s="343">
        <v>70150</v>
      </c>
      <c r="G1378" s="343">
        <v>3000</v>
      </c>
      <c r="H1378" s="343">
        <v>404206</v>
      </c>
      <c r="I1378" s="346">
        <v>1000000</v>
      </c>
      <c r="J1378" s="346">
        <v>13250000</v>
      </c>
      <c r="K1378" s="346">
        <v>15000000</v>
      </c>
      <c r="L1378" s="348">
        <v>15000000</v>
      </c>
      <c r="M1378" s="183"/>
      <c r="N1378" s="331">
        <v>20000000</v>
      </c>
      <c r="O1378" s="346">
        <f t="shared" si="267"/>
        <v>21000000</v>
      </c>
      <c r="P1378" s="346">
        <f t="shared" si="267"/>
        <v>22050000</v>
      </c>
      <c r="Q1378" s="347">
        <f t="shared" si="253"/>
        <v>63050000</v>
      </c>
    </row>
    <row r="1379" spans="1:17" ht="18.75" x14ac:dyDescent="0.3">
      <c r="A1379" s="183" t="s">
        <v>2126</v>
      </c>
      <c r="B1379" s="183" t="s">
        <v>2127</v>
      </c>
      <c r="C1379" s="343">
        <v>805</v>
      </c>
      <c r="D1379" s="343">
        <v>9</v>
      </c>
      <c r="E1379" s="343">
        <v>701</v>
      </c>
      <c r="F1379" s="343">
        <v>70133</v>
      </c>
      <c r="G1379" s="343">
        <v>3000</v>
      </c>
      <c r="H1379" s="343">
        <v>404206</v>
      </c>
      <c r="I1379" s="344">
        <v>0</v>
      </c>
      <c r="J1379" s="346">
        <v>15000000</v>
      </c>
      <c r="K1379" s="346">
        <v>20000000</v>
      </c>
      <c r="L1379" s="348">
        <v>10000000</v>
      </c>
      <c r="M1379" s="183"/>
      <c r="N1379" s="331">
        <v>30000000</v>
      </c>
      <c r="O1379" s="346">
        <f t="shared" si="267"/>
        <v>31500000</v>
      </c>
      <c r="P1379" s="346">
        <f t="shared" si="267"/>
        <v>33075000</v>
      </c>
      <c r="Q1379" s="347">
        <f t="shared" si="253"/>
        <v>94575000</v>
      </c>
    </row>
    <row r="1380" spans="1:17" ht="18.75" x14ac:dyDescent="0.3">
      <c r="A1380" s="183" t="s">
        <v>2128</v>
      </c>
      <c r="B1380" s="183" t="s">
        <v>2129</v>
      </c>
      <c r="C1380" s="343">
        <v>805</v>
      </c>
      <c r="D1380" s="343">
        <v>9</v>
      </c>
      <c r="E1380" s="343">
        <v>701</v>
      </c>
      <c r="F1380" s="343">
        <v>70133</v>
      </c>
      <c r="G1380" s="343">
        <v>3000</v>
      </c>
      <c r="H1380" s="343">
        <v>404206</v>
      </c>
      <c r="I1380" s="346">
        <v>6475000</v>
      </c>
      <c r="J1380" s="346">
        <v>8509000</v>
      </c>
      <c r="K1380" s="346">
        <v>50000000</v>
      </c>
      <c r="L1380" s="348">
        <v>10000000</v>
      </c>
      <c r="M1380" s="183"/>
      <c r="N1380" s="331">
        <f>IFERROR(VLOOKUP(A1380,'[2]Detail CAPEX  (2)'!_xlnm.Print_Area,11,0),0)</f>
        <v>0</v>
      </c>
      <c r="O1380" s="346">
        <f t="shared" si="267"/>
        <v>0</v>
      </c>
      <c r="P1380" s="346">
        <f t="shared" si="267"/>
        <v>0</v>
      </c>
      <c r="Q1380" s="347">
        <f t="shared" si="253"/>
        <v>0</v>
      </c>
    </row>
    <row r="1381" spans="1:17" ht="18.75" x14ac:dyDescent="0.3">
      <c r="A1381" s="183" t="s">
        <v>2130</v>
      </c>
      <c r="B1381" s="183" t="s">
        <v>2131</v>
      </c>
      <c r="C1381" s="343">
        <v>805</v>
      </c>
      <c r="D1381" s="343">
        <v>9</v>
      </c>
      <c r="E1381" s="343">
        <v>704</v>
      </c>
      <c r="F1381" s="343">
        <v>70473</v>
      </c>
      <c r="G1381" s="343">
        <v>3000</v>
      </c>
      <c r="H1381" s="343">
        <v>404206</v>
      </c>
      <c r="I1381" s="344">
        <v>0</v>
      </c>
      <c r="J1381" s="344">
        <v>0</v>
      </c>
      <c r="K1381" s="346">
        <v>20000000</v>
      </c>
      <c r="L1381" s="348">
        <v>10000000</v>
      </c>
      <c r="M1381" s="183"/>
      <c r="N1381" s="331">
        <v>30000000</v>
      </c>
      <c r="O1381" s="346">
        <f t="shared" si="267"/>
        <v>31500000</v>
      </c>
      <c r="P1381" s="346">
        <f t="shared" si="267"/>
        <v>33075000</v>
      </c>
      <c r="Q1381" s="347">
        <f t="shared" si="253"/>
        <v>94575000</v>
      </c>
    </row>
    <row r="1382" spans="1:17" ht="18.75" x14ac:dyDescent="0.3">
      <c r="A1382" s="183" t="s">
        <v>3604</v>
      </c>
      <c r="B1382" s="183" t="s">
        <v>3605</v>
      </c>
      <c r="C1382" s="343"/>
      <c r="D1382" s="343"/>
      <c r="E1382" s="343"/>
      <c r="F1382" s="343"/>
      <c r="G1382" s="343"/>
      <c r="H1382" s="343"/>
      <c r="I1382" s="344"/>
      <c r="J1382" s="344"/>
      <c r="K1382" s="346"/>
      <c r="L1382" s="348"/>
      <c r="M1382" s="183"/>
      <c r="N1382" s="331">
        <f>25000000-25000000</f>
        <v>0</v>
      </c>
      <c r="O1382" s="346">
        <f t="shared" si="267"/>
        <v>0</v>
      </c>
      <c r="P1382" s="346">
        <f t="shared" si="267"/>
        <v>0</v>
      </c>
      <c r="Q1382" s="347">
        <f t="shared" si="253"/>
        <v>0</v>
      </c>
    </row>
    <row r="1383" spans="1:17" ht="18.75" x14ac:dyDescent="0.3">
      <c r="A1383" s="183" t="s">
        <v>3606</v>
      </c>
      <c r="B1383" s="183" t="s">
        <v>3607</v>
      </c>
      <c r="C1383" s="343"/>
      <c r="D1383" s="343"/>
      <c r="E1383" s="343"/>
      <c r="F1383" s="343"/>
      <c r="G1383" s="343"/>
      <c r="H1383" s="343"/>
      <c r="I1383" s="344"/>
      <c r="J1383" s="344"/>
      <c r="K1383" s="346"/>
      <c r="L1383" s="348"/>
      <c r="M1383" s="183"/>
      <c r="N1383" s="331">
        <v>15000000</v>
      </c>
      <c r="O1383" s="346">
        <f t="shared" si="267"/>
        <v>15750000</v>
      </c>
      <c r="P1383" s="346">
        <f t="shared" si="267"/>
        <v>16537500</v>
      </c>
      <c r="Q1383" s="347">
        <f t="shared" si="253"/>
        <v>47287500</v>
      </c>
    </row>
    <row r="1384" spans="1:17" ht="18.75" x14ac:dyDescent="0.3">
      <c r="A1384" s="183" t="s">
        <v>3608</v>
      </c>
      <c r="B1384" s="183" t="s">
        <v>743</v>
      </c>
      <c r="C1384" s="343"/>
      <c r="D1384" s="343"/>
      <c r="E1384" s="343"/>
      <c r="F1384" s="343"/>
      <c r="G1384" s="343"/>
      <c r="H1384" s="343"/>
      <c r="I1384" s="344"/>
      <c r="J1384" s="344"/>
      <c r="K1384" s="346"/>
      <c r="L1384" s="348"/>
      <c r="M1384" s="183"/>
      <c r="N1384" s="331">
        <v>5000000</v>
      </c>
      <c r="O1384" s="346">
        <f t="shared" si="267"/>
        <v>5250000</v>
      </c>
      <c r="P1384" s="346">
        <f t="shared" si="267"/>
        <v>5512500</v>
      </c>
      <c r="Q1384" s="347">
        <f t="shared" si="253"/>
        <v>15762500</v>
      </c>
    </row>
    <row r="1385" spans="1:17" s="378" customFormat="1" ht="18.75" x14ac:dyDescent="0.3">
      <c r="A1385" s="376"/>
      <c r="B1385" s="376" t="s">
        <v>2132</v>
      </c>
      <c r="C1385" s="376"/>
      <c r="D1385" s="376"/>
      <c r="E1385" s="376"/>
      <c r="F1385" s="376"/>
      <c r="G1385" s="376"/>
      <c r="H1385" s="376"/>
      <c r="I1385" s="377">
        <f>SUM(I1370:I1381)</f>
        <v>80256400</v>
      </c>
      <c r="J1385" s="377">
        <f t="shared" ref="J1385:M1385" si="268">SUM(J1370:J1381)</f>
        <v>198648002</v>
      </c>
      <c r="K1385" s="377">
        <f t="shared" si="268"/>
        <v>1185000000</v>
      </c>
      <c r="L1385" s="357">
        <f t="shared" si="268"/>
        <v>485000000</v>
      </c>
      <c r="M1385" s="377">
        <f t="shared" si="268"/>
        <v>0</v>
      </c>
      <c r="N1385" s="358">
        <f>SUM(N1370:N1384)</f>
        <v>960000000</v>
      </c>
      <c r="O1385" s="358">
        <f t="shared" ref="O1385:Q1385" si="269">SUM(O1370:O1384)</f>
        <v>1008000000</v>
      </c>
      <c r="P1385" s="358">
        <f t="shared" si="269"/>
        <v>1058400000</v>
      </c>
      <c r="Q1385" s="358">
        <f t="shared" si="269"/>
        <v>3026400000</v>
      </c>
    </row>
    <row r="1386" spans="1:17" ht="18.75" x14ac:dyDescent="0.3">
      <c r="A1386" s="333"/>
      <c r="B1386" s="333"/>
      <c r="C1386" s="333"/>
      <c r="D1386" s="333"/>
      <c r="E1386" s="333"/>
      <c r="F1386" s="333"/>
      <c r="G1386" s="333"/>
      <c r="H1386" s="333"/>
      <c r="I1386" s="364"/>
      <c r="J1386" s="364"/>
      <c r="K1386" s="364"/>
      <c r="L1386" s="357"/>
      <c r="M1386" s="333"/>
      <c r="N1386" s="331"/>
      <c r="O1386" s="346"/>
      <c r="P1386" s="346"/>
      <c r="Q1386" s="347"/>
    </row>
    <row r="1387" spans="1:17" ht="18.75" x14ac:dyDescent="0.3">
      <c r="A1387" s="336">
        <v>51001001</v>
      </c>
      <c r="B1387" s="333" t="s">
        <v>100</v>
      </c>
      <c r="C1387" s="333"/>
      <c r="D1387" s="337"/>
      <c r="E1387" s="337"/>
      <c r="F1387" s="337"/>
      <c r="G1387" s="337"/>
      <c r="H1387" s="337"/>
      <c r="I1387" s="183"/>
      <c r="J1387" s="183"/>
      <c r="K1387" s="183"/>
      <c r="L1387" s="342"/>
      <c r="M1387" s="183"/>
      <c r="N1387" s="331">
        <f>IFERROR(VLOOKUP(#REF!,'[2]Detail CAPEX  (2)'!_xlnm.Print_Area,11,0),0)</f>
        <v>0</v>
      </c>
      <c r="O1387" s="346">
        <f t="shared" ref="O1387:P1402" si="270">N1387+5%*N1387</f>
        <v>0</v>
      </c>
      <c r="P1387" s="346">
        <f t="shared" si="270"/>
        <v>0</v>
      </c>
      <c r="Q1387" s="347">
        <f t="shared" si="253"/>
        <v>0</v>
      </c>
    </row>
    <row r="1388" spans="1:17" ht="18.75" x14ac:dyDescent="0.3">
      <c r="A1388" s="333"/>
      <c r="B1388" s="333" t="s">
        <v>143</v>
      </c>
      <c r="C1388" s="337"/>
      <c r="D1388" s="337"/>
      <c r="E1388" s="337"/>
      <c r="F1388" s="337"/>
      <c r="G1388" s="337"/>
      <c r="H1388" s="337"/>
      <c r="I1388" s="183"/>
      <c r="J1388" s="183"/>
      <c r="K1388" s="183"/>
      <c r="L1388" s="342"/>
      <c r="M1388" s="183"/>
      <c r="N1388" s="331">
        <f>IFERROR(VLOOKUP(A1388,'[2]Detail CAPEX  (2)'!_xlnm.Print_Area,11,0),0)</f>
        <v>0</v>
      </c>
      <c r="O1388" s="346">
        <f t="shared" si="270"/>
        <v>0</v>
      </c>
      <c r="P1388" s="346">
        <f t="shared" si="270"/>
        <v>0</v>
      </c>
      <c r="Q1388" s="347">
        <f t="shared" si="253"/>
        <v>0</v>
      </c>
    </row>
    <row r="1389" spans="1:17" ht="18.75" x14ac:dyDescent="0.3">
      <c r="A1389" s="183" t="s">
        <v>2133</v>
      </c>
      <c r="B1389" s="183" t="s">
        <v>2134</v>
      </c>
      <c r="C1389" s="343">
        <v>602</v>
      </c>
      <c r="D1389" s="343">
        <v>1</v>
      </c>
      <c r="E1389" s="343">
        <v>701</v>
      </c>
      <c r="F1389" s="343">
        <v>70133</v>
      </c>
      <c r="G1389" s="343">
        <v>3000</v>
      </c>
      <c r="H1389" s="343">
        <v>404206</v>
      </c>
      <c r="I1389" s="346">
        <v>2322408470</v>
      </c>
      <c r="J1389" s="346">
        <v>376826475</v>
      </c>
      <c r="K1389" s="346">
        <v>2600000000</v>
      </c>
      <c r="L1389" s="348">
        <v>1000000000</v>
      </c>
      <c r="M1389" s="183"/>
      <c r="N1389" s="331">
        <f>IFERROR(VLOOKUP(A1389,'[2]Detail CAPEX  (2)'!_xlnm.Print_Area,11,0),0)+500000000</f>
        <v>500000000</v>
      </c>
      <c r="O1389" s="346">
        <f t="shared" si="270"/>
        <v>525000000</v>
      </c>
      <c r="P1389" s="346">
        <f t="shared" si="270"/>
        <v>551250000</v>
      </c>
      <c r="Q1389" s="347">
        <f t="shared" si="253"/>
        <v>1576250000</v>
      </c>
    </row>
    <row r="1390" spans="1:17" ht="18.75" x14ac:dyDescent="0.3">
      <c r="A1390" s="333"/>
      <c r="B1390" s="333" t="s">
        <v>150</v>
      </c>
      <c r="C1390" s="337"/>
      <c r="D1390" s="337"/>
      <c r="E1390" s="337"/>
      <c r="F1390" s="337"/>
      <c r="G1390" s="337"/>
      <c r="H1390" s="337"/>
      <c r="I1390" s="183"/>
      <c r="J1390" s="183"/>
      <c r="K1390" s="183"/>
      <c r="L1390" s="342"/>
      <c r="M1390" s="183"/>
      <c r="N1390" s="331">
        <f>IFERROR(VLOOKUP(A1390,'[2]Detail CAPEX  (2)'!_xlnm.Print_Area,11,0),0)</f>
        <v>0</v>
      </c>
      <c r="O1390" s="346">
        <f t="shared" si="270"/>
        <v>0</v>
      </c>
      <c r="P1390" s="346">
        <f t="shared" si="270"/>
        <v>0</v>
      </c>
      <c r="Q1390" s="347">
        <f t="shared" si="253"/>
        <v>0</v>
      </c>
    </row>
    <row r="1391" spans="1:17" ht="18.75" x14ac:dyDescent="0.3">
      <c r="A1391" s="183" t="s">
        <v>2135</v>
      </c>
      <c r="B1391" s="183" t="s">
        <v>2136</v>
      </c>
      <c r="C1391" s="343">
        <v>1301</v>
      </c>
      <c r="D1391" s="343">
        <v>1</v>
      </c>
      <c r="E1391" s="343">
        <v>701</v>
      </c>
      <c r="F1391" s="343">
        <v>70133</v>
      </c>
      <c r="G1391" s="343">
        <v>3000</v>
      </c>
      <c r="H1391" s="343">
        <v>404206</v>
      </c>
      <c r="I1391" s="344">
        <v>0</v>
      </c>
      <c r="J1391" s="344">
        <v>0</v>
      </c>
      <c r="K1391" s="346">
        <v>5000000</v>
      </c>
      <c r="L1391" s="348">
        <v>5000000</v>
      </c>
      <c r="M1391" s="183"/>
      <c r="N1391" s="331">
        <f>IFERROR(VLOOKUP(A1391,'[2]Detail CAPEX  (2)'!_xlnm.Print_Area,11,0),0)</f>
        <v>0</v>
      </c>
      <c r="O1391" s="346">
        <f t="shared" si="270"/>
        <v>0</v>
      </c>
      <c r="P1391" s="346">
        <f t="shared" si="270"/>
        <v>0</v>
      </c>
      <c r="Q1391" s="347">
        <f t="shared" si="253"/>
        <v>0</v>
      </c>
    </row>
    <row r="1392" spans="1:17" ht="18.75" x14ac:dyDescent="0.3">
      <c r="A1392" s="183" t="s">
        <v>2137</v>
      </c>
      <c r="B1392" s="183" t="s">
        <v>2138</v>
      </c>
      <c r="C1392" s="343">
        <v>1301</v>
      </c>
      <c r="D1392" s="343">
        <v>1</v>
      </c>
      <c r="E1392" s="343">
        <v>701</v>
      </c>
      <c r="F1392" s="343">
        <v>70133</v>
      </c>
      <c r="G1392" s="343">
        <v>3000</v>
      </c>
      <c r="H1392" s="343">
        <v>404206</v>
      </c>
      <c r="I1392" s="344">
        <v>0</v>
      </c>
      <c r="J1392" s="344">
        <v>0</v>
      </c>
      <c r="K1392" s="346">
        <v>5000000</v>
      </c>
      <c r="L1392" s="348">
        <v>3000000</v>
      </c>
      <c r="M1392" s="183"/>
      <c r="N1392" s="331">
        <f>IFERROR(VLOOKUP(A1392,'[2]Detail CAPEX  (2)'!_xlnm.Print_Area,11,0),0)</f>
        <v>0</v>
      </c>
      <c r="O1392" s="346">
        <f t="shared" si="270"/>
        <v>0</v>
      </c>
      <c r="P1392" s="346">
        <f t="shared" si="270"/>
        <v>0</v>
      </c>
      <c r="Q1392" s="347">
        <f t="shared" si="253"/>
        <v>0</v>
      </c>
    </row>
    <row r="1393" spans="1:17" ht="18.75" x14ac:dyDescent="0.3">
      <c r="A1393" s="183" t="s">
        <v>2139</v>
      </c>
      <c r="B1393" s="183" t="s">
        <v>2140</v>
      </c>
      <c r="C1393" s="343">
        <v>1301</v>
      </c>
      <c r="D1393" s="343">
        <v>1</v>
      </c>
      <c r="E1393" s="343">
        <v>701</v>
      </c>
      <c r="F1393" s="343">
        <v>70133</v>
      </c>
      <c r="G1393" s="343">
        <v>3000</v>
      </c>
      <c r="H1393" s="343">
        <v>404206</v>
      </c>
      <c r="I1393" s="344">
        <v>0</v>
      </c>
      <c r="J1393" s="344">
        <v>0</v>
      </c>
      <c r="K1393" s="346">
        <v>4000000</v>
      </c>
      <c r="L1393" s="348">
        <v>3000000</v>
      </c>
      <c r="M1393" s="183"/>
      <c r="N1393" s="331">
        <f>IFERROR(VLOOKUP(A1393,'[2]Detail CAPEX  (2)'!_xlnm.Print_Area,11,0),0)</f>
        <v>0</v>
      </c>
      <c r="O1393" s="346">
        <f t="shared" si="270"/>
        <v>0</v>
      </c>
      <c r="P1393" s="346">
        <f t="shared" si="270"/>
        <v>0</v>
      </c>
      <c r="Q1393" s="347">
        <f t="shared" si="253"/>
        <v>0</v>
      </c>
    </row>
    <row r="1394" spans="1:17" ht="18.75" x14ac:dyDescent="0.3">
      <c r="A1394" s="183" t="s">
        <v>2141</v>
      </c>
      <c r="B1394" s="183" t="s">
        <v>2142</v>
      </c>
      <c r="C1394" s="343">
        <v>1301</v>
      </c>
      <c r="D1394" s="343">
        <v>1</v>
      </c>
      <c r="E1394" s="343">
        <v>701</v>
      </c>
      <c r="F1394" s="343">
        <v>70133</v>
      </c>
      <c r="G1394" s="343">
        <v>3000</v>
      </c>
      <c r="H1394" s="343">
        <v>404206</v>
      </c>
      <c r="I1394" s="344">
        <v>0</v>
      </c>
      <c r="J1394" s="344">
        <v>0</v>
      </c>
      <c r="K1394" s="346">
        <v>2000000</v>
      </c>
      <c r="L1394" s="348">
        <v>2000000</v>
      </c>
      <c r="M1394" s="183"/>
      <c r="N1394" s="331">
        <f>IFERROR(VLOOKUP(A1394,'[2]Detail CAPEX  (2)'!_xlnm.Print_Area,11,0),0)</f>
        <v>0</v>
      </c>
      <c r="O1394" s="346">
        <f t="shared" si="270"/>
        <v>0</v>
      </c>
      <c r="P1394" s="346">
        <f t="shared" si="270"/>
        <v>0</v>
      </c>
      <c r="Q1394" s="347">
        <f t="shared" si="253"/>
        <v>0</v>
      </c>
    </row>
    <row r="1395" spans="1:17" ht="18.75" x14ac:dyDescent="0.3">
      <c r="A1395" s="183" t="s">
        <v>2143</v>
      </c>
      <c r="B1395" s="183" t="s">
        <v>2144</v>
      </c>
      <c r="C1395" s="343">
        <v>1301</v>
      </c>
      <c r="D1395" s="343">
        <v>1</v>
      </c>
      <c r="E1395" s="343">
        <v>701</v>
      </c>
      <c r="F1395" s="343">
        <v>70133</v>
      </c>
      <c r="G1395" s="343">
        <v>3000</v>
      </c>
      <c r="H1395" s="343">
        <v>404206</v>
      </c>
      <c r="I1395" s="344">
        <v>0</v>
      </c>
      <c r="J1395" s="344">
        <v>0</v>
      </c>
      <c r="K1395" s="346">
        <v>7000000</v>
      </c>
      <c r="L1395" s="348">
        <v>5000000</v>
      </c>
      <c r="M1395" s="183"/>
      <c r="N1395" s="331">
        <f>IFERROR(VLOOKUP(A1395,'[2]Detail CAPEX  (2)'!_xlnm.Print_Area,11,0),0)</f>
        <v>0</v>
      </c>
      <c r="O1395" s="346">
        <f t="shared" si="270"/>
        <v>0</v>
      </c>
      <c r="P1395" s="346">
        <f t="shared" si="270"/>
        <v>0</v>
      </c>
      <c r="Q1395" s="347">
        <f t="shared" si="253"/>
        <v>0</v>
      </c>
    </row>
    <row r="1396" spans="1:17" ht="18.75" x14ac:dyDescent="0.3">
      <c r="A1396" s="183" t="s">
        <v>2145</v>
      </c>
      <c r="B1396" s="183" t="s">
        <v>2146</v>
      </c>
      <c r="C1396" s="343">
        <v>1301</v>
      </c>
      <c r="D1396" s="343">
        <v>1</v>
      </c>
      <c r="E1396" s="343">
        <v>701</v>
      </c>
      <c r="F1396" s="343">
        <v>70133</v>
      </c>
      <c r="G1396" s="343">
        <v>3000</v>
      </c>
      <c r="H1396" s="343">
        <v>404206</v>
      </c>
      <c r="I1396" s="344">
        <v>0</v>
      </c>
      <c r="J1396" s="344">
        <v>0</v>
      </c>
      <c r="K1396" s="346">
        <v>2000000</v>
      </c>
      <c r="L1396" s="348">
        <v>2000000</v>
      </c>
      <c r="M1396" s="183"/>
      <c r="N1396" s="331">
        <f>IFERROR(VLOOKUP(A1396,'[2]Detail CAPEX  (2)'!_xlnm.Print_Area,11,0),0)</f>
        <v>0</v>
      </c>
      <c r="O1396" s="346">
        <f t="shared" si="270"/>
        <v>0</v>
      </c>
      <c r="P1396" s="346">
        <f t="shared" si="270"/>
        <v>0</v>
      </c>
      <c r="Q1396" s="347">
        <f t="shared" si="253"/>
        <v>0</v>
      </c>
    </row>
    <row r="1397" spans="1:17" ht="18.75" x14ac:dyDescent="0.3">
      <c r="A1397" s="183" t="s">
        <v>2147</v>
      </c>
      <c r="B1397" s="183" t="s">
        <v>2148</v>
      </c>
      <c r="C1397" s="343">
        <v>1301</v>
      </c>
      <c r="D1397" s="343">
        <v>1</v>
      </c>
      <c r="E1397" s="343">
        <v>701</v>
      </c>
      <c r="F1397" s="343">
        <v>70133</v>
      </c>
      <c r="G1397" s="343">
        <v>3000</v>
      </c>
      <c r="H1397" s="343">
        <v>404206</v>
      </c>
      <c r="I1397" s="346">
        <v>50000000</v>
      </c>
      <c r="J1397" s="344">
        <v>0</v>
      </c>
      <c r="K1397" s="344">
        <v>0</v>
      </c>
      <c r="L1397" s="345">
        <v>0</v>
      </c>
      <c r="M1397" s="183"/>
      <c r="N1397" s="331">
        <f>IFERROR(VLOOKUP(A1397,'[2]Detail CAPEX  (2)'!_xlnm.Print_Area,11,0),0)</f>
        <v>0</v>
      </c>
      <c r="O1397" s="346">
        <f t="shared" si="270"/>
        <v>0</v>
      </c>
      <c r="P1397" s="346">
        <f t="shared" si="270"/>
        <v>0</v>
      </c>
      <c r="Q1397" s="347">
        <f t="shared" si="253"/>
        <v>0</v>
      </c>
    </row>
    <row r="1398" spans="1:17" ht="18.75" x14ac:dyDescent="0.3">
      <c r="A1398" s="183" t="s">
        <v>2149</v>
      </c>
      <c r="B1398" s="183" t="s">
        <v>2150</v>
      </c>
      <c r="C1398" s="343">
        <v>1301</v>
      </c>
      <c r="D1398" s="343">
        <v>1</v>
      </c>
      <c r="E1398" s="343">
        <v>701</v>
      </c>
      <c r="F1398" s="343">
        <v>70133</v>
      </c>
      <c r="G1398" s="343">
        <v>3000</v>
      </c>
      <c r="H1398" s="343">
        <v>404206</v>
      </c>
      <c r="I1398" s="344">
        <v>0</v>
      </c>
      <c r="J1398" s="344">
        <v>0</v>
      </c>
      <c r="K1398" s="346">
        <v>2000000</v>
      </c>
      <c r="L1398" s="348">
        <v>2000000</v>
      </c>
      <c r="M1398" s="183"/>
      <c r="N1398" s="331">
        <f>IFERROR(VLOOKUP(A1398,'[2]Detail CAPEX  (2)'!_xlnm.Print_Area,11,0),0)</f>
        <v>0</v>
      </c>
      <c r="O1398" s="346">
        <f t="shared" si="270"/>
        <v>0</v>
      </c>
      <c r="P1398" s="346">
        <f t="shared" si="270"/>
        <v>0</v>
      </c>
      <c r="Q1398" s="347">
        <f t="shared" si="253"/>
        <v>0</v>
      </c>
    </row>
    <row r="1399" spans="1:17" ht="18.75" x14ac:dyDescent="0.3">
      <c r="A1399" s="183" t="s">
        <v>2151</v>
      </c>
      <c r="B1399" s="183" t="s">
        <v>2152</v>
      </c>
      <c r="C1399" s="343">
        <v>1301</v>
      </c>
      <c r="D1399" s="343">
        <v>1</v>
      </c>
      <c r="E1399" s="343">
        <v>701</v>
      </c>
      <c r="F1399" s="343">
        <v>70133</v>
      </c>
      <c r="G1399" s="343">
        <v>3000</v>
      </c>
      <c r="H1399" s="343">
        <v>404206</v>
      </c>
      <c r="I1399" s="344">
        <v>0</v>
      </c>
      <c r="J1399" s="344">
        <v>0</v>
      </c>
      <c r="K1399" s="346">
        <v>1500000</v>
      </c>
      <c r="L1399" s="348">
        <v>1500000</v>
      </c>
      <c r="M1399" s="183"/>
      <c r="N1399" s="331">
        <f>IFERROR(VLOOKUP(A1399,'[2]Detail CAPEX  (2)'!_xlnm.Print_Area,11,0),0)</f>
        <v>0</v>
      </c>
      <c r="O1399" s="346">
        <f t="shared" si="270"/>
        <v>0</v>
      </c>
      <c r="P1399" s="346">
        <f t="shared" si="270"/>
        <v>0</v>
      </c>
      <c r="Q1399" s="347">
        <f t="shared" si="253"/>
        <v>0</v>
      </c>
    </row>
    <row r="1400" spans="1:17" ht="18.75" x14ac:dyDescent="0.3">
      <c r="A1400" s="183" t="s">
        <v>2153</v>
      </c>
      <c r="B1400" s="183" t="s">
        <v>2154</v>
      </c>
      <c r="C1400" s="343">
        <v>1301</v>
      </c>
      <c r="D1400" s="343">
        <v>1</v>
      </c>
      <c r="E1400" s="343">
        <v>701</v>
      </c>
      <c r="F1400" s="343">
        <v>70133</v>
      </c>
      <c r="G1400" s="343">
        <v>3000</v>
      </c>
      <c r="H1400" s="343">
        <v>404206</v>
      </c>
      <c r="I1400" s="344">
        <v>0</v>
      </c>
      <c r="J1400" s="344">
        <v>0</v>
      </c>
      <c r="K1400" s="346">
        <v>1000000</v>
      </c>
      <c r="L1400" s="348">
        <v>1000000</v>
      </c>
      <c r="M1400" s="183"/>
      <c r="N1400" s="331">
        <f>IFERROR(VLOOKUP(A1400,'[2]Detail CAPEX  (2)'!_xlnm.Print_Area,11,0),0)</f>
        <v>0</v>
      </c>
      <c r="O1400" s="346">
        <f t="shared" si="270"/>
        <v>0</v>
      </c>
      <c r="P1400" s="346">
        <f t="shared" si="270"/>
        <v>0</v>
      </c>
      <c r="Q1400" s="347">
        <f t="shared" si="253"/>
        <v>0</v>
      </c>
    </row>
    <row r="1401" spans="1:17" s="378" customFormat="1" ht="18.75" x14ac:dyDescent="0.3">
      <c r="A1401" s="376"/>
      <c r="B1401" s="376" t="s">
        <v>2155</v>
      </c>
      <c r="C1401" s="376"/>
      <c r="D1401" s="376"/>
      <c r="E1401" s="376"/>
      <c r="F1401" s="376"/>
      <c r="G1401" s="376"/>
      <c r="H1401" s="376"/>
      <c r="I1401" s="377">
        <f>SUM(I1389:I1400)</f>
        <v>2372408470</v>
      </c>
      <c r="J1401" s="377">
        <f t="shared" ref="J1401:Q1401" si="271">SUM(J1389:J1400)</f>
        <v>376826475</v>
      </c>
      <c r="K1401" s="377">
        <f t="shared" si="271"/>
        <v>2629500000</v>
      </c>
      <c r="L1401" s="357">
        <f t="shared" si="271"/>
        <v>1024500000</v>
      </c>
      <c r="M1401" s="377">
        <f t="shared" si="271"/>
        <v>0</v>
      </c>
      <c r="N1401" s="358">
        <f t="shared" si="271"/>
        <v>500000000</v>
      </c>
      <c r="O1401" s="358">
        <f t="shared" si="271"/>
        <v>525000000</v>
      </c>
      <c r="P1401" s="358">
        <f t="shared" si="271"/>
        <v>551250000</v>
      </c>
      <c r="Q1401" s="358">
        <f t="shared" si="271"/>
        <v>1576250000</v>
      </c>
    </row>
    <row r="1402" spans="1:17" ht="18.75" x14ac:dyDescent="0.3">
      <c r="A1402" s="337"/>
      <c r="B1402" s="337"/>
      <c r="C1402" s="337"/>
      <c r="D1402" s="337"/>
      <c r="E1402" s="337"/>
      <c r="F1402" s="337"/>
      <c r="G1402" s="337"/>
      <c r="H1402" s="337"/>
      <c r="I1402" s="183"/>
      <c r="J1402" s="183"/>
      <c r="K1402" s="183"/>
      <c r="L1402" s="342"/>
      <c r="M1402" s="183"/>
      <c r="N1402" s="331">
        <f>IFERROR(VLOOKUP(A1402,'[2]Detail CAPEX  (2)'!_xlnm.Print_Area,11,0),0)</f>
        <v>0</v>
      </c>
      <c r="O1402" s="346">
        <f t="shared" si="270"/>
        <v>0</v>
      </c>
      <c r="P1402" s="346">
        <f t="shared" si="270"/>
        <v>0</v>
      </c>
      <c r="Q1402" s="347">
        <f t="shared" si="253"/>
        <v>0</v>
      </c>
    </row>
    <row r="1403" spans="1:17" ht="18.75" x14ac:dyDescent="0.3">
      <c r="A1403" s="336">
        <v>66001001</v>
      </c>
      <c r="B1403" s="333" t="s">
        <v>76</v>
      </c>
      <c r="C1403" s="337"/>
      <c r="D1403" s="337"/>
      <c r="E1403" s="337"/>
      <c r="F1403" s="337"/>
      <c r="G1403" s="337"/>
      <c r="H1403" s="337"/>
      <c r="I1403" s="183"/>
      <c r="J1403" s="183"/>
      <c r="K1403" s="183"/>
      <c r="L1403" s="342"/>
      <c r="M1403" s="183"/>
      <c r="N1403" s="331">
        <f>IFERROR(VLOOKUP(#REF!,'[2]Detail CAPEX  (2)'!_xlnm.Print_Area,11,0),0)</f>
        <v>0</v>
      </c>
      <c r="O1403" s="346">
        <f t="shared" ref="O1403:P1418" si="272">N1403+5%*N1403</f>
        <v>0</v>
      </c>
      <c r="P1403" s="346">
        <f t="shared" si="272"/>
        <v>0</v>
      </c>
      <c r="Q1403" s="347">
        <f t="shared" si="253"/>
        <v>0</v>
      </c>
    </row>
    <row r="1404" spans="1:17" ht="18.75" x14ac:dyDescent="0.3">
      <c r="A1404" s="333"/>
      <c r="B1404" s="333" t="s">
        <v>142</v>
      </c>
      <c r="C1404" s="337"/>
      <c r="D1404" s="337"/>
      <c r="E1404" s="337"/>
      <c r="F1404" s="337"/>
      <c r="G1404" s="337"/>
      <c r="H1404" s="337"/>
      <c r="I1404" s="183"/>
      <c r="J1404" s="183"/>
      <c r="K1404" s="183"/>
      <c r="L1404" s="342"/>
      <c r="M1404" s="183"/>
      <c r="N1404" s="331">
        <f>IFERROR(VLOOKUP(A1404,'[2]Detail CAPEX  (2)'!_xlnm.Print_Area,11,0),0)</f>
        <v>0</v>
      </c>
      <c r="O1404" s="346">
        <f t="shared" si="272"/>
        <v>0</v>
      </c>
      <c r="P1404" s="346">
        <f t="shared" si="272"/>
        <v>0</v>
      </c>
      <c r="Q1404" s="347">
        <f t="shared" si="253"/>
        <v>0</v>
      </c>
    </row>
    <row r="1405" spans="1:17" ht="18.75" x14ac:dyDescent="0.3">
      <c r="A1405" s="183" t="s">
        <v>2156</v>
      </c>
      <c r="B1405" s="183" t="s">
        <v>743</v>
      </c>
      <c r="C1405" s="343">
        <v>506</v>
      </c>
      <c r="D1405" s="343">
        <v>9</v>
      </c>
      <c r="E1405" s="343">
        <v>709</v>
      </c>
      <c r="F1405" s="343">
        <v>70941</v>
      </c>
      <c r="G1405" s="343">
        <v>3000</v>
      </c>
      <c r="H1405" s="343">
        <v>404102</v>
      </c>
      <c r="I1405" s="344">
        <v>0</v>
      </c>
      <c r="J1405" s="344">
        <v>0</v>
      </c>
      <c r="K1405" s="346">
        <v>1000000</v>
      </c>
      <c r="L1405" s="348">
        <v>1000000</v>
      </c>
      <c r="M1405" s="183"/>
      <c r="N1405" s="331">
        <v>1000000</v>
      </c>
      <c r="O1405" s="346">
        <f t="shared" si="272"/>
        <v>1050000</v>
      </c>
      <c r="P1405" s="346">
        <f t="shared" si="272"/>
        <v>1102500</v>
      </c>
      <c r="Q1405" s="347">
        <f t="shared" si="253"/>
        <v>3152500</v>
      </c>
    </row>
    <row r="1406" spans="1:17" ht="18.75" x14ac:dyDescent="0.3">
      <c r="A1406" s="183" t="s">
        <v>2157</v>
      </c>
      <c r="B1406" s="183" t="s">
        <v>1641</v>
      </c>
      <c r="C1406" s="343">
        <v>502</v>
      </c>
      <c r="D1406" s="343">
        <v>9</v>
      </c>
      <c r="E1406" s="343">
        <v>709</v>
      </c>
      <c r="F1406" s="343">
        <v>70941</v>
      </c>
      <c r="G1406" s="343">
        <v>3000</v>
      </c>
      <c r="H1406" s="343">
        <v>404102</v>
      </c>
      <c r="I1406" s="346">
        <v>1501500</v>
      </c>
      <c r="J1406" s="344">
        <v>0</v>
      </c>
      <c r="K1406" s="346">
        <v>55000000</v>
      </c>
      <c r="L1406" s="348">
        <v>40000000</v>
      </c>
      <c r="M1406" s="183"/>
      <c r="N1406" s="331">
        <v>50000000</v>
      </c>
      <c r="O1406" s="346">
        <f t="shared" si="272"/>
        <v>52500000</v>
      </c>
      <c r="P1406" s="346">
        <f t="shared" si="272"/>
        <v>55125000</v>
      </c>
      <c r="Q1406" s="347">
        <f t="shared" si="253"/>
        <v>157625000</v>
      </c>
    </row>
    <row r="1407" spans="1:17" ht="18.75" x14ac:dyDescent="0.3">
      <c r="A1407" s="183" t="s">
        <v>2158</v>
      </c>
      <c r="B1407" s="183" t="s">
        <v>2159</v>
      </c>
      <c r="C1407" s="343">
        <v>502</v>
      </c>
      <c r="D1407" s="343">
        <v>9</v>
      </c>
      <c r="E1407" s="343">
        <v>709</v>
      </c>
      <c r="F1407" s="343">
        <v>70941</v>
      </c>
      <c r="G1407" s="343">
        <v>3000</v>
      </c>
      <c r="H1407" s="343">
        <v>404102</v>
      </c>
      <c r="I1407" s="346">
        <v>10749000</v>
      </c>
      <c r="J1407" s="344">
        <v>0</v>
      </c>
      <c r="K1407" s="346">
        <v>25200000</v>
      </c>
      <c r="L1407" s="348">
        <v>10000000</v>
      </c>
      <c r="M1407" s="183"/>
      <c r="N1407" s="331">
        <v>20000000</v>
      </c>
      <c r="O1407" s="346">
        <f t="shared" si="272"/>
        <v>21000000</v>
      </c>
      <c r="P1407" s="346">
        <f t="shared" si="272"/>
        <v>22050000</v>
      </c>
      <c r="Q1407" s="347">
        <f t="shared" si="253"/>
        <v>63050000</v>
      </c>
    </row>
    <row r="1408" spans="1:17" ht="18.75" x14ac:dyDescent="0.3">
      <c r="A1408" s="183" t="s">
        <v>2160</v>
      </c>
      <c r="B1408" s="183" t="s">
        <v>583</v>
      </c>
      <c r="C1408" s="343">
        <v>502</v>
      </c>
      <c r="D1408" s="343">
        <v>9</v>
      </c>
      <c r="E1408" s="343">
        <v>709</v>
      </c>
      <c r="F1408" s="343">
        <v>70941</v>
      </c>
      <c r="G1408" s="343">
        <v>3000</v>
      </c>
      <c r="H1408" s="343">
        <v>404102</v>
      </c>
      <c r="I1408" s="346">
        <v>25000000</v>
      </c>
      <c r="J1408" s="344">
        <v>0</v>
      </c>
      <c r="K1408" s="346">
        <v>14000000</v>
      </c>
      <c r="L1408" s="348">
        <v>2000000</v>
      </c>
      <c r="M1408" s="183"/>
      <c r="N1408" s="331">
        <v>15000000</v>
      </c>
      <c r="O1408" s="346">
        <f t="shared" si="272"/>
        <v>15750000</v>
      </c>
      <c r="P1408" s="346">
        <f t="shared" si="272"/>
        <v>16537500</v>
      </c>
      <c r="Q1408" s="347">
        <f t="shared" ref="Q1408:Q1471" si="273">SUM(N1408:P1408)</f>
        <v>47287500</v>
      </c>
    </row>
    <row r="1409" spans="1:17" ht="18.75" x14ac:dyDescent="0.3">
      <c r="A1409" s="183" t="s">
        <v>3609</v>
      </c>
      <c r="B1409" s="183" t="s">
        <v>2161</v>
      </c>
      <c r="C1409" s="343">
        <v>502</v>
      </c>
      <c r="D1409" s="343">
        <v>9</v>
      </c>
      <c r="E1409" s="343">
        <v>709</v>
      </c>
      <c r="F1409" s="343">
        <v>70941</v>
      </c>
      <c r="G1409" s="343">
        <v>3000</v>
      </c>
      <c r="H1409" s="343">
        <v>404102</v>
      </c>
      <c r="I1409" s="344">
        <v>0</v>
      </c>
      <c r="J1409" s="344">
        <v>0</v>
      </c>
      <c r="K1409" s="346">
        <v>15000000</v>
      </c>
      <c r="L1409" s="348">
        <v>15000000</v>
      </c>
      <c r="M1409" s="183"/>
      <c r="N1409" s="331">
        <v>15000000</v>
      </c>
      <c r="O1409" s="346">
        <f t="shared" si="272"/>
        <v>15750000</v>
      </c>
      <c r="P1409" s="346">
        <f t="shared" si="272"/>
        <v>16537500</v>
      </c>
      <c r="Q1409" s="347">
        <f t="shared" si="273"/>
        <v>47287500</v>
      </c>
    </row>
    <row r="1410" spans="1:17" ht="18.75" x14ac:dyDescent="0.3">
      <c r="A1410" s="183" t="s">
        <v>2162</v>
      </c>
      <c r="B1410" s="183" t="s">
        <v>2163</v>
      </c>
      <c r="C1410" s="343">
        <v>502</v>
      </c>
      <c r="D1410" s="343">
        <v>9</v>
      </c>
      <c r="E1410" s="343">
        <v>709</v>
      </c>
      <c r="F1410" s="343">
        <v>70941</v>
      </c>
      <c r="G1410" s="343">
        <v>3000</v>
      </c>
      <c r="H1410" s="343">
        <v>404102</v>
      </c>
      <c r="I1410" s="346">
        <v>30000000</v>
      </c>
      <c r="J1410" s="344">
        <v>0</v>
      </c>
      <c r="K1410" s="344">
        <v>0</v>
      </c>
      <c r="L1410" s="345">
        <v>0</v>
      </c>
      <c r="M1410" s="183"/>
      <c r="N1410" s="331">
        <f>IFERROR(VLOOKUP(A1410,'[2]Detail CAPEX  (2)'!_xlnm.Print_Area,11,0),0)</f>
        <v>0</v>
      </c>
      <c r="O1410" s="346">
        <f t="shared" si="272"/>
        <v>0</v>
      </c>
      <c r="P1410" s="346">
        <f t="shared" si="272"/>
        <v>0</v>
      </c>
      <c r="Q1410" s="347">
        <f t="shared" si="273"/>
        <v>0</v>
      </c>
    </row>
    <row r="1411" spans="1:17" ht="18.75" x14ac:dyDescent="0.3">
      <c r="A1411" s="183" t="s">
        <v>2164</v>
      </c>
      <c r="B1411" s="183" t="s">
        <v>2165</v>
      </c>
      <c r="C1411" s="343">
        <v>502</v>
      </c>
      <c r="D1411" s="343">
        <v>9</v>
      </c>
      <c r="E1411" s="343">
        <v>709</v>
      </c>
      <c r="F1411" s="343">
        <v>70941</v>
      </c>
      <c r="G1411" s="343">
        <v>3000</v>
      </c>
      <c r="H1411" s="343">
        <v>404205</v>
      </c>
      <c r="I1411" s="344">
        <v>0</v>
      </c>
      <c r="J1411" s="346">
        <v>20000000</v>
      </c>
      <c r="K1411" s="344">
        <v>0</v>
      </c>
      <c r="L1411" s="345">
        <v>0</v>
      </c>
      <c r="M1411" s="183"/>
      <c r="N1411" s="331">
        <f>IFERROR(VLOOKUP(A1411,'[2]Detail CAPEX  (2)'!_xlnm.Print_Area,11,0),0)</f>
        <v>0</v>
      </c>
      <c r="O1411" s="346">
        <f t="shared" si="272"/>
        <v>0</v>
      </c>
      <c r="P1411" s="346">
        <f t="shared" si="272"/>
        <v>0</v>
      </c>
      <c r="Q1411" s="347">
        <f t="shared" si="273"/>
        <v>0</v>
      </c>
    </row>
    <row r="1412" spans="1:17" ht="18.75" x14ac:dyDescent="0.3">
      <c r="A1412" s="183" t="s">
        <v>2166</v>
      </c>
      <c r="B1412" s="183" t="s">
        <v>1657</v>
      </c>
      <c r="C1412" s="343">
        <v>502</v>
      </c>
      <c r="D1412" s="343">
        <v>9</v>
      </c>
      <c r="E1412" s="343">
        <v>709</v>
      </c>
      <c r="F1412" s="343">
        <v>70941</v>
      </c>
      <c r="G1412" s="343">
        <v>3000</v>
      </c>
      <c r="H1412" s="343">
        <v>404206</v>
      </c>
      <c r="I1412" s="346">
        <v>2800000</v>
      </c>
      <c r="J1412" s="344">
        <v>0</v>
      </c>
      <c r="K1412" s="344">
        <v>0</v>
      </c>
      <c r="L1412" s="345">
        <v>0</v>
      </c>
      <c r="M1412" s="183"/>
      <c r="N1412" s="331">
        <f>IFERROR(VLOOKUP(A1412,'[2]Detail CAPEX  (2)'!_xlnm.Print_Area,11,0),0)</f>
        <v>0</v>
      </c>
      <c r="O1412" s="346">
        <f t="shared" si="272"/>
        <v>0</v>
      </c>
      <c r="P1412" s="346">
        <f t="shared" si="272"/>
        <v>0</v>
      </c>
      <c r="Q1412" s="347">
        <f t="shared" si="273"/>
        <v>0</v>
      </c>
    </row>
    <row r="1413" spans="1:17" ht="18.75" x14ac:dyDescent="0.3">
      <c r="A1413" s="333"/>
      <c r="B1413" s="333" t="s">
        <v>222</v>
      </c>
      <c r="C1413" s="337"/>
      <c r="D1413" s="337"/>
      <c r="E1413" s="337"/>
      <c r="F1413" s="337"/>
      <c r="G1413" s="337"/>
      <c r="H1413" s="337"/>
      <c r="I1413" s="183"/>
      <c r="J1413" s="183"/>
      <c r="K1413" s="183"/>
      <c r="L1413" s="342"/>
      <c r="M1413" s="183"/>
      <c r="N1413" s="331">
        <f>IFERROR(VLOOKUP(A1413,'[2]Detail CAPEX  (2)'!_xlnm.Print_Area,11,0),0)</f>
        <v>0</v>
      </c>
      <c r="O1413" s="346">
        <f t="shared" si="272"/>
        <v>0</v>
      </c>
      <c r="P1413" s="346">
        <f t="shared" si="272"/>
        <v>0</v>
      </c>
      <c r="Q1413" s="347">
        <f t="shared" si="273"/>
        <v>0</v>
      </c>
    </row>
    <row r="1414" spans="1:17" ht="18.75" x14ac:dyDescent="0.3">
      <c r="A1414" s="183" t="s">
        <v>2167</v>
      </c>
      <c r="B1414" s="183" t="s">
        <v>2168</v>
      </c>
      <c r="C1414" s="343">
        <v>408</v>
      </c>
      <c r="D1414" s="343">
        <v>9</v>
      </c>
      <c r="E1414" s="343">
        <v>704</v>
      </c>
      <c r="F1414" s="343">
        <v>70411</v>
      </c>
      <c r="G1414" s="343">
        <v>3000</v>
      </c>
      <c r="H1414" s="343">
        <v>404206</v>
      </c>
      <c r="I1414" s="344">
        <v>0</v>
      </c>
      <c r="J1414" s="344">
        <v>0</v>
      </c>
      <c r="K1414" s="344">
        <v>0</v>
      </c>
      <c r="L1414" s="345">
        <v>0</v>
      </c>
      <c r="M1414" s="183"/>
      <c r="N1414" s="331">
        <f>IFERROR(VLOOKUP(A1414,'[2]Detail CAPEX  (2)'!_xlnm.Print_Area,11,0),0)</f>
        <v>0</v>
      </c>
      <c r="O1414" s="346">
        <f t="shared" si="272"/>
        <v>0</v>
      </c>
      <c r="P1414" s="346">
        <f t="shared" si="272"/>
        <v>0</v>
      </c>
      <c r="Q1414" s="347">
        <f t="shared" si="273"/>
        <v>0</v>
      </c>
    </row>
    <row r="1415" spans="1:17" ht="18.75" x14ac:dyDescent="0.3">
      <c r="A1415" s="333"/>
      <c r="B1415" s="333" t="s">
        <v>326</v>
      </c>
      <c r="C1415" s="337"/>
      <c r="D1415" s="337"/>
      <c r="E1415" s="337"/>
      <c r="F1415" s="337"/>
      <c r="G1415" s="337"/>
      <c r="H1415" s="337"/>
      <c r="I1415" s="183"/>
      <c r="J1415" s="183"/>
      <c r="K1415" s="183"/>
      <c r="L1415" s="342"/>
      <c r="M1415" s="183"/>
      <c r="N1415" s="331">
        <f>IFERROR(VLOOKUP(A1415,'[2]Detail CAPEX  (2)'!_xlnm.Print_Area,11,0),0)</f>
        <v>0</v>
      </c>
      <c r="O1415" s="346">
        <f t="shared" si="272"/>
        <v>0</v>
      </c>
      <c r="P1415" s="346">
        <f t="shared" si="272"/>
        <v>0</v>
      </c>
      <c r="Q1415" s="347">
        <f t="shared" si="273"/>
        <v>0</v>
      </c>
    </row>
    <row r="1416" spans="1:17" ht="18.75" x14ac:dyDescent="0.3">
      <c r="A1416" s="183" t="s">
        <v>2169</v>
      </c>
      <c r="B1416" s="183" t="s">
        <v>2170</v>
      </c>
      <c r="C1416" s="343">
        <v>1101</v>
      </c>
      <c r="D1416" s="343">
        <v>9</v>
      </c>
      <c r="E1416" s="343">
        <v>709</v>
      </c>
      <c r="F1416" s="343">
        <v>70941</v>
      </c>
      <c r="G1416" s="343">
        <v>3000</v>
      </c>
      <c r="H1416" s="343">
        <v>404315</v>
      </c>
      <c r="I1416" s="344">
        <v>0</v>
      </c>
      <c r="J1416" s="344">
        <v>0</v>
      </c>
      <c r="K1416" s="346">
        <v>2000000</v>
      </c>
      <c r="L1416" s="348">
        <v>2000000</v>
      </c>
      <c r="M1416" s="183"/>
      <c r="N1416" s="331">
        <f>IFERROR(VLOOKUP(A1416,'[2]Detail CAPEX  (2)'!_xlnm.Print_Area,11,0),0)</f>
        <v>0</v>
      </c>
      <c r="O1416" s="346">
        <f t="shared" si="272"/>
        <v>0</v>
      </c>
      <c r="P1416" s="346">
        <f t="shared" si="272"/>
        <v>0</v>
      </c>
      <c r="Q1416" s="347">
        <f t="shared" si="273"/>
        <v>0</v>
      </c>
    </row>
    <row r="1417" spans="1:17" ht="18.75" x14ac:dyDescent="0.3">
      <c r="A1417" s="183" t="s">
        <v>2171</v>
      </c>
      <c r="B1417" s="183" t="s">
        <v>2172</v>
      </c>
      <c r="C1417" s="343">
        <v>1101</v>
      </c>
      <c r="D1417" s="343">
        <v>9</v>
      </c>
      <c r="E1417" s="343">
        <v>709</v>
      </c>
      <c r="F1417" s="343">
        <v>70941</v>
      </c>
      <c r="G1417" s="343">
        <v>3000</v>
      </c>
      <c r="H1417" s="343">
        <v>404206</v>
      </c>
      <c r="I1417" s="344">
        <v>0</v>
      </c>
      <c r="J1417" s="344">
        <v>0</v>
      </c>
      <c r="K1417" s="346">
        <v>5000000</v>
      </c>
      <c r="L1417" s="348">
        <v>3000000</v>
      </c>
      <c r="M1417" s="183"/>
      <c r="N1417" s="331">
        <v>3000000</v>
      </c>
      <c r="O1417" s="346">
        <f t="shared" si="272"/>
        <v>3150000</v>
      </c>
      <c r="P1417" s="346">
        <f t="shared" si="272"/>
        <v>3307500</v>
      </c>
      <c r="Q1417" s="347">
        <f t="shared" si="273"/>
        <v>9457500</v>
      </c>
    </row>
    <row r="1418" spans="1:17" ht="18.75" x14ac:dyDescent="0.3">
      <c r="A1418" s="183" t="s">
        <v>2173</v>
      </c>
      <c r="B1418" s="183" t="s">
        <v>2174</v>
      </c>
      <c r="C1418" s="343">
        <v>1102</v>
      </c>
      <c r="D1418" s="343">
        <v>9</v>
      </c>
      <c r="E1418" s="343">
        <v>709</v>
      </c>
      <c r="F1418" s="343">
        <v>70941</v>
      </c>
      <c r="G1418" s="343">
        <v>3000</v>
      </c>
      <c r="H1418" s="343">
        <v>404206</v>
      </c>
      <c r="I1418" s="344">
        <v>0</v>
      </c>
      <c r="J1418" s="344">
        <v>0</v>
      </c>
      <c r="K1418" s="346">
        <v>8000000</v>
      </c>
      <c r="L1418" s="348">
        <v>8000000</v>
      </c>
      <c r="M1418" s="183"/>
      <c r="N1418" s="331">
        <v>10000000</v>
      </c>
      <c r="O1418" s="346">
        <f t="shared" si="272"/>
        <v>10500000</v>
      </c>
      <c r="P1418" s="346">
        <f t="shared" si="272"/>
        <v>11025000</v>
      </c>
      <c r="Q1418" s="347">
        <f t="shared" si="273"/>
        <v>31525000</v>
      </c>
    </row>
    <row r="1419" spans="1:17" ht="18.75" x14ac:dyDescent="0.3">
      <c r="A1419" s="183" t="s">
        <v>2175</v>
      </c>
      <c r="B1419" s="183" t="s">
        <v>2176</v>
      </c>
      <c r="C1419" s="343">
        <v>1102</v>
      </c>
      <c r="D1419" s="343">
        <v>9</v>
      </c>
      <c r="E1419" s="343">
        <v>709</v>
      </c>
      <c r="F1419" s="343">
        <v>70941</v>
      </c>
      <c r="G1419" s="343">
        <v>3000</v>
      </c>
      <c r="H1419" s="343">
        <v>404206</v>
      </c>
      <c r="I1419" s="346">
        <v>4512500</v>
      </c>
      <c r="J1419" s="344">
        <v>0</v>
      </c>
      <c r="K1419" s="346">
        <v>30000000</v>
      </c>
      <c r="L1419" s="348">
        <v>30000000</v>
      </c>
      <c r="M1419" s="183"/>
      <c r="N1419" s="331">
        <v>30000000</v>
      </c>
      <c r="O1419" s="346">
        <f t="shared" ref="O1419:P1434" si="274">N1419+5%*N1419</f>
        <v>31500000</v>
      </c>
      <c r="P1419" s="346">
        <f t="shared" si="274"/>
        <v>33075000</v>
      </c>
      <c r="Q1419" s="347">
        <f t="shared" si="273"/>
        <v>94575000</v>
      </c>
    </row>
    <row r="1420" spans="1:17" ht="18.75" x14ac:dyDescent="0.3">
      <c r="A1420" s="183" t="s">
        <v>2177</v>
      </c>
      <c r="B1420" s="183" t="s">
        <v>2178</v>
      </c>
      <c r="C1420" s="343">
        <v>1101</v>
      </c>
      <c r="D1420" s="343">
        <v>9</v>
      </c>
      <c r="E1420" s="343">
        <v>709</v>
      </c>
      <c r="F1420" s="343">
        <v>70941</v>
      </c>
      <c r="G1420" s="343">
        <v>3000</v>
      </c>
      <c r="H1420" s="343">
        <v>404206</v>
      </c>
      <c r="I1420" s="344">
        <v>0</v>
      </c>
      <c r="J1420" s="344">
        <v>0</v>
      </c>
      <c r="K1420" s="346">
        <v>2000000</v>
      </c>
      <c r="L1420" s="348">
        <v>2000000</v>
      </c>
      <c r="M1420" s="183"/>
      <c r="N1420" s="331">
        <v>2000000</v>
      </c>
      <c r="O1420" s="346">
        <f t="shared" si="274"/>
        <v>2100000</v>
      </c>
      <c r="P1420" s="346">
        <f t="shared" si="274"/>
        <v>2205000</v>
      </c>
      <c r="Q1420" s="347">
        <f t="shared" si="273"/>
        <v>6305000</v>
      </c>
    </row>
    <row r="1421" spans="1:17" ht="18.75" x14ac:dyDescent="0.3">
      <c r="A1421" s="183" t="s">
        <v>2179</v>
      </c>
      <c r="B1421" s="183" t="s">
        <v>2180</v>
      </c>
      <c r="C1421" s="343">
        <v>1101</v>
      </c>
      <c r="D1421" s="343">
        <v>9</v>
      </c>
      <c r="E1421" s="343">
        <v>709</v>
      </c>
      <c r="F1421" s="343">
        <v>70941</v>
      </c>
      <c r="G1421" s="343">
        <v>3000</v>
      </c>
      <c r="H1421" s="343">
        <v>404206</v>
      </c>
      <c r="I1421" s="344">
        <v>0</v>
      </c>
      <c r="J1421" s="344">
        <v>0</v>
      </c>
      <c r="K1421" s="346">
        <v>3000000</v>
      </c>
      <c r="L1421" s="348">
        <v>3000000</v>
      </c>
      <c r="M1421" s="183"/>
      <c r="N1421" s="331">
        <v>5000000</v>
      </c>
      <c r="O1421" s="346">
        <f t="shared" si="274"/>
        <v>5250000</v>
      </c>
      <c r="P1421" s="346">
        <f t="shared" si="274"/>
        <v>5512500</v>
      </c>
      <c r="Q1421" s="347">
        <f t="shared" si="273"/>
        <v>15762500</v>
      </c>
    </row>
    <row r="1422" spans="1:17" ht="18.75" x14ac:dyDescent="0.3">
      <c r="A1422" s="183" t="s">
        <v>2181</v>
      </c>
      <c r="B1422" s="183" t="s">
        <v>2182</v>
      </c>
      <c r="C1422" s="343">
        <v>1102</v>
      </c>
      <c r="D1422" s="343">
        <v>9</v>
      </c>
      <c r="E1422" s="343">
        <v>709</v>
      </c>
      <c r="F1422" s="343">
        <v>70941</v>
      </c>
      <c r="G1422" s="343">
        <v>3000</v>
      </c>
      <c r="H1422" s="343">
        <v>404206</v>
      </c>
      <c r="I1422" s="344">
        <v>0</v>
      </c>
      <c r="J1422" s="344">
        <v>0</v>
      </c>
      <c r="K1422" s="346">
        <v>90000000</v>
      </c>
      <c r="L1422" s="348">
        <v>45000000</v>
      </c>
      <c r="M1422" s="183"/>
      <c r="N1422" s="331">
        <v>50000000</v>
      </c>
      <c r="O1422" s="346">
        <f t="shared" si="274"/>
        <v>52500000</v>
      </c>
      <c r="P1422" s="346">
        <f t="shared" si="274"/>
        <v>55125000</v>
      </c>
      <c r="Q1422" s="347">
        <f t="shared" si="273"/>
        <v>157625000</v>
      </c>
    </row>
    <row r="1423" spans="1:17" ht="18.75" x14ac:dyDescent="0.3">
      <c r="A1423" s="183" t="s">
        <v>2183</v>
      </c>
      <c r="B1423" s="183" t="s">
        <v>2184</v>
      </c>
      <c r="C1423" s="343">
        <v>1102</v>
      </c>
      <c r="D1423" s="343">
        <v>9</v>
      </c>
      <c r="E1423" s="343">
        <v>709</v>
      </c>
      <c r="F1423" s="343">
        <v>70941</v>
      </c>
      <c r="G1423" s="343">
        <v>3000</v>
      </c>
      <c r="H1423" s="343">
        <v>404206</v>
      </c>
      <c r="I1423" s="344">
        <v>0</v>
      </c>
      <c r="J1423" s="344">
        <v>0</v>
      </c>
      <c r="K1423" s="346">
        <v>2000000</v>
      </c>
      <c r="L1423" s="348">
        <v>2000000</v>
      </c>
      <c r="M1423" s="183"/>
      <c r="N1423" s="331">
        <f>IFERROR(VLOOKUP(A1423,'[2]Detail CAPEX  (2)'!_xlnm.Print_Area,11,0),0)</f>
        <v>0</v>
      </c>
      <c r="O1423" s="346">
        <f t="shared" si="274"/>
        <v>0</v>
      </c>
      <c r="P1423" s="346">
        <f t="shared" si="274"/>
        <v>0</v>
      </c>
      <c r="Q1423" s="347">
        <f t="shared" si="273"/>
        <v>0</v>
      </c>
    </row>
    <row r="1424" spans="1:17" ht="18.75" x14ac:dyDescent="0.3">
      <c r="A1424" s="183" t="s">
        <v>2185</v>
      </c>
      <c r="B1424" s="183" t="s">
        <v>2186</v>
      </c>
      <c r="C1424" s="343">
        <v>1101</v>
      </c>
      <c r="D1424" s="343">
        <v>9</v>
      </c>
      <c r="E1424" s="343">
        <v>709</v>
      </c>
      <c r="F1424" s="343">
        <v>70941</v>
      </c>
      <c r="G1424" s="343">
        <v>3000</v>
      </c>
      <c r="H1424" s="343">
        <v>404206</v>
      </c>
      <c r="I1424" s="344">
        <v>0</v>
      </c>
      <c r="J1424" s="344">
        <v>0</v>
      </c>
      <c r="K1424" s="346">
        <v>6000000</v>
      </c>
      <c r="L1424" s="348">
        <v>5000000</v>
      </c>
      <c r="M1424" s="183"/>
      <c r="N1424" s="331">
        <v>6000000</v>
      </c>
      <c r="O1424" s="346">
        <f t="shared" si="274"/>
        <v>6300000</v>
      </c>
      <c r="P1424" s="346">
        <f t="shared" si="274"/>
        <v>6615000</v>
      </c>
      <c r="Q1424" s="347">
        <f t="shared" si="273"/>
        <v>18915000</v>
      </c>
    </row>
    <row r="1425" spans="1:17" ht="18.75" x14ac:dyDescent="0.3">
      <c r="A1425" s="183" t="s">
        <v>2187</v>
      </c>
      <c r="B1425" s="183" t="s">
        <v>2188</v>
      </c>
      <c r="C1425" s="343">
        <v>1101</v>
      </c>
      <c r="D1425" s="343">
        <v>9</v>
      </c>
      <c r="E1425" s="343">
        <v>709</v>
      </c>
      <c r="F1425" s="343">
        <v>70941</v>
      </c>
      <c r="G1425" s="343">
        <v>3000</v>
      </c>
      <c r="H1425" s="343">
        <v>404206</v>
      </c>
      <c r="I1425" s="344">
        <v>0</v>
      </c>
      <c r="J1425" s="344">
        <v>0</v>
      </c>
      <c r="K1425" s="346">
        <v>2000000</v>
      </c>
      <c r="L1425" s="348">
        <v>2000000</v>
      </c>
      <c r="M1425" s="183"/>
      <c r="N1425" s="331">
        <f>IFERROR(VLOOKUP(A1425,'[2]Detail CAPEX  (2)'!_xlnm.Print_Area,11,0),0)</f>
        <v>0</v>
      </c>
      <c r="O1425" s="346">
        <f t="shared" si="274"/>
        <v>0</v>
      </c>
      <c r="P1425" s="346">
        <f t="shared" si="274"/>
        <v>0</v>
      </c>
      <c r="Q1425" s="347">
        <f t="shared" si="273"/>
        <v>0</v>
      </c>
    </row>
    <row r="1426" spans="1:17" ht="18.75" x14ac:dyDescent="0.3">
      <c r="A1426" s="183" t="s">
        <v>2189</v>
      </c>
      <c r="B1426" s="183" t="s">
        <v>2190</v>
      </c>
      <c r="C1426" s="343">
        <v>1102</v>
      </c>
      <c r="D1426" s="343">
        <v>9</v>
      </c>
      <c r="E1426" s="343">
        <v>709</v>
      </c>
      <c r="F1426" s="343">
        <v>70941</v>
      </c>
      <c r="G1426" s="343">
        <v>3000</v>
      </c>
      <c r="H1426" s="343">
        <v>404206</v>
      </c>
      <c r="I1426" s="344">
        <v>0</v>
      </c>
      <c r="J1426" s="344">
        <v>0</v>
      </c>
      <c r="K1426" s="346">
        <v>5000000</v>
      </c>
      <c r="L1426" s="348">
        <v>5000000</v>
      </c>
      <c r="M1426" s="183"/>
      <c r="N1426" s="331">
        <v>2000000</v>
      </c>
      <c r="O1426" s="346">
        <f t="shared" si="274"/>
        <v>2100000</v>
      </c>
      <c r="P1426" s="346">
        <f t="shared" si="274"/>
        <v>2205000</v>
      </c>
      <c r="Q1426" s="347">
        <f t="shared" si="273"/>
        <v>6305000</v>
      </c>
    </row>
    <row r="1427" spans="1:17" ht="18.75" x14ac:dyDescent="0.3">
      <c r="A1427" s="183" t="s">
        <v>2191</v>
      </c>
      <c r="B1427" s="183" t="s">
        <v>2192</v>
      </c>
      <c r="C1427" s="343">
        <v>1102</v>
      </c>
      <c r="D1427" s="343">
        <v>9</v>
      </c>
      <c r="E1427" s="343">
        <v>709</v>
      </c>
      <c r="F1427" s="343">
        <v>70941</v>
      </c>
      <c r="G1427" s="343">
        <v>3000</v>
      </c>
      <c r="H1427" s="343">
        <v>404206</v>
      </c>
      <c r="I1427" s="344">
        <v>0</v>
      </c>
      <c r="J1427" s="344">
        <v>0</v>
      </c>
      <c r="K1427" s="346">
        <v>1000000</v>
      </c>
      <c r="L1427" s="348">
        <v>1000000</v>
      </c>
      <c r="M1427" s="183"/>
      <c r="N1427" s="331">
        <v>2000000</v>
      </c>
      <c r="O1427" s="346">
        <f t="shared" si="274"/>
        <v>2100000</v>
      </c>
      <c r="P1427" s="346">
        <f t="shared" si="274"/>
        <v>2205000</v>
      </c>
      <c r="Q1427" s="347">
        <f t="shared" si="273"/>
        <v>6305000</v>
      </c>
    </row>
    <row r="1428" spans="1:17" ht="18.75" x14ac:dyDescent="0.3">
      <c r="A1428" s="183" t="s">
        <v>2193</v>
      </c>
      <c r="B1428" s="183" t="s">
        <v>2194</v>
      </c>
      <c r="C1428" s="343">
        <v>1101</v>
      </c>
      <c r="D1428" s="343">
        <v>9</v>
      </c>
      <c r="E1428" s="343">
        <v>709</v>
      </c>
      <c r="F1428" s="343">
        <v>70941</v>
      </c>
      <c r="G1428" s="343">
        <v>3000</v>
      </c>
      <c r="H1428" s="343">
        <v>404206</v>
      </c>
      <c r="I1428" s="344">
        <v>0</v>
      </c>
      <c r="J1428" s="344">
        <v>0</v>
      </c>
      <c r="K1428" s="346">
        <v>4000000</v>
      </c>
      <c r="L1428" s="348">
        <v>4000000</v>
      </c>
      <c r="M1428" s="183"/>
      <c r="N1428" s="331">
        <v>5000000</v>
      </c>
      <c r="O1428" s="346">
        <f t="shared" si="274"/>
        <v>5250000</v>
      </c>
      <c r="P1428" s="346">
        <f t="shared" si="274"/>
        <v>5512500</v>
      </c>
      <c r="Q1428" s="347">
        <f t="shared" si="273"/>
        <v>15762500</v>
      </c>
    </row>
    <row r="1429" spans="1:17" ht="18.75" x14ac:dyDescent="0.3">
      <c r="A1429" s="183" t="s">
        <v>2195</v>
      </c>
      <c r="B1429" s="183" t="s">
        <v>2196</v>
      </c>
      <c r="C1429" s="343">
        <v>1102</v>
      </c>
      <c r="D1429" s="343">
        <v>9</v>
      </c>
      <c r="E1429" s="343">
        <v>709</v>
      </c>
      <c r="F1429" s="343">
        <v>70941</v>
      </c>
      <c r="G1429" s="343">
        <v>3000</v>
      </c>
      <c r="H1429" s="343">
        <v>404206</v>
      </c>
      <c r="I1429" s="344">
        <v>0</v>
      </c>
      <c r="J1429" s="344">
        <v>0</v>
      </c>
      <c r="K1429" s="346">
        <v>40250085</v>
      </c>
      <c r="L1429" s="348">
        <v>5000000</v>
      </c>
      <c r="M1429" s="183"/>
      <c r="N1429" s="331">
        <f>IFERROR(VLOOKUP(A1429,'[2]Detail CAPEX  (2)'!_xlnm.Print_Area,11,0),0)</f>
        <v>0</v>
      </c>
      <c r="O1429" s="346">
        <f t="shared" si="274"/>
        <v>0</v>
      </c>
      <c r="P1429" s="346">
        <f t="shared" si="274"/>
        <v>0</v>
      </c>
      <c r="Q1429" s="347">
        <f t="shared" si="273"/>
        <v>0</v>
      </c>
    </row>
    <row r="1430" spans="1:17" ht="18.75" x14ac:dyDescent="0.3">
      <c r="A1430" s="183" t="s">
        <v>2197</v>
      </c>
      <c r="B1430" s="183" t="s">
        <v>2198</v>
      </c>
      <c r="C1430" s="343">
        <v>1101</v>
      </c>
      <c r="D1430" s="343">
        <v>9</v>
      </c>
      <c r="E1430" s="343">
        <v>709</v>
      </c>
      <c r="F1430" s="343">
        <v>70941</v>
      </c>
      <c r="G1430" s="343">
        <v>3000</v>
      </c>
      <c r="H1430" s="343">
        <v>404206</v>
      </c>
      <c r="I1430" s="344">
        <v>0</v>
      </c>
      <c r="J1430" s="344">
        <v>0</v>
      </c>
      <c r="K1430" s="344">
        <v>0</v>
      </c>
      <c r="L1430" s="348">
        <v>35000000</v>
      </c>
      <c r="M1430" s="183"/>
      <c r="N1430" s="331">
        <v>35000000</v>
      </c>
      <c r="O1430" s="346">
        <f t="shared" si="274"/>
        <v>36750000</v>
      </c>
      <c r="P1430" s="346">
        <f t="shared" si="274"/>
        <v>38587500</v>
      </c>
      <c r="Q1430" s="347">
        <f t="shared" si="273"/>
        <v>110337500</v>
      </c>
    </row>
    <row r="1431" spans="1:17" ht="18.75" x14ac:dyDescent="0.3">
      <c r="A1431" s="333"/>
      <c r="B1431" s="333" t="s">
        <v>150</v>
      </c>
      <c r="C1431" s="337"/>
      <c r="D1431" s="337"/>
      <c r="E1431" s="337"/>
      <c r="F1431" s="337"/>
      <c r="G1431" s="337"/>
      <c r="H1431" s="337"/>
      <c r="I1431" s="183"/>
      <c r="J1431" s="183"/>
      <c r="K1431" s="183"/>
      <c r="L1431" s="342"/>
      <c r="M1431" s="183"/>
      <c r="N1431" s="331">
        <f>IFERROR(VLOOKUP(A1431,'[2]Detail CAPEX  (2)'!_xlnm.Print_Area,11,0),0)</f>
        <v>0</v>
      </c>
      <c r="O1431" s="346">
        <f t="shared" si="274"/>
        <v>0</v>
      </c>
      <c r="P1431" s="346">
        <f t="shared" si="274"/>
        <v>0</v>
      </c>
      <c r="Q1431" s="347">
        <f t="shared" si="273"/>
        <v>0</v>
      </c>
    </row>
    <row r="1432" spans="1:17" ht="18.75" x14ac:dyDescent="0.3">
      <c r="A1432" s="183" t="s">
        <v>2199</v>
      </c>
      <c r="B1432" s="183" t="s">
        <v>2200</v>
      </c>
      <c r="C1432" s="343">
        <v>1305</v>
      </c>
      <c r="D1432" s="343">
        <v>9</v>
      </c>
      <c r="E1432" s="343">
        <v>701</v>
      </c>
      <c r="F1432" s="343">
        <v>70133</v>
      </c>
      <c r="G1432" s="343">
        <v>3000</v>
      </c>
      <c r="H1432" s="343">
        <v>404205</v>
      </c>
      <c r="I1432" s="346">
        <v>2500000</v>
      </c>
      <c r="J1432" s="344">
        <v>0</v>
      </c>
      <c r="K1432" s="346">
        <v>15000000</v>
      </c>
      <c r="L1432" s="348">
        <v>1000000</v>
      </c>
      <c r="M1432" s="183"/>
      <c r="N1432" s="331">
        <v>10000000</v>
      </c>
      <c r="O1432" s="346">
        <f t="shared" si="274"/>
        <v>10500000</v>
      </c>
      <c r="P1432" s="346">
        <f t="shared" si="274"/>
        <v>11025000</v>
      </c>
      <c r="Q1432" s="347">
        <f t="shared" si="273"/>
        <v>31525000</v>
      </c>
    </row>
    <row r="1433" spans="1:17" ht="18.75" x14ac:dyDescent="0.3">
      <c r="A1433" s="183" t="s">
        <v>2201</v>
      </c>
      <c r="B1433" s="183" t="s">
        <v>999</v>
      </c>
      <c r="C1433" s="343">
        <v>1304</v>
      </c>
      <c r="D1433" s="343">
        <v>9</v>
      </c>
      <c r="E1433" s="343">
        <v>701</v>
      </c>
      <c r="F1433" s="343">
        <v>70160</v>
      </c>
      <c r="G1433" s="343">
        <v>3000</v>
      </c>
      <c r="H1433" s="343">
        <v>404206</v>
      </c>
      <c r="I1433" s="344">
        <v>0</v>
      </c>
      <c r="J1433" s="344">
        <v>0</v>
      </c>
      <c r="K1433" s="346">
        <v>5000000</v>
      </c>
      <c r="L1433" s="348">
        <v>5000000</v>
      </c>
      <c r="M1433" s="183"/>
      <c r="N1433" s="331">
        <v>5000000</v>
      </c>
      <c r="O1433" s="346">
        <f t="shared" si="274"/>
        <v>5250000</v>
      </c>
      <c r="P1433" s="346">
        <f t="shared" si="274"/>
        <v>5512500</v>
      </c>
      <c r="Q1433" s="347">
        <f t="shared" si="273"/>
        <v>15762500</v>
      </c>
    </row>
    <row r="1434" spans="1:17" ht="18.75" x14ac:dyDescent="0.3">
      <c r="A1434" s="333"/>
      <c r="B1434" s="333" t="s">
        <v>145</v>
      </c>
      <c r="C1434" s="337"/>
      <c r="D1434" s="337"/>
      <c r="E1434" s="337"/>
      <c r="F1434" s="337"/>
      <c r="G1434" s="337"/>
      <c r="H1434" s="337"/>
      <c r="I1434" s="183"/>
      <c r="J1434" s="183"/>
      <c r="K1434" s="183"/>
      <c r="L1434" s="342"/>
      <c r="M1434" s="183"/>
      <c r="N1434" s="331">
        <f>IFERROR(VLOOKUP(A1434,'[2]Detail CAPEX  (2)'!_xlnm.Print_Area,11,0),0)</f>
        <v>0</v>
      </c>
      <c r="O1434" s="346">
        <f t="shared" si="274"/>
        <v>0</v>
      </c>
      <c r="P1434" s="346">
        <f t="shared" si="274"/>
        <v>0</v>
      </c>
      <c r="Q1434" s="347">
        <f t="shared" si="273"/>
        <v>0</v>
      </c>
    </row>
    <row r="1435" spans="1:17" ht="18.75" x14ac:dyDescent="0.3">
      <c r="A1435" s="183" t="s">
        <v>2202</v>
      </c>
      <c r="B1435" s="183" t="s">
        <v>2203</v>
      </c>
      <c r="C1435" s="343">
        <v>805</v>
      </c>
      <c r="D1435" s="343">
        <v>9</v>
      </c>
      <c r="E1435" s="343">
        <v>709</v>
      </c>
      <c r="F1435" s="343">
        <v>70950</v>
      </c>
      <c r="G1435" s="343">
        <v>3000</v>
      </c>
      <c r="H1435" s="343">
        <v>404206</v>
      </c>
      <c r="I1435" s="344">
        <v>0</v>
      </c>
      <c r="J1435" s="344">
        <v>0</v>
      </c>
      <c r="K1435" s="346">
        <v>20000000</v>
      </c>
      <c r="L1435" s="348">
        <v>5000000</v>
      </c>
      <c r="M1435" s="183"/>
      <c r="N1435" s="331">
        <f>IFERROR(VLOOKUP(A1435,'[2]Detail CAPEX  (2)'!_xlnm.Print_Area,11,0),0)</f>
        <v>0</v>
      </c>
      <c r="O1435" s="346">
        <f t="shared" ref="O1435:P1450" si="275">N1435+5%*N1435</f>
        <v>0</v>
      </c>
      <c r="P1435" s="346">
        <f t="shared" si="275"/>
        <v>0</v>
      </c>
      <c r="Q1435" s="347">
        <f t="shared" si="273"/>
        <v>0</v>
      </c>
    </row>
    <row r="1436" spans="1:17" ht="18.75" x14ac:dyDescent="0.3">
      <c r="A1436" s="183" t="s">
        <v>2204</v>
      </c>
      <c r="B1436" s="183" t="s">
        <v>1655</v>
      </c>
      <c r="C1436" s="343">
        <v>805</v>
      </c>
      <c r="D1436" s="343">
        <v>9</v>
      </c>
      <c r="E1436" s="343">
        <v>709</v>
      </c>
      <c r="F1436" s="343">
        <v>70950</v>
      </c>
      <c r="G1436" s="343">
        <v>3000</v>
      </c>
      <c r="H1436" s="343">
        <v>404206</v>
      </c>
      <c r="I1436" s="344">
        <v>0</v>
      </c>
      <c r="J1436" s="344">
        <v>0</v>
      </c>
      <c r="K1436" s="346">
        <v>35000000</v>
      </c>
      <c r="L1436" s="348">
        <v>5000000</v>
      </c>
      <c r="M1436" s="183"/>
      <c r="N1436" s="331">
        <f>IFERROR(VLOOKUP(A1436,'[2]Detail CAPEX  (2)'!_xlnm.Print_Area,11,0),0)</f>
        <v>0</v>
      </c>
      <c r="O1436" s="346">
        <f t="shared" si="275"/>
        <v>0</v>
      </c>
      <c r="P1436" s="346">
        <f t="shared" si="275"/>
        <v>0</v>
      </c>
      <c r="Q1436" s="347">
        <f t="shared" si="273"/>
        <v>0</v>
      </c>
    </row>
    <row r="1437" spans="1:17" ht="18.75" x14ac:dyDescent="0.3">
      <c r="A1437" s="183"/>
      <c r="B1437" s="183" t="s">
        <v>3610</v>
      </c>
      <c r="C1437" s="343"/>
      <c r="D1437" s="343"/>
      <c r="E1437" s="343"/>
      <c r="F1437" s="343"/>
      <c r="G1437" s="343"/>
      <c r="H1437" s="343"/>
      <c r="I1437" s="344"/>
      <c r="J1437" s="344"/>
      <c r="K1437" s="346"/>
      <c r="L1437" s="348"/>
      <c r="M1437" s="183"/>
      <c r="N1437" s="331">
        <v>2000000</v>
      </c>
      <c r="O1437" s="346"/>
      <c r="P1437" s="346"/>
      <c r="Q1437" s="347"/>
    </row>
    <row r="1438" spans="1:17" s="378" customFormat="1" ht="18.75" x14ac:dyDescent="0.3">
      <c r="A1438" s="376"/>
      <c r="B1438" s="376" t="s">
        <v>2205</v>
      </c>
      <c r="C1438" s="376"/>
      <c r="D1438" s="376"/>
      <c r="E1438" s="376"/>
      <c r="F1438" s="376"/>
      <c r="G1438" s="376"/>
      <c r="H1438" s="376"/>
      <c r="I1438" s="377">
        <f>SUM(I1405:I1436)</f>
        <v>77063000</v>
      </c>
      <c r="J1438" s="377">
        <f t="shared" ref="J1438:M1438" si="276">SUM(J1405:J1436)</f>
        <v>20000000</v>
      </c>
      <c r="K1438" s="377">
        <f t="shared" si="276"/>
        <v>385450085</v>
      </c>
      <c r="L1438" s="357">
        <f t="shared" si="276"/>
        <v>236000000</v>
      </c>
      <c r="M1438" s="377">
        <f t="shared" si="276"/>
        <v>0</v>
      </c>
      <c r="N1438" s="358">
        <f>SUM(N1405:N1437)</f>
        <v>268000000</v>
      </c>
      <c r="O1438" s="358">
        <f t="shared" ref="O1438:Q1438" si="277">SUM(O1405:O1437)</f>
        <v>279300000</v>
      </c>
      <c r="P1438" s="358">
        <f t="shared" si="277"/>
        <v>293265000</v>
      </c>
      <c r="Q1438" s="358">
        <f t="shared" si="277"/>
        <v>838565000</v>
      </c>
    </row>
    <row r="1439" spans="1:17" ht="18.75" x14ac:dyDescent="0.3">
      <c r="A1439" s="337"/>
      <c r="B1439" s="337"/>
      <c r="C1439" s="337"/>
      <c r="D1439" s="337"/>
      <c r="E1439" s="337"/>
      <c r="F1439" s="337"/>
      <c r="G1439" s="337"/>
      <c r="H1439" s="337"/>
      <c r="I1439" s="183"/>
      <c r="J1439" s="183"/>
      <c r="K1439" s="183"/>
      <c r="L1439" s="342"/>
      <c r="M1439" s="183"/>
      <c r="N1439" s="331">
        <f>IFERROR(VLOOKUP(A1439,'[2]Detail CAPEX  (2)'!_xlnm.Print_Area,11,0),0)</f>
        <v>0</v>
      </c>
      <c r="O1439" s="346">
        <f t="shared" si="275"/>
        <v>0</v>
      </c>
      <c r="P1439" s="346">
        <f t="shared" si="275"/>
        <v>0</v>
      </c>
      <c r="Q1439" s="347">
        <f t="shared" si="273"/>
        <v>0</v>
      </c>
    </row>
    <row r="1440" spans="1:17" ht="18.75" x14ac:dyDescent="0.3">
      <c r="A1440" s="336">
        <v>66001002</v>
      </c>
      <c r="B1440" s="333" t="s">
        <v>2206</v>
      </c>
      <c r="C1440" s="337"/>
      <c r="D1440" s="337"/>
      <c r="E1440" s="337"/>
      <c r="F1440" s="337"/>
      <c r="G1440" s="337"/>
      <c r="H1440" s="337"/>
      <c r="I1440" s="183"/>
      <c r="J1440" s="183"/>
      <c r="K1440" s="183"/>
      <c r="L1440" s="342"/>
      <c r="M1440" s="183"/>
      <c r="N1440" s="331">
        <f>IFERROR(VLOOKUP(#REF!,'[2]Detail CAPEX  (2)'!_xlnm.Print_Area,11,0),0)</f>
        <v>0</v>
      </c>
      <c r="O1440" s="346">
        <f t="shared" si="275"/>
        <v>0</v>
      </c>
      <c r="P1440" s="346">
        <f t="shared" si="275"/>
        <v>0</v>
      </c>
      <c r="Q1440" s="347">
        <f t="shared" si="273"/>
        <v>0</v>
      </c>
    </row>
    <row r="1441" spans="1:17" ht="18.75" x14ac:dyDescent="0.3">
      <c r="A1441" s="333"/>
      <c r="B1441" s="333" t="s">
        <v>326</v>
      </c>
      <c r="C1441" s="337"/>
      <c r="D1441" s="337"/>
      <c r="E1441" s="337"/>
      <c r="F1441" s="337"/>
      <c r="G1441" s="337"/>
      <c r="H1441" s="337"/>
      <c r="I1441" s="183"/>
      <c r="J1441" s="183"/>
      <c r="K1441" s="183"/>
      <c r="L1441" s="342"/>
      <c r="M1441" s="183"/>
      <c r="N1441" s="331">
        <f>IFERROR(VLOOKUP(A1441,'[2]Detail CAPEX  (2)'!_xlnm.Print_Area,11,0),0)</f>
        <v>0</v>
      </c>
      <c r="O1441" s="346">
        <f t="shared" si="275"/>
        <v>0</v>
      </c>
      <c r="P1441" s="346">
        <f t="shared" si="275"/>
        <v>0</v>
      </c>
      <c r="Q1441" s="347">
        <f t="shared" si="273"/>
        <v>0</v>
      </c>
    </row>
    <row r="1442" spans="1:17" ht="18.75" x14ac:dyDescent="0.3">
      <c r="A1442" s="183" t="s">
        <v>2207</v>
      </c>
      <c r="B1442" s="183" t="s">
        <v>2174</v>
      </c>
      <c r="C1442" s="343">
        <v>1101</v>
      </c>
      <c r="D1442" s="343">
        <v>9</v>
      </c>
      <c r="E1442" s="343">
        <v>701</v>
      </c>
      <c r="F1442" s="343">
        <v>70140</v>
      </c>
      <c r="G1442" s="343">
        <v>3000</v>
      </c>
      <c r="H1442" s="343">
        <v>404206</v>
      </c>
      <c r="I1442" s="344">
        <v>0</v>
      </c>
      <c r="J1442" s="344">
        <v>0</v>
      </c>
      <c r="K1442" s="346">
        <v>7347228</v>
      </c>
      <c r="L1442" s="348">
        <v>7347227</v>
      </c>
      <c r="M1442" s="183"/>
      <c r="N1442" s="331">
        <v>10000000</v>
      </c>
      <c r="O1442" s="346">
        <f t="shared" si="275"/>
        <v>10500000</v>
      </c>
      <c r="P1442" s="346">
        <f t="shared" si="275"/>
        <v>11025000</v>
      </c>
      <c r="Q1442" s="347">
        <f t="shared" si="273"/>
        <v>31525000</v>
      </c>
    </row>
    <row r="1443" spans="1:17" ht="18.75" x14ac:dyDescent="0.3">
      <c r="A1443" s="183" t="s">
        <v>2208</v>
      </c>
      <c r="B1443" s="183" t="s">
        <v>2209</v>
      </c>
      <c r="C1443" s="343">
        <v>1101</v>
      </c>
      <c r="D1443" s="343">
        <v>9</v>
      </c>
      <c r="E1443" s="343">
        <v>701</v>
      </c>
      <c r="F1443" s="343">
        <v>70150</v>
      </c>
      <c r="G1443" s="343">
        <v>3000</v>
      </c>
      <c r="H1443" s="343">
        <v>404206</v>
      </c>
      <c r="I1443" s="344">
        <v>0</v>
      </c>
      <c r="J1443" s="344">
        <v>0</v>
      </c>
      <c r="K1443" s="346">
        <v>20000000</v>
      </c>
      <c r="L1443" s="348">
        <v>20000000</v>
      </c>
      <c r="M1443" s="183"/>
      <c r="N1443" s="331">
        <v>10000000</v>
      </c>
      <c r="O1443" s="346">
        <f t="shared" si="275"/>
        <v>10500000</v>
      </c>
      <c r="P1443" s="346">
        <f t="shared" si="275"/>
        <v>11025000</v>
      </c>
      <c r="Q1443" s="347">
        <f t="shared" si="273"/>
        <v>31525000</v>
      </c>
    </row>
    <row r="1444" spans="1:17" ht="18.75" x14ac:dyDescent="0.3">
      <c r="A1444" s="183" t="s">
        <v>2210</v>
      </c>
      <c r="B1444" s="183" t="s">
        <v>2211</v>
      </c>
      <c r="C1444" s="343">
        <v>1101</v>
      </c>
      <c r="D1444" s="343">
        <v>8</v>
      </c>
      <c r="E1444" s="343">
        <v>704</v>
      </c>
      <c r="F1444" s="343">
        <v>70460</v>
      </c>
      <c r="G1444" s="343">
        <v>3000</v>
      </c>
      <c r="H1444" s="343">
        <v>404206</v>
      </c>
      <c r="I1444" s="344">
        <v>0</v>
      </c>
      <c r="J1444" s="344">
        <v>0</v>
      </c>
      <c r="K1444" s="346">
        <v>5000000</v>
      </c>
      <c r="L1444" s="348">
        <v>5000000</v>
      </c>
      <c r="M1444" s="183"/>
      <c r="N1444" s="331">
        <v>50000000</v>
      </c>
      <c r="O1444" s="346">
        <f t="shared" si="275"/>
        <v>52500000</v>
      </c>
      <c r="P1444" s="346">
        <f t="shared" si="275"/>
        <v>55125000</v>
      </c>
      <c r="Q1444" s="347">
        <f t="shared" si="273"/>
        <v>157625000</v>
      </c>
    </row>
    <row r="1445" spans="1:17" ht="18.75" x14ac:dyDescent="0.3">
      <c r="A1445" s="183" t="s">
        <v>2212</v>
      </c>
      <c r="B1445" s="183" t="s">
        <v>2213</v>
      </c>
      <c r="C1445" s="343">
        <v>1101</v>
      </c>
      <c r="D1445" s="343">
        <v>8</v>
      </c>
      <c r="E1445" s="343">
        <v>704</v>
      </c>
      <c r="F1445" s="343">
        <v>70460</v>
      </c>
      <c r="G1445" s="343">
        <v>3000</v>
      </c>
      <c r="H1445" s="343">
        <v>404206</v>
      </c>
      <c r="I1445" s="344">
        <v>0</v>
      </c>
      <c r="J1445" s="344">
        <v>0</v>
      </c>
      <c r="K1445" s="346">
        <v>10000000</v>
      </c>
      <c r="L1445" s="348">
        <v>10000000</v>
      </c>
      <c r="M1445" s="183"/>
      <c r="N1445" s="331">
        <v>10000000</v>
      </c>
      <c r="O1445" s="346">
        <f t="shared" si="275"/>
        <v>10500000</v>
      </c>
      <c r="P1445" s="346">
        <f t="shared" si="275"/>
        <v>11025000</v>
      </c>
      <c r="Q1445" s="347">
        <f t="shared" si="273"/>
        <v>31525000</v>
      </c>
    </row>
    <row r="1446" spans="1:17" ht="18.75" x14ac:dyDescent="0.3">
      <c r="A1446" s="183" t="s">
        <v>2214</v>
      </c>
      <c r="B1446" s="183" t="s">
        <v>2215</v>
      </c>
      <c r="C1446" s="343">
        <v>1101</v>
      </c>
      <c r="D1446" s="343">
        <v>8</v>
      </c>
      <c r="E1446" s="343">
        <v>704</v>
      </c>
      <c r="F1446" s="343">
        <v>70460</v>
      </c>
      <c r="G1446" s="343">
        <v>3000</v>
      </c>
      <c r="H1446" s="343">
        <v>404206</v>
      </c>
      <c r="I1446" s="344">
        <v>0</v>
      </c>
      <c r="J1446" s="344">
        <v>0</v>
      </c>
      <c r="K1446" s="346">
        <v>10000000</v>
      </c>
      <c r="L1446" s="348">
        <v>10000000</v>
      </c>
      <c r="M1446" s="344"/>
      <c r="N1446" s="331">
        <v>30000000</v>
      </c>
      <c r="O1446" s="346">
        <f t="shared" si="275"/>
        <v>31500000</v>
      </c>
      <c r="P1446" s="346">
        <f t="shared" si="275"/>
        <v>33075000</v>
      </c>
      <c r="Q1446" s="347">
        <f t="shared" si="273"/>
        <v>94575000</v>
      </c>
    </row>
    <row r="1447" spans="1:17" ht="18.75" x14ac:dyDescent="0.3">
      <c r="A1447" s="183" t="s">
        <v>2216</v>
      </c>
      <c r="B1447" s="183" t="s">
        <v>2217</v>
      </c>
      <c r="C1447" s="343">
        <v>1101</v>
      </c>
      <c r="D1447" s="343">
        <v>8</v>
      </c>
      <c r="E1447" s="343">
        <v>704</v>
      </c>
      <c r="F1447" s="343">
        <v>70460</v>
      </c>
      <c r="G1447" s="343">
        <v>3000</v>
      </c>
      <c r="H1447" s="343">
        <v>404206</v>
      </c>
      <c r="I1447" s="344">
        <v>0</v>
      </c>
      <c r="J1447" s="344">
        <v>0</v>
      </c>
      <c r="K1447" s="346">
        <v>20000000</v>
      </c>
      <c r="L1447" s="348">
        <v>5000000</v>
      </c>
      <c r="M1447" s="183"/>
      <c r="N1447" s="331">
        <v>20000000</v>
      </c>
      <c r="O1447" s="346">
        <f t="shared" si="275"/>
        <v>21000000</v>
      </c>
      <c r="P1447" s="346">
        <f t="shared" si="275"/>
        <v>22050000</v>
      </c>
      <c r="Q1447" s="347">
        <f t="shared" si="273"/>
        <v>63050000</v>
      </c>
    </row>
    <row r="1448" spans="1:17" ht="18.75" x14ac:dyDescent="0.3">
      <c r="A1448" s="183" t="s">
        <v>2218</v>
      </c>
      <c r="B1448" s="183" t="s">
        <v>2219</v>
      </c>
      <c r="C1448" s="343">
        <v>1101</v>
      </c>
      <c r="D1448" s="343">
        <v>8</v>
      </c>
      <c r="E1448" s="343">
        <v>704</v>
      </c>
      <c r="F1448" s="343">
        <v>70486</v>
      </c>
      <c r="G1448" s="343">
        <v>3000</v>
      </c>
      <c r="H1448" s="343">
        <v>404206</v>
      </c>
      <c r="I1448" s="346">
        <v>1000000</v>
      </c>
      <c r="J1448" s="344">
        <v>0</v>
      </c>
      <c r="K1448" s="346">
        <v>120000000</v>
      </c>
      <c r="L1448" s="348">
        <v>80000000</v>
      </c>
      <c r="M1448" s="183"/>
      <c r="N1448" s="331">
        <v>20000000</v>
      </c>
      <c r="O1448" s="346">
        <f t="shared" si="275"/>
        <v>21000000</v>
      </c>
      <c r="P1448" s="346">
        <f t="shared" si="275"/>
        <v>22050000</v>
      </c>
      <c r="Q1448" s="347">
        <f t="shared" si="273"/>
        <v>63050000</v>
      </c>
    </row>
    <row r="1449" spans="1:17" ht="18.75" x14ac:dyDescent="0.3">
      <c r="A1449" s="183" t="s">
        <v>3611</v>
      </c>
      <c r="B1449" s="183" t="s">
        <v>2789</v>
      </c>
      <c r="C1449" s="343"/>
      <c r="D1449" s="343"/>
      <c r="E1449" s="343"/>
      <c r="F1449" s="343"/>
      <c r="G1449" s="343"/>
      <c r="H1449" s="343"/>
      <c r="I1449" s="346"/>
      <c r="J1449" s="344"/>
      <c r="K1449" s="346"/>
      <c r="L1449" s="348"/>
      <c r="M1449" s="183"/>
      <c r="N1449" s="331">
        <f>40000000-40000000</f>
        <v>0</v>
      </c>
      <c r="O1449" s="346">
        <f t="shared" si="275"/>
        <v>0</v>
      </c>
      <c r="P1449" s="346">
        <f t="shared" si="275"/>
        <v>0</v>
      </c>
      <c r="Q1449" s="347">
        <f t="shared" si="273"/>
        <v>0</v>
      </c>
    </row>
    <row r="1450" spans="1:17" ht="18.75" x14ac:dyDescent="0.3">
      <c r="A1450" s="183" t="s">
        <v>3612</v>
      </c>
      <c r="B1450" s="183" t="s">
        <v>3613</v>
      </c>
      <c r="C1450" s="343"/>
      <c r="D1450" s="343"/>
      <c r="E1450" s="343"/>
      <c r="F1450" s="343"/>
      <c r="G1450" s="343"/>
      <c r="H1450" s="343"/>
      <c r="I1450" s="346"/>
      <c r="J1450" s="344"/>
      <c r="K1450" s="346"/>
      <c r="L1450" s="348"/>
      <c r="M1450" s="183"/>
      <c r="N1450" s="331">
        <v>1800000</v>
      </c>
      <c r="O1450" s="346">
        <f t="shared" si="275"/>
        <v>1890000</v>
      </c>
      <c r="P1450" s="346">
        <f t="shared" si="275"/>
        <v>1984500</v>
      </c>
      <c r="Q1450" s="347">
        <f t="shared" si="273"/>
        <v>5674500</v>
      </c>
    </row>
    <row r="1451" spans="1:17" ht="18.75" x14ac:dyDescent="0.3">
      <c r="A1451" s="183" t="s">
        <v>3614</v>
      </c>
      <c r="B1451" s="183" t="s">
        <v>323</v>
      </c>
      <c r="C1451" s="343"/>
      <c r="D1451" s="343"/>
      <c r="E1451" s="343"/>
      <c r="F1451" s="343"/>
      <c r="G1451" s="343"/>
      <c r="H1451" s="343"/>
      <c r="I1451" s="346"/>
      <c r="J1451" s="344"/>
      <c r="K1451" s="346"/>
      <c r="L1451" s="348"/>
      <c r="M1451" s="183"/>
      <c r="N1451" s="331">
        <v>10000000</v>
      </c>
      <c r="O1451" s="346">
        <f t="shared" ref="O1451:P1471" si="278">N1451+5%*N1451</f>
        <v>10500000</v>
      </c>
      <c r="P1451" s="346">
        <f t="shared" si="278"/>
        <v>11025000</v>
      </c>
      <c r="Q1451" s="347">
        <f t="shared" si="273"/>
        <v>31525000</v>
      </c>
    </row>
    <row r="1452" spans="1:17" ht="18.75" x14ac:dyDescent="0.3">
      <c r="A1452" s="183" t="s">
        <v>3615</v>
      </c>
      <c r="B1452" s="183" t="s">
        <v>3616</v>
      </c>
      <c r="C1452" s="343"/>
      <c r="D1452" s="343"/>
      <c r="E1452" s="343"/>
      <c r="F1452" s="343"/>
      <c r="G1452" s="343"/>
      <c r="H1452" s="343"/>
      <c r="I1452" s="346"/>
      <c r="J1452" s="344"/>
      <c r="K1452" s="346"/>
      <c r="L1452" s="348"/>
      <c r="M1452" s="183"/>
      <c r="N1452" s="331">
        <v>5525000</v>
      </c>
      <c r="O1452" s="346">
        <f t="shared" si="278"/>
        <v>5801250</v>
      </c>
      <c r="P1452" s="346">
        <f t="shared" si="278"/>
        <v>6091312.5</v>
      </c>
      <c r="Q1452" s="347">
        <f t="shared" si="273"/>
        <v>17417562.5</v>
      </c>
    </row>
    <row r="1453" spans="1:17" s="383" customFormat="1" ht="18.75" x14ac:dyDescent="0.3">
      <c r="A1453" s="376"/>
      <c r="B1453" s="376" t="s">
        <v>2220</v>
      </c>
      <c r="C1453" s="376"/>
      <c r="D1453" s="376"/>
      <c r="E1453" s="376"/>
      <c r="F1453" s="376"/>
      <c r="G1453" s="376"/>
      <c r="H1453" s="376"/>
      <c r="I1453" s="377">
        <f>SUM(I1442:I1448)</f>
        <v>1000000</v>
      </c>
      <c r="J1453" s="377">
        <f>SUM(J1442:J1448)</f>
        <v>0</v>
      </c>
      <c r="K1453" s="377">
        <f>SUM(K1442:K1448)</f>
        <v>192347228</v>
      </c>
      <c r="L1453" s="357">
        <f>SUM(L1442:L1448)</f>
        <v>137347227</v>
      </c>
      <c r="M1453" s="377">
        <f>SUM(M1442:M1448)</f>
        <v>0</v>
      </c>
      <c r="N1453" s="358">
        <f>SUM(N1442:N1452)</f>
        <v>167325000</v>
      </c>
      <c r="O1453" s="358">
        <f t="shared" ref="O1453:Q1453" si="279">SUM(O1442:O1452)</f>
        <v>175691250</v>
      </c>
      <c r="P1453" s="358">
        <f t="shared" si="279"/>
        <v>184475812.5</v>
      </c>
      <c r="Q1453" s="358">
        <f t="shared" si="279"/>
        <v>527492062.5</v>
      </c>
    </row>
    <row r="1454" spans="1:17" ht="18.75" x14ac:dyDescent="0.3">
      <c r="A1454" s="337"/>
      <c r="B1454" s="337"/>
      <c r="C1454" s="337"/>
      <c r="D1454" s="337"/>
      <c r="E1454" s="337"/>
      <c r="F1454" s="337"/>
      <c r="G1454" s="337"/>
      <c r="H1454" s="337"/>
      <c r="I1454" s="183"/>
      <c r="J1454" s="183"/>
      <c r="K1454" s="183"/>
      <c r="L1454" s="342"/>
      <c r="M1454" s="183"/>
      <c r="N1454" s="331">
        <f>IFERROR(VLOOKUP(A1454,'[2]Detail CAPEX  (2)'!_xlnm.Print_Area,11,0),0)</f>
        <v>0</v>
      </c>
      <c r="O1454" s="346">
        <f t="shared" si="278"/>
        <v>0</v>
      </c>
      <c r="P1454" s="346">
        <f t="shared" si="278"/>
        <v>0</v>
      </c>
      <c r="Q1454" s="347">
        <f t="shared" si="273"/>
        <v>0</v>
      </c>
    </row>
    <row r="1455" spans="1:17" ht="18.75" x14ac:dyDescent="0.3">
      <c r="A1455" s="336">
        <v>66001003</v>
      </c>
      <c r="B1455" s="333" t="s">
        <v>2221</v>
      </c>
      <c r="C1455" s="337"/>
      <c r="D1455" s="337"/>
      <c r="E1455" s="337"/>
      <c r="F1455" s="337"/>
      <c r="G1455" s="337"/>
      <c r="H1455" s="337"/>
      <c r="I1455" s="183"/>
      <c r="J1455" s="183"/>
      <c r="K1455" s="183"/>
      <c r="L1455" s="342"/>
      <c r="M1455" s="183"/>
      <c r="N1455" s="331">
        <f>IFERROR(VLOOKUP(#REF!,'[2]Detail CAPEX  (2)'!_xlnm.Print_Area,11,0),0)</f>
        <v>0</v>
      </c>
      <c r="O1455" s="346">
        <f t="shared" si="278"/>
        <v>0</v>
      </c>
      <c r="P1455" s="346">
        <f t="shared" si="278"/>
        <v>0</v>
      </c>
      <c r="Q1455" s="347">
        <f t="shared" si="273"/>
        <v>0</v>
      </c>
    </row>
    <row r="1456" spans="1:17" ht="18.75" x14ac:dyDescent="0.3">
      <c r="A1456" s="333"/>
      <c r="B1456" s="333" t="s">
        <v>149</v>
      </c>
      <c r="C1456" s="337"/>
      <c r="D1456" s="337"/>
      <c r="E1456" s="337"/>
      <c r="F1456" s="337"/>
      <c r="G1456" s="337"/>
      <c r="H1456" s="337"/>
      <c r="I1456" s="183"/>
      <c r="J1456" s="183"/>
      <c r="K1456" s="183"/>
      <c r="L1456" s="342"/>
      <c r="M1456" s="183"/>
      <c r="N1456" s="331">
        <f>IFERROR(VLOOKUP(A1456,'[2]Detail CAPEX  (2)'!_xlnm.Print_Area,11,0),0)</f>
        <v>0</v>
      </c>
      <c r="O1456" s="346">
        <f t="shared" si="278"/>
        <v>0</v>
      </c>
      <c r="P1456" s="346">
        <f t="shared" si="278"/>
        <v>0</v>
      </c>
      <c r="Q1456" s="347">
        <f t="shared" si="273"/>
        <v>0</v>
      </c>
    </row>
    <row r="1457" spans="1:17" ht="18.75" x14ac:dyDescent="0.3">
      <c r="A1457" s="183" t="s">
        <v>2222</v>
      </c>
      <c r="B1457" s="183" t="s">
        <v>2223</v>
      </c>
      <c r="C1457" s="343">
        <v>1202</v>
      </c>
      <c r="D1457" s="343">
        <v>8</v>
      </c>
      <c r="E1457" s="343">
        <v>704</v>
      </c>
      <c r="F1457" s="343">
        <v>70441</v>
      </c>
      <c r="G1457" s="343">
        <v>3000</v>
      </c>
      <c r="H1457" s="343">
        <v>404206</v>
      </c>
      <c r="I1457" s="344">
        <v>0</v>
      </c>
      <c r="J1457" s="344">
        <v>0</v>
      </c>
      <c r="K1457" s="346">
        <v>60562689</v>
      </c>
      <c r="L1457" s="348">
        <v>50000000</v>
      </c>
      <c r="M1457" s="183"/>
      <c r="N1457" s="331">
        <v>50000000</v>
      </c>
      <c r="O1457" s="346">
        <f t="shared" si="278"/>
        <v>52500000</v>
      </c>
      <c r="P1457" s="346">
        <f t="shared" si="278"/>
        <v>55125000</v>
      </c>
      <c r="Q1457" s="347">
        <f t="shared" si="273"/>
        <v>157625000</v>
      </c>
    </row>
    <row r="1458" spans="1:17" ht="18.75" x14ac:dyDescent="0.3">
      <c r="A1458" s="183" t="s">
        <v>2224</v>
      </c>
      <c r="B1458" s="183" t="s">
        <v>2225</v>
      </c>
      <c r="C1458" s="343">
        <v>1204</v>
      </c>
      <c r="D1458" s="343">
        <v>11</v>
      </c>
      <c r="E1458" s="343">
        <v>704</v>
      </c>
      <c r="F1458" s="343">
        <v>70443</v>
      </c>
      <c r="G1458" s="343">
        <v>3000</v>
      </c>
      <c r="H1458" s="343">
        <v>404206</v>
      </c>
      <c r="I1458" s="344">
        <v>0</v>
      </c>
      <c r="J1458" s="344">
        <v>0</v>
      </c>
      <c r="K1458" s="346">
        <v>5000000</v>
      </c>
      <c r="L1458" s="348">
        <v>5000000</v>
      </c>
      <c r="M1458" s="183"/>
      <c r="N1458" s="331">
        <v>5000000</v>
      </c>
      <c r="O1458" s="346">
        <f t="shared" si="278"/>
        <v>5250000</v>
      </c>
      <c r="P1458" s="346">
        <f t="shared" si="278"/>
        <v>5512500</v>
      </c>
      <c r="Q1458" s="347">
        <f t="shared" si="273"/>
        <v>15762500</v>
      </c>
    </row>
    <row r="1459" spans="1:17" ht="18.75" x14ac:dyDescent="0.3">
      <c r="A1459" s="183" t="s">
        <v>2226</v>
      </c>
      <c r="B1459" s="183" t="s">
        <v>2227</v>
      </c>
      <c r="C1459" s="343">
        <v>1201</v>
      </c>
      <c r="D1459" s="343">
        <v>9</v>
      </c>
      <c r="E1459" s="343">
        <v>704</v>
      </c>
      <c r="F1459" s="343">
        <v>70411</v>
      </c>
      <c r="G1459" s="343">
        <v>3000</v>
      </c>
      <c r="H1459" s="343">
        <v>404206</v>
      </c>
      <c r="I1459" s="344">
        <v>0</v>
      </c>
      <c r="J1459" s="344">
        <v>0</v>
      </c>
      <c r="K1459" s="346">
        <v>1000000</v>
      </c>
      <c r="L1459" s="348">
        <v>1000000</v>
      </c>
      <c r="M1459" s="183"/>
      <c r="N1459" s="331">
        <v>1000000</v>
      </c>
      <c r="O1459" s="346">
        <f t="shared" si="278"/>
        <v>1050000</v>
      </c>
      <c r="P1459" s="346">
        <f t="shared" si="278"/>
        <v>1102500</v>
      </c>
      <c r="Q1459" s="347">
        <f t="shared" si="273"/>
        <v>3152500</v>
      </c>
    </row>
    <row r="1460" spans="1:17" ht="18.75" x14ac:dyDescent="0.3">
      <c r="A1460" s="333"/>
      <c r="B1460" s="333" t="s">
        <v>326</v>
      </c>
      <c r="C1460" s="337"/>
      <c r="D1460" s="337"/>
      <c r="E1460" s="337"/>
      <c r="F1460" s="337"/>
      <c r="G1460" s="337"/>
      <c r="H1460" s="337"/>
      <c r="I1460" s="183"/>
      <c r="J1460" s="183"/>
      <c r="K1460" s="183"/>
      <c r="L1460" s="342"/>
      <c r="M1460" s="183"/>
      <c r="N1460" s="331">
        <f>IFERROR(VLOOKUP(A1460,'[2]Detail CAPEX  (2)'!_xlnm.Print_Area,11,0),0)</f>
        <v>0</v>
      </c>
      <c r="O1460" s="346">
        <f t="shared" si="278"/>
        <v>0</v>
      </c>
      <c r="P1460" s="346">
        <f t="shared" si="278"/>
        <v>0</v>
      </c>
      <c r="Q1460" s="347">
        <f t="shared" si="273"/>
        <v>0</v>
      </c>
    </row>
    <row r="1461" spans="1:17" ht="18.75" x14ac:dyDescent="0.3">
      <c r="A1461" s="183" t="s">
        <v>2228</v>
      </c>
      <c r="B1461" s="183" t="s">
        <v>2229</v>
      </c>
      <c r="C1461" s="343">
        <v>1102</v>
      </c>
      <c r="D1461" s="343">
        <v>11</v>
      </c>
      <c r="E1461" s="343">
        <v>701</v>
      </c>
      <c r="F1461" s="343">
        <v>70150</v>
      </c>
      <c r="G1461" s="343">
        <v>3000</v>
      </c>
      <c r="H1461" s="343">
        <v>404206</v>
      </c>
      <c r="I1461" s="344">
        <v>0</v>
      </c>
      <c r="J1461" s="344">
        <v>0</v>
      </c>
      <c r="K1461" s="346">
        <v>2000000</v>
      </c>
      <c r="L1461" s="348">
        <v>2000000</v>
      </c>
      <c r="M1461" s="183"/>
      <c r="N1461" s="331">
        <v>2000000</v>
      </c>
      <c r="O1461" s="346">
        <f t="shared" si="278"/>
        <v>2100000</v>
      </c>
      <c r="P1461" s="346">
        <f t="shared" si="278"/>
        <v>2205000</v>
      </c>
      <c r="Q1461" s="347">
        <f t="shared" si="273"/>
        <v>6305000</v>
      </c>
    </row>
    <row r="1462" spans="1:17" ht="18.75" x14ac:dyDescent="0.3">
      <c r="A1462" s="183" t="s">
        <v>2230</v>
      </c>
      <c r="B1462" s="183" t="s">
        <v>2176</v>
      </c>
      <c r="C1462" s="343">
        <v>1101</v>
      </c>
      <c r="D1462" s="343">
        <v>8</v>
      </c>
      <c r="E1462" s="343">
        <v>704</v>
      </c>
      <c r="F1462" s="343">
        <v>70460</v>
      </c>
      <c r="G1462" s="343">
        <v>3000</v>
      </c>
      <c r="H1462" s="343">
        <v>404206</v>
      </c>
      <c r="I1462" s="344">
        <v>0</v>
      </c>
      <c r="J1462" s="344">
        <v>0</v>
      </c>
      <c r="K1462" s="346">
        <v>2000000</v>
      </c>
      <c r="L1462" s="348">
        <v>2000000</v>
      </c>
      <c r="M1462" s="183"/>
      <c r="N1462" s="331">
        <v>2000000</v>
      </c>
      <c r="O1462" s="346">
        <f t="shared" si="278"/>
        <v>2100000</v>
      </c>
      <c r="P1462" s="346">
        <f t="shared" si="278"/>
        <v>2205000</v>
      </c>
      <c r="Q1462" s="347">
        <f t="shared" si="273"/>
        <v>6305000</v>
      </c>
    </row>
    <row r="1463" spans="1:17" s="378" customFormat="1" ht="18.75" x14ac:dyDescent="0.3">
      <c r="A1463" s="376"/>
      <c r="B1463" s="376" t="s">
        <v>2231</v>
      </c>
      <c r="C1463" s="376"/>
      <c r="D1463" s="376"/>
      <c r="E1463" s="376"/>
      <c r="F1463" s="376"/>
      <c r="G1463" s="376"/>
      <c r="H1463" s="376"/>
      <c r="I1463" s="382">
        <f>SUM(I1457:I1462)</f>
        <v>0</v>
      </c>
      <c r="J1463" s="382">
        <f t="shared" ref="J1463:Q1463" si="280">SUM(J1457:J1462)</f>
        <v>0</v>
      </c>
      <c r="K1463" s="382">
        <f t="shared" si="280"/>
        <v>70562689</v>
      </c>
      <c r="L1463" s="384">
        <f t="shared" si="280"/>
        <v>60000000</v>
      </c>
      <c r="M1463" s="382">
        <f t="shared" si="280"/>
        <v>0</v>
      </c>
      <c r="N1463" s="358">
        <f t="shared" si="280"/>
        <v>60000000</v>
      </c>
      <c r="O1463" s="358">
        <f t="shared" si="280"/>
        <v>63000000</v>
      </c>
      <c r="P1463" s="358">
        <f t="shared" si="280"/>
        <v>66150000</v>
      </c>
      <c r="Q1463" s="358">
        <f t="shared" si="280"/>
        <v>189150000</v>
      </c>
    </row>
    <row r="1464" spans="1:17" ht="18.75" x14ac:dyDescent="0.3">
      <c r="A1464" s="337"/>
      <c r="B1464" s="337"/>
      <c r="C1464" s="337"/>
      <c r="D1464" s="337"/>
      <c r="E1464" s="337"/>
      <c r="F1464" s="337"/>
      <c r="G1464" s="337"/>
      <c r="H1464" s="337"/>
      <c r="I1464" s="183"/>
      <c r="J1464" s="183"/>
      <c r="K1464" s="183"/>
      <c r="L1464" s="342"/>
      <c r="M1464" s="183"/>
      <c r="N1464" s="331">
        <f>IFERROR(VLOOKUP(A1464,'[2]Detail CAPEX  (2)'!_xlnm.Print_Area,11,0),0)</f>
        <v>0</v>
      </c>
      <c r="O1464" s="346">
        <f t="shared" si="278"/>
        <v>0</v>
      </c>
      <c r="P1464" s="346">
        <f t="shared" si="278"/>
        <v>0</v>
      </c>
      <c r="Q1464" s="347">
        <f t="shared" si="273"/>
        <v>0</v>
      </c>
    </row>
    <row r="1465" spans="1:17" ht="18.75" x14ac:dyDescent="0.3">
      <c r="A1465" s="336">
        <v>66018001</v>
      </c>
      <c r="B1465" s="333" t="s">
        <v>2232</v>
      </c>
      <c r="C1465" s="337"/>
      <c r="D1465" s="337"/>
      <c r="E1465" s="337"/>
      <c r="F1465" s="337"/>
      <c r="G1465" s="337"/>
      <c r="H1465" s="337"/>
      <c r="I1465" s="183"/>
      <c r="J1465" s="183"/>
      <c r="K1465" s="183"/>
      <c r="L1465" s="342"/>
      <c r="M1465" s="183"/>
      <c r="N1465" s="331">
        <f>IFERROR(VLOOKUP(#REF!,'[2]Detail CAPEX  (2)'!_xlnm.Print_Area,11,0),0)</f>
        <v>0</v>
      </c>
      <c r="O1465" s="346">
        <f t="shared" si="278"/>
        <v>0</v>
      </c>
      <c r="P1465" s="346">
        <f t="shared" si="278"/>
        <v>0</v>
      </c>
      <c r="Q1465" s="347">
        <f t="shared" si="273"/>
        <v>0</v>
      </c>
    </row>
    <row r="1466" spans="1:17" ht="18.75" x14ac:dyDescent="0.3">
      <c r="A1466" s="333"/>
      <c r="B1466" s="333" t="s">
        <v>138</v>
      </c>
      <c r="C1466" s="337"/>
      <c r="D1466" s="337"/>
      <c r="E1466" s="337"/>
      <c r="F1466" s="337"/>
      <c r="G1466" s="337"/>
      <c r="H1466" s="337"/>
      <c r="I1466" s="183"/>
      <c r="J1466" s="183"/>
      <c r="K1466" s="183"/>
      <c r="L1466" s="342"/>
      <c r="M1466" s="183"/>
      <c r="N1466" s="331">
        <f>IFERROR(VLOOKUP(A1466,'[2]Detail CAPEX  (2)'!_xlnm.Print_Area,11,0),0)</f>
        <v>0</v>
      </c>
      <c r="O1466" s="346">
        <f t="shared" si="278"/>
        <v>0</v>
      </c>
      <c r="P1466" s="346">
        <f t="shared" si="278"/>
        <v>0</v>
      </c>
      <c r="Q1466" s="347">
        <f t="shared" si="273"/>
        <v>0</v>
      </c>
    </row>
    <row r="1467" spans="1:17" ht="18.75" x14ac:dyDescent="0.3">
      <c r="A1467" s="183" t="s">
        <v>2233</v>
      </c>
      <c r="B1467" s="183" t="s">
        <v>2234</v>
      </c>
      <c r="C1467" s="343">
        <v>104</v>
      </c>
      <c r="D1467" s="343">
        <v>9</v>
      </c>
      <c r="E1467" s="343">
        <v>709</v>
      </c>
      <c r="F1467" s="343">
        <v>70941</v>
      </c>
      <c r="G1467" s="343">
        <v>3000</v>
      </c>
      <c r="H1467" s="343">
        <v>404205</v>
      </c>
      <c r="I1467" s="344">
        <v>0</v>
      </c>
      <c r="J1467" s="344">
        <v>0</v>
      </c>
      <c r="K1467" s="346">
        <v>15000000</v>
      </c>
      <c r="L1467" s="348">
        <v>10000000</v>
      </c>
      <c r="M1467" s="346">
        <v>10000000</v>
      </c>
      <c r="N1467" s="331">
        <f>IFERROR(VLOOKUP(A1467,'[2]Detail CAPEX  (2)'!_xlnm.Print_Area,11,0),0)</f>
        <v>0</v>
      </c>
      <c r="O1467" s="346">
        <f t="shared" si="278"/>
        <v>0</v>
      </c>
      <c r="P1467" s="346">
        <f t="shared" si="278"/>
        <v>0</v>
      </c>
      <c r="Q1467" s="347">
        <f t="shared" si="273"/>
        <v>0</v>
      </c>
    </row>
    <row r="1468" spans="1:17" ht="18.75" x14ac:dyDescent="0.3">
      <c r="A1468" s="183" t="s">
        <v>2235</v>
      </c>
      <c r="B1468" s="183" t="s">
        <v>2236</v>
      </c>
      <c r="C1468" s="343">
        <v>106</v>
      </c>
      <c r="D1468" s="343">
        <v>9</v>
      </c>
      <c r="E1468" s="343">
        <v>709</v>
      </c>
      <c r="F1468" s="343">
        <v>70941</v>
      </c>
      <c r="G1468" s="343">
        <v>3000</v>
      </c>
      <c r="H1468" s="343">
        <v>404205</v>
      </c>
      <c r="I1468" s="344">
        <v>0</v>
      </c>
      <c r="J1468" s="344">
        <v>0</v>
      </c>
      <c r="K1468" s="346">
        <v>30000000</v>
      </c>
      <c r="L1468" s="348">
        <v>20000000</v>
      </c>
      <c r="M1468" s="183"/>
      <c r="N1468" s="331">
        <f>IFERROR(VLOOKUP(A1468,'[2]Detail CAPEX  (2)'!_xlnm.Print_Area,11,0),0)</f>
        <v>0</v>
      </c>
      <c r="O1468" s="346">
        <f t="shared" si="278"/>
        <v>0</v>
      </c>
      <c r="P1468" s="346">
        <f t="shared" si="278"/>
        <v>0</v>
      </c>
      <c r="Q1468" s="347">
        <f t="shared" si="273"/>
        <v>0</v>
      </c>
    </row>
    <row r="1469" spans="1:17" ht="18.75" x14ac:dyDescent="0.3">
      <c r="A1469" s="333"/>
      <c r="B1469" s="333" t="s">
        <v>142</v>
      </c>
      <c r="C1469" s="337"/>
      <c r="D1469" s="337"/>
      <c r="E1469" s="337"/>
      <c r="F1469" s="337"/>
      <c r="G1469" s="337"/>
      <c r="H1469" s="337"/>
      <c r="I1469" s="183"/>
      <c r="J1469" s="183"/>
      <c r="K1469" s="183"/>
      <c r="L1469" s="342"/>
      <c r="M1469" s="183"/>
      <c r="N1469" s="331">
        <f>IFERROR(VLOOKUP(A1469,'[2]Detail CAPEX  (2)'!_xlnm.Print_Area,11,0),0)</f>
        <v>0</v>
      </c>
      <c r="O1469" s="346">
        <f t="shared" si="278"/>
        <v>0</v>
      </c>
      <c r="P1469" s="346">
        <f t="shared" si="278"/>
        <v>0</v>
      </c>
      <c r="Q1469" s="347">
        <f t="shared" si="273"/>
        <v>0</v>
      </c>
    </row>
    <row r="1470" spans="1:17" ht="18.75" x14ac:dyDescent="0.3">
      <c r="A1470" s="183" t="s">
        <v>3617</v>
      </c>
      <c r="B1470" s="183" t="s">
        <v>2237</v>
      </c>
      <c r="C1470" s="343">
        <v>510</v>
      </c>
      <c r="D1470" s="343">
        <v>9</v>
      </c>
      <c r="E1470" s="343">
        <v>709</v>
      </c>
      <c r="F1470" s="343">
        <v>70941</v>
      </c>
      <c r="G1470" s="343">
        <v>3000</v>
      </c>
      <c r="H1470" s="343">
        <v>404205</v>
      </c>
      <c r="I1470" s="344">
        <v>0</v>
      </c>
      <c r="J1470" s="344">
        <v>0</v>
      </c>
      <c r="K1470" s="346">
        <v>27500000</v>
      </c>
      <c r="L1470" s="345">
        <v>0</v>
      </c>
      <c r="M1470" s="183"/>
      <c r="N1470" s="331">
        <f>IFERROR(VLOOKUP(A1470,'[2]Detail CAPEX  (2)'!_xlnm.Print_Area,11,0),0)</f>
        <v>0</v>
      </c>
      <c r="O1470" s="346">
        <f t="shared" si="278"/>
        <v>0</v>
      </c>
      <c r="P1470" s="346">
        <f t="shared" si="278"/>
        <v>0</v>
      </c>
      <c r="Q1470" s="347">
        <f t="shared" si="273"/>
        <v>0</v>
      </c>
    </row>
    <row r="1471" spans="1:17" ht="18.75" x14ac:dyDescent="0.3">
      <c r="A1471" s="183" t="s">
        <v>2238</v>
      </c>
      <c r="B1471" s="183" t="s">
        <v>2239</v>
      </c>
      <c r="C1471" s="343">
        <v>510</v>
      </c>
      <c r="D1471" s="343">
        <v>9</v>
      </c>
      <c r="E1471" s="343">
        <v>709</v>
      </c>
      <c r="F1471" s="343">
        <v>70941</v>
      </c>
      <c r="G1471" s="343">
        <v>3000</v>
      </c>
      <c r="H1471" s="343">
        <v>404205</v>
      </c>
      <c r="I1471" s="344">
        <v>0</v>
      </c>
      <c r="J1471" s="344">
        <v>0</v>
      </c>
      <c r="K1471" s="346">
        <v>23526900</v>
      </c>
      <c r="L1471" s="348">
        <v>20000000</v>
      </c>
      <c r="M1471" s="183"/>
      <c r="N1471" s="331">
        <f>IFERROR(VLOOKUP(A1471,'[2]Detail CAPEX  (2)'!_xlnm.Print_Area,11,0),0)</f>
        <v>0</v>
      </c>
      <c r="O1471" s="346">
        <f t="shared" si="278"/>
        <v>0</v>
      </c>
      <c r="P1471" s="346">
        <f t="shared" si="278"/>
        <v>0</v>
      </c>
      <c r="Q1471" s="347">
        <f t="shared" si="273"/>
        <v>0</v>
      </c>
    </row>
    <row r="1472" spans="1:17" ht="18.75" x14ac:dyDescent="0.3">
      <c r="A1472" s="183" t="s">
        <v>2240</v>
      </c>
      <c r="B1472" s="183" t="s">
        <v>2241</v>
      </c>
      <c r="C1472" s="343">
        <v>510</v>
      </c>
      <c r="D1472" s="343">
        <v>9</v>
      </c>
      <c r="E1472" s="343">
        <v>709</v>
      </c>
      <c r="F1472" s="343">
        <v>70941</v>
      </c>
      <c r="G1472" s="343">
        <v>3000</v>
      </c>
      <c r="H1472" s="343">
        <v>404205</v>
      </c>
      <c r="I1472" s="344">
        <v>0</v>
      </c>
      <c r="J1472" s="344">
        <v>0</v>
      </c>
      <c r="K1472" s="346">
        <v>27000000</v>
      </c>
      <c r="L1472" s="348">
        <v>20000000</v>
      </c>
      <c r="M1472" s="183"/>
      <c r="N1472" s="331">
        <f>IFERROR(VLOOKUP(A1472,'[2]Detail CAPEX  (2)'!_xlnm.Print_Area,11,0),0)</f>
        <v>0</v>
      </c>
      <c r="O1472" s="346">
        <f t="shared" ref="O1472:P1487" si="281">N1472+5%*N1472</f>
        <v>0</v>
      </c>
      <c r="P1472" s="346">
        <f t="shared" si="281"/>
        <v>0</v>
      </c>
      <c r="Q1472" s="347">
        <f t="shared" ref="Q1472:Q1532" si="282">SUM(N1472:P1472)</f>
        <v>0</v>
      </c>
    </row>
    <row r="1473" spans="1:17" ht="18.75" x14ac:dyDescent="0.3">
      <c r="A1473" s="183" t="s">
        <v>2242</v>
      </c>
      <c r="B1473" s="183" t="s">
        <v>2243</v>
      </c>
      <c r="C1473" s="343">
        <v>510</v>
      </c>
      <c r="D1473" s="343">
        <v>9</v>
      </c>
      <c r="E1473" s="343">
        <v>709</v>
      </c>
      <c r="F1473" s="343">
        <v>70941</v>
      </c>
      <c r="G1473" s="343">
        <v>3000</v>
      </c>
      <c r="H1473" s="343">
        <v>404205</v>
      </c>
      <c r="I1473" s="344">
        <v>0</v>
      </c>
      <c r="J1473" s="344">
        <v>0</v>
      </c>
      <c r="K1473" s="346">
        <v>5000000</v>
      </c>
      <c r="L1473" s="348">
        <v>5000000</v>
      </c>
      <c r="M1473" s="183"/>
      <c r="N1473" s="331">
        <f>IFERROR(VLOOKUP(A1473,'[2]Detail CAPEX  (2)'!_xlnm.Print_Area,11,0),0)</f>
        <v>0</v>
      </c>
      <c r="O1473" s="346">
        <f t="shared" si="281"/>
        <v>0</v>
      </c>
      <c r="P1473" s="346">
        <f t="shared" si="281"/>
        <v>0</v>
      </c>
      <c r="Q1473" s="347">
        <f t="shared" si="282"/>
        <v>0</v>
      </c>
    </row>
    <row r="1474" spans="1:17" ht="18.75" x14ac:dyDescent="0.3">
      <c r="A1474" s="183" t="s">
        <v>2244</v>
      </c>
      <c r="B1474" s="183" t="s">
        <v>2245</v>
      </c>
      <c r="C1474" s="343">
        <v>510</v>
      </c>
      <c r="D1474" s="343">
        <v>9</v>
      </c>
      <c r="E1474" s="343">
        <v>709</v>
      </c>
      <c r="F1474" s="343">
        <v>70941</v>
      </c>
      <c r="G1474" s="343">
        <v>3000</v>
      </c>
      <c r="H1474" s="343">
        <v>404205</v>
      </c>
      <c r="I1474" s="344">
        <v>0</v>
      </c>
      <c r="J1474" s="344">
        <v>0</v>
      </c>
      <c r="K1474" s="346">
        <v>35000000</v>
      </c>
      <c r="L1474" s="348">
        <v>25000000</v>
      </c>
      <c r="M1474" s="183"/>
      <c r="N1474" s="331">
        <f>IFERROR(VLOOKUP(A1474,'[2]Detail CAPEX  (2)'!_xlnm.Print_Area,11,0),0)</f>
        <v>0</v>
      </c>
      <c r="O1474" s="346">
        <f t="shared" si="281"/>
        <v>0</v>
      </c>
      <c r="P1474" s="346">
        <f t="shared" si="281"/>
        <v>0</v>
      </c>
      <c r="Q1474" s="347">
        <f t="shared" si="282"/>
        <v>0</v>
      </c>
    </row>
    <row r="1475" spans="1:17" ht="18.75" x14ac:dyDescent="0.3">
      <c r="A1475" s="183" t="s">
        <v>2246</v>
      </c>
      <c r="B1475" s="183" t="s">
        <v>2247</v>
      </c>
      <c r="C1475" s="343">
        <v>510</v>
      </c>
      <c r="D1475" s="343">
        <v>9</v>
      </c>
      <c r="E1475" s="343">
        <v>709</v>
      </c>
      <c r="F1475" s="343">
        <v>70941</v>
      </c>
      <c r="G1475" s="343">
        <v>3000</v>
      </c>
      <c r="H1475" s="343">
        <v>404205</v>
      </c>
      <c r="I1475" s="344">
        <v>0</v>
      </c>
      <c r="J1475" s="344">
        <v>0</v>
      </c>
      <c r="K1475" s="346">
        <v>10000000</v>
      </c>
      <c r="L1475" s="348">
        <v>10000000</v>
      </c>
      <c r="M1475" s="183"/>
      <c r="N1475" s="331">
        <f>IFERROR(VLOOKUP(A1475,'[2]Detail CAPEX  (2)'!_xlnm.Print_Area,11,0),0)</f>
        <v>0</v>
      </c>
      <c r="O1475" s="346">
        <f t="shared" si="281"/>
        <v>0</v>
      </c>
      <c r="P1475" s="346">
        <f t="shared" si="281"/>
        <v>0</v>
      </c>
      <c r="Q1475" s="347">
        <f t="shared" si="282"/>
        <v>0</v>
      </c>
    </row>
    <row r="1476" spans="1:17" ht="18.75" x14ac:dyDescent="0.3">
      <c r="A1476" s="183" t="s">
        <v>2248</v>
      </c>
      <c r="B1476" s="183" t="s">
        <v>2249</v>
      </c>
      <c r="C1476" s="343">
        <v>510</v>
      </c>
      <c r="D1476" s="343">
        <v>9</v>
      </c>
      <c r="E1476" s="343">
        <v>709</v>
      </c>
      <c r="F1476" s="343">
        <v>70941</v>
      </c>
      <c r="G1476" s="343">
        <v>3000</v>
      </c>
      <c r="H1476" s="343">
        <v>404205</v>
      </c>
      <c r="I1476" s="344">
        <v>0</v>
      </c>
      <c r="J1476" s="344">
        <v>0</v>
      </c>
      <c r="K1476" s="346">
        <v>38027436</v>
      </c>
      <c r="L1476" s="348">
        <v>20000000</v>
      </c>
      <c r="M1476" s="183"/>
      <c r="N1476" s="331">
        <f>IFERROR(VLOOKUP(A1476,'[2]Detail CAPEX  (2)'!_xlnm.Print_Area,11,0),0)</f>
        <v>0</v>
      </c>
      <c r="O1476" s="346">
        <f t="shared" si="281"/>
        <v>0</v>
      </c>
      <c r="P1476" s="346">
        <f t="shared" si="281"/>
        <v>0</v>
      </c>
      <c r="Q1476" s="347">
        <f t="shared" si="282"/>
        <v>0</v>
      </c>
    </row>
    <row r="1477" spans="1:17" ht="18.75" x14ac:dyDescent="0.3">
      <c r="A1477" s="183" t="s">
        <v>2250</v>
      </c>
      <c r="B1477" s="183" t="s">
        <v>2251</v>
      </c>
      <c r="C1477" s="343">
        <v>510</v>
      </c>
      <c r="D1477" s="343">
        <v>9</v>
      </c>
      <c r="E1477" s="343">
        <v>709</v>
      </c>
      <c r="F1477" s="343">
        <v>70941</v>
      </c>
      <c r="G1477" s="343">
        <v>3000</v>
      </c>
      <c r="H1477" s="343">
        <v>404205</v>
      </c>
      <c r="I1477" s="344">
        <v>0</v>
      </c>
      <c r="J1477" s="344">
        <v>0</v>
      </c>
      <c r="K1477" s="346">
        <v>90500000</v>
      </c>
      <c r="L1477" s="348">
        <v>50000000</v>
      </c>
      <c r="M1477" s="183"/>
      <c r="N1477" s="331">
        <f>IFERROR(VLOOKUP(A1477,'[2]Detail CAPEX  (2)'!_xlnm.Print_Area,11,0),0)</f>
        <v>0</v>
      </c>
      <c r="O1477" s="346">
        <f t="shared" si="281"/>
        <v>0</v>
      </c>
      <c r="P1477" s="346">
        <f t="shared" si="281"/>
        <v>0</v>
      </c>
      <c r="Q1477" s="347">
        <f t="shared" si="282"/>
        <v>0</v>
      </c>
    </row>
    <row r="1478" spans="1:17" ht="18.75" x14ac:dyDescent="0.3">
      <c r="A1478" s="183" t="s">
        <v>2252</v>
      </c>
      <c r="B1478" s="183" t="s">
        <v>2253</v>
      </c>
      <c r="C1478" s="343">
        <v>510</v>
      </c>
      <c r="D1478" s="343">
        <v>9</v>
      </c>
      <c r="E1478" s="343">
        <v>709</v>
      </c>
      <c r="F1478" s="343">
        <v>70941</v>
      </c>
      <c r="G1478" s="343">
        <v>3000</v>
      </c>
      <c r="H1478" s="343">
        <v>404205</v>
      </c>
      <c r="I1478" s="344">
        <v>0</v>
      </c>
      <c r="J1478" s="344">
        <v>0</v>
      </c>
      <c r="K1478" s="346">
        <v>60000000</v>
      </c>
      <c r="L1478" s="348">
        <v>60000000</v>
      </c>
      <c r="M1478" s="183"/>
      <c r="N1478" s="331">
        <f>IFERROR(VLOOKUP(A1478,'[2]Detail CAPEX  (2)'!_xlnm.Print_Area,11,0),0)</f>
        <v>0</v>
      </c>
      <c r="O1478" s="346">
        <f t="shared" si="281"/>
        <v>0</v>
      </c>
      <c r="P1478" s="346">
        <f t="shared" si="281"/>
        <v>0</v>
      </c>
      <c r="Q1478" s="347">
        <f t="shared" si="282"/>
        <v>0</v>
      </c>
    </row>
    <row r="1479" spans="1:17" ht="18.75" x14ac:dyDescent="0.3">
      <c r="A1479" s="183" t="s">
        <v>2254</v>
      </c>
      <c r="B1479" s="183" t="s">
        <v>2255</v>
      </c>
      <c r="C1479" s="343">
        <v>510</v>
      </c>
      <c r="D1479" s="343">
        <v>9</v>
      </c>
      <c r="E1479" s="343">
        <v>709</v>
      </c>
      <c r="F1479" s="343">
        <v>70941</v>
      </c>
      <c r="G1479" s="343">
        <v>3000</v>
      </c>
      <c r="H1479" s="343">
        <v>404205</v>
      </c>
      <c r="I1479" s="344">
        <v>0</v>
      </c>
      <c r="J1479" s="344">
        <v>0</v>
      </c>
      <c r="K1479" s="346">
        <v>32523100</v>
      </c>
      <c r="L1479" s="348">
        <v>20000000</v>
      </c>
      <c r="M1479" s="183"/>
      <c r="N1479" s="331">
        <f>IFERROR(VLOOKUP(A1479,'[2]Detail CAPEX  (2)'!_xlnm.Print_Area,11,0),0)</f>
        <v>0</v>
      </c>
      <c r="O1479" s="346">
        <f t="shared" si="281"/>
        <v>0</v>
      </c>
      <c r="P1479" s="346">
        <f t="shared" si="281"/>
        <v>0</v>
      </c>
      <c r="Q1479" s="347">
        <f t="shared" si="282"/>
        <v>0</v>
      </c>
    </row>
    <row r="1480" spans="1:17" ht="18.75" x14ac:dyDescent="0.3">
      <c r="A1480" s="183" t="s">
        <v>2256</v>
      </c>
      <c r="B1480" s="183" t="s">
        <v>2257</v>
      </c>
      <c r="C1480" s="343">
        <v>510</v>
      </c>
      <c r="D1480" s="343">
        <v>9</v>
      </c>
      <c r="E1480" s="343">
        <v>709</v>
      </c>
      <c r="F1480" s="343">
        <v>70941</v>
      </c>
      <c r="G1480" s="343">
        <v>3000</v>
      </c>
      <c r="H1480" s="343">
        <v>404205</v>
      </c>
      <c r="I1480" s="344">
        <v>0</v>
      </c>
      <c r="J1480" s="344">
        <v>0</v>
      </c>
      <c r="K1480" s="346">
        <v>95500000</v>
      </c>
      <c r="L1480" s="348">
        <v>50000000</v>
      </c>
      <c r="M1480" s="183"/>
      <c r="N1480" s="331">
        <f>IFERROR(VLOOKUP(A1480,'[2]Detail CAPEX  (2)'!_xlnm.Print_Area,11,0),0)</f>
        <v>0</v>
      </c>
      <c r="O1480" s="346">
        <f t="shared" si="281"/>
        <v>0</v>
      </c>
      <c r="P1480" s="346">
        <f t="shared" si="281"/>
        <v>0</v>
      </c>
      <c r="Q1480" s="347">
        <f t="shared" si="282"/>
        <v>0</v>
      </c>
    </row>
    <row r="1481" spans="1:17" ht="18.75" x14ac:dyDescent="0.3">
      <c r="A1481" s="183" t="s">
        <v>2258</v>
      </c>
      <c r="B1481" s="183" t="s">
        <v>2259</v>
      </c>
      <c r="C1481" s="343">
        <v>510</v>
      </c>
      <c r="D1481" s="343">
        <v>9</v>
      </c>
      <c r="E1481" s="343">
        <v>709</v>
      </c>
      <c r="F1481" s="343">
        <v>70941</v>
      </c>
      <c r="G1481" s="343">
        <v>3000</v>
      </c>
      <c r="H1481" s="343">
        <v>404205</v>
      </c>
      <c r="I1481" s="344">
        <v>0</v>
      </c>
      <c r="J1481" s="344">
        <v>0</v>
      </c>
      <c r="K1481" s="346">
        <v>41250000</v>
      </c>
      <c r="L1481" s="348">
        <v>40000000</v>
      </c>
      <c r="M1481" s="183"/>
      <c r="N1481" s="331">
        <v>20000000</v>
      </c>
      <c r="O1481" s="346">
        <f t="shared" si="281"/>
        <v>21000000</v>
      </c>
      <c r="P1481" s="346">
        <f t="shared" si="281"/>
        <v>22050000</v>
      </c>
      <c r="Q1481" s="347">
        <f t="shared" si="282"/>
        <v>63050000</v>
      </c>
    </row>
    <row r="1482" spans="1:17" ht="18.75" x14ac:dyDescent="0.3">
      <c r="A1482" s="183" t="s">
        <v>2260</v>
      </c>
      <c r="B1482" s="183" t="s">
        <v>2261</v>
      </c>
      <c r="C1482" s="343">
        <v>510</v>
      </c>
      <c r="D1482" s="343">
        <v>9</v>
      </c>
      <c r="E1482" s="343">
        <v>709</v>
      </c>
      <c r="F1482" s="343">
        <v>70941</v>
      </c>
      <c r="G1482" s="343">
        <v>3000</v>
      </c>
      <c r="H1482" s="343">
        <v>404205</v>
      </c>
      <c r="I1482" s="344">
        <v>0</v>
      </c>
      <c r="J1482" s="344">
        <v>0</v>
      </c>
      <c r="K1482" s="346">
        <v>60025000</v>
      </c>
      <c r="L1482" s="348">
        <v>50000000</v>
      </c>
      <c r="M1482" s="183"/>
      <c r="N1482" s="331">
        <f>IFERROR(VLOOKUP(A1482,'[2]Detail CAPEX  (2)'!_xlnm.Print_Area,11,0),0)</f>
        <v>0</v>
      </c>
      <c r="O1482" s="346">
        <f t="shared" si="281"/>
        <v>0</v>
      </c>
      <c r="P1482" s="346">
        <f t="shared" si="281"/>
        <v>0</v>
      </c>
      <c r="Q1482" s="347">
        <f t="shared" si="282"/>
        <v>0</v>
      </c>
    </row>
    <row r="1483" spans="1:17" ht="18.75" x14ac:dyDescent="0.3">
      <c r="A1483" s="183" t="s">
        <v>2262</v>
      </c>
      <c r="B1483" s="183" t="s">
        <v>2263</v>
      </c>
      <c r="C1483" s="343">
        <v>510</v>
      </c>
      <c r="D1483" s="343">
        <v>9</v>
      </c>
      <c r="E1483" s="343">
        <v>709</v>
      </c>
      <c r="F1483" s="343">
        <v>70941</v>
      </c>
      <c r="G1483" s="343">
        <v>3000</v>
      </c>
      <c r="H1483" s="343">
        <v>404205</v>
      </c>
      <c r="I1483" s="344">
        <v>0</v>
      </c>
      <c r="J1483" s="344">
        <v>0</v>
      </c>
      <c r="K1483" s="346">
        <v>27300000</v>
      </c>
      <c r="L1483" s="348">
        <v>15000000</v>
      </c>
      <c r="M1483" s="183"/>
      <c r="N1483" s="331">
        <f>IFERROR(VLOOKUP(A1483,'[2]Detail CAPEX  (2)'!_xlnm.Print_Area,11,0),0)</f>
        <v>0</v>
      </c>
      <c r="O1483" s="346">
        <f t="shared" si="281"/>
        <v>0</v>
      </c>
      <c r="P1483" s="346">
        <f t="shared" si="281"/>
        <v>0</v>
      </c>
      <c r="Q1483" s="347">
        <f t="shared" si="282"/>
        <v>0</v>
      </c>
    </row>
    <row r="1484" spans="1:17" ht="18.75" x14ac:dyDescent="0.3">
      <c r="A1484" s="183" t="s">
        <v>3618</v>
      </c>
      <c r="B1484" s="183" t="s">
        <v>3619</v>
      </c>
      <c r="C1484" s="343"/>
      <c r="D1484" s="343"/>
      <c r="E1484" s="343"/>
      <c r="F1484" s="343"/>
      <c r="G1484" s="343"/>
      <c r="H1484" s="343"/>
      <c r="I1484" s="344"/>
      <c r="J1484" s="344"/>
      <c r="K1484" s="346"/>
      <c r="L1484" s="348"/>
      <c r="M1484" s="183"/>
      <c r="N1484" s="331">
        <v>15000000</v>
      </c>
      <c r="O1484" s="346">
        <f>N1484+5%*N1484</f>
        <v>15750000</v>
      </c>
      <c r="P1484" s="346">
        <f>O1484+5%*O1484</f>
        <v>16537500</v>
      </c>
      <c r="Q1484" s="347">
        <f>SUM(N1484:P1484)</f>
        <v>47287500</v>
      </c>
    </row>
    <row r="1485" spans="1:17" ht="18.75" x14ac:dyDescent="0.3">
      <c r="A1485" s="333"/>
      <c r="B1485" s="333" t="s">
        <v>143</v>
      </c>
      <c r="C1485" s="337"/>
      <c r="D1485" s="337"/>
      <c r="E1485" s="337"/>
      <c r="F1485" s="337"/>
      <c r="G1485" s="337"/>
      <c r="H1485" s="337"/>
      <c r="I1485" s="183"/>
      <c r="J1485" s="183"/>
      <c r="K1485" s="183"/>
      <c r="L1485" s="342"/>
      <c r="M1485" s="183"/>
      <c r="N1485" s="331">
        <f>IFERROR(VLOOKUP(A1485,'[2]Detail CAPEX  (2)'!_xlnm.Print_Area,11,0),0)</f>
        <v>0</v>
      </c>
      <c r="O1485" s="346">
        <f t="shared" si="281"/>
        <v>0</v>
      </c>
      <c r="P1485" s="346">
        <f t="shared" si="281"/>
        <v>0</v>
      </c>
      <c r="Q1485" s="347">
        <f t="shared" si="282"/>
        <v>0</v>
      </c>
    </row>
    <row r="1486" spans="1:17" ht="18.75" x14ac:dyDescent="0.3">
      <c r="A1486" s="183" t="s">
        <v>2264</v>
      </c>
      <c r="B1486" s="183" t="s">
        <v>2265</v>
      </c>
      <c r="C1486" s="343">
        <v>604</v>
      </c>
      <c r="D1486" s="343">
        <v>9</v>
      </c>
      <c r="E1486" s="343">
        <v>709</v>
      </c>
      <c r="F1486" s="343">
        <v>70941</v>
      </c>
      <c r="G1486" s="343">
        <v>3000</v>
      </c>
      <c r="H1486" s="343">
        <v>404205</v>
      </c>
      <c r="I1486" s="344">
        <v>0</v>
      </c>
      <c r="J1486" s="344">
        <v>0</v>
      </c>
      <c r="K1486" s="344">
        <v>0</v>
      </c>
      <c r="L1486" s="348">
        <v>30000000</v>
      </c>
      <c r="M1486" s="183"/>
      <c r="N1486" s="331">
        <f>IFERROR(VLOOKUP(A1486,'[2]Detail CAPEX  (2)'!_xlnm.Print_Area,11,0),0)</f>
        <v>0</v>
      </c>
      <c r="O1486" s="346">
        <f t="shared" si="281"/>
        <v>0</v>
      </c>
      <c r="P1486" s="346">
        <f t="shared" si="281"/>
        <v>0</v>
      </c>
      <c r="Q1486" s="347">
        <f t="shared" si="282"/>
        <v>0</v>
      </c>
    </row>
    <row r="1487" spans="1:17" ht="18.75" x14ac:dyDescent="0.3">
      <c r="A1487" s="333"/>
      <c r="B1487" s="333" t="s">
        <v>222</v>
      </c>
      <c r="C1487" s="337"/>
      <c r="D1487" s="337"/>
      <c r="E1487" s="337"/>
      <c r="F1487" s="337"/>
      <c r="G1487" s="337"/>
      <c r="H1487" s="337"/>
      <c r="I1487" s="183"/>
      <c r="J1487" s="183"/>
      <c r="K1487" s="183"/>
      <c r="L1487" s="342"/>
      <c r="M1487" s="183"/>
      <c r="N1487" s="331">
        <f>IFERROR(VLOOKUP(A1487,'[2]Detail CAPEX  (2)'!_xlnm.Print_Area,11,0),0)</f>
        <v>0</v>
      </c>
      <c r="O1487" s="346">
        <f t="shared" si="281"/>
        <v>0</v>
      </c>
      <c r="P1487" s="346">
        <f t="shared" si="281"/>
        <v>0</v>
      </c>
      <c r="Q1487" s="347">
        <f t="shared" si="282"/>
        <v>0</v>
      </c>
    </row>
    <row r="1488" spans="1:17" ht="18.75" x14ac:dyDescent="0.3">
      <c r="A1488" s="183" t="s">
        <v>2266</v>
      </c>
      <c r="B1488" s="183" t="s">
        <v>2267</v>
      </c>
      <c r="C1488" s="343">
        <v>406</v>
      </c>
      <c r="D1488" s="343">
        <v>9</v>
      </c>
      <c r="E1488" s="343">
        <v>709</v>
      </c>
      <c r="F1488" s="343">
        <v>70941</v>
      </c>
      <c r="G1488" s="343">
        <v>3000</v>
      </c>
      <c r="H1488" s="343">
        <v>404205</v>
      </c>
      <c r="I1488" s="344">
        <v>0</v>
      </c>
      <c r="J1488" s="344">
        <v>0</v>
      </c>
      <c r="K1488" s="344">
        <v>0</v>
      </c>
      <c r="L1488" s="348">
        <v>5000000</v>
      </c>
      <c r="M1488" s="183"/>
      <c r="N1488" s="331">
        <f>IFERROR(VLOOKUP(A1488,'[2]Detail CAPEX  (2)'!_xlnm.Print_Area,11,0),0)</f>
        <v>0</v>
      </c>
      <c r="O1488" s="346">
        <f t="shared" ref="O1488:P1496" si="283">N1488+5%*N1488</f>
        <v>0</v>
      </c>
      <c r="P1488" s="346">
        <f t="shared" si="283"/>
        <v>0</v>
      </c>
      <c r="Q1488" s="347">
        <f t="shared" si="282"/>
        <v>0</v>
      </c>
    </row>
    <row r="1489" spans="1:17" ht="18.75" x14ac:dyDescent="0.3">
      <c r="A1489" s="333"/>
      <c r="B1489" s="333" t="s">
        <v>151</v>
      </c>
      <c r="C1489" s="337"/>
      <c r="D1489" s="337"/>
      <c r="E1489" s="337"/>
      <c r="F1489" s="337"/>
      <c r="G1489" s="337"/>
      <c r="H1489" s="337"/>
      <c r="I1489" s="183"/>
      <c r="J1489" s="183"/>
      <c r="K1489" s="183"/>
      <c r="L1489" s="342"/>
      <c r="M1489" s="183"/>
      <c r="N1489" s="331">
        <f>IFERROR(VLOOKUP(A1489,'[2]Detail CAPEX  (2)'!_xlnm.Print_Area,11,0),0)</f>
        <v>0</v>
      </c>
      <c r="O1489" s="346">
        <f t="shared" si="283"/>
        <v>0</v>
      </c>
      <c r="P1489" s="346">
        <f t="shared" si="283"/>
        <v>0</v>
      </c>
      <c r="Q1489" s="347">
        <f t="shared" si="282"/>
        <v>0</v>
      </c>
    </row>
    <row r="1490" spans="1:17" ht="18.75" x14ac:dyDescent="0.3">
      <c r="A1490" s="183" t="s">
        <v>2268</v>
      </c>
      <c r="B1490" s="183" t="s">
        <v>2269</v>
      </c>
      <c r="C1490" s="343">
        <v>1404</v>
      </c>
      <c r="D1490" s="343">
        <v>9</v>
      </c>
      <c r="E1490" s="343">
        <v>709</v>
      </c>
      <c r="F1490" s="343">
        <v>70941</v>
      </c>
      <c r="G1490" s="343">
        <v>3000</v>
      </c>
      <c r="H1490" s="343">
        <v>404205</v>
      </c>
      <c r="I1490" s="344">
        <v>0</v>
      </c>
      <c r="J1490" s="344">
        <v>0</v>
      </c>
      <c r="K1490" s="346">
        <v>28918786</v>
      </c>
      <c r="L1490" s="348">
        <v>28918786</v>
      </c>
      <c r="M1490" s="183"/>
      <c r="N1490" s="331">
        <f>IFERROR(VLOOKUP(A1490,'[2]Detail CAPEX  (2)'!_xlnm.Print_Area,11,0),0)</f>
        <v>0</v>
      </c>
      <c r="O1490" s="346">
        <f t="shared" si="283"/>
        <v>0</v>
      </c>
      <c r="P1490" s="346">
        <f t="shared" si="283"/>
        <v>0</v>
      </c>
      <c r="Q1490" s="347">
        <f t="shared" si="282"/>
        <v>0</v>
      </c>
    </row>
    <row r="1491" spans="1:17" ht="18.75" x14ac:dyDescent="0.3">
      <c r="A1491" s="333"/>
      <c r="B1491" s="333" t="s">
        <v>150</v>
      </c>
      <c r="C1491" s="337"/>
      <c r="D1491" s="337"/>
      <c r="E1491" s="337"/>
      <c r="F1491" s="337"/>
      <c r="G1491" s="337"/>
      <c r="H1491" s="337"/>
      <c r="I1491" s="183"/>
      <c r="J1491" s="183"/>
      <c r="K1491" s="183"/>
      <c r="L1491" s="342"/>
      <c r="M1491" s="183"/>
      <c r="N1491" s="331">
        <f>IFERROR(VLOOKUP(A1491,'[2]Detail CAPEX  (2)'!_xlnm.Print_Area,11,0),0)</f>
        <v>0</v>
      </c>
      <c r="O1491" s="346">
        <f t="shared" si="283"/>
        <v>0</v>
      </c>
      <c r="P1491" s="346">
        <f t="shared" si="283"/>
        <v>0</v>
      </c>
      <c r="Q1491" s="347">
        <f t="shared" si="282"/>
        <v>0</v>
      </c>
    </row>
    <row r="1492" spans="1:17" ht="18.75" x14ac:dyDescent="0.3">
      <c r="A1492" s="183" t="s">
        <v>2270</v>
      </c>
      <c r="B1492" s="183" t="s">
        <v>2271</v>
      </c>
      <c r="C1492" s="343">
        <v>1302</v>
      </c>
      <c r="D1492" s="343">
        <v>9</v>
      </c>
      <c r="E1492" s="343">
        <v>709</v>
      </c>
      <c r="F1492" s="343">
        <v>70941</v>
      </c>
      <c r="G1492" s="343">
        <v>3000</v>
      </c>
      <c r="H1492" s="343">
        <v>404205</v>
      </c>
      <c r="I1492" s="344">
        <v>0</v>
      </c>
      <c r="J1492" s="344">
        <v>0</v>
      </c>
      <c r="K1492" s="346">
        <v>70250000</v>
      </c>
      <c r="L1492" s="348">
        <v>50000000</v>
      </c>
      <c r="M1492" s="183"/>
      <c r="N1492" s="331">
        <f>IFERROR(VLOOKUP(A1492,'[2]Detail CAPEX  (2)'!_xlnm.Print_Area,11,0),0)</f>
        <v>0</v>
      </c>
      <c r="O1492" s="346">
        <f t="shared" si="283"/>
        <v>0</v>
      </c>
      <c r="P1492" s="346">
        <f t="shared" si="283"/>
        <v>0</v>
      </c>
      <c r="Q1492" s="347">
        <f t="shared" si="282"/>
        <v>0</v>
      </c>
    </row>
    <row r="1493" spans="1:17" ht="18.75" x14ac:dyDescent="0.3">
      <c r="A1493" s="183" t="s">
        <v>3620</v>
      </c>
      <c r="B1493" s="183" t="s">
        <v>3428</v>
      </c>
      <c r="C1493" s="343"/>
      <c r="D1493" s="343"/>
      <c r="E1493" s="343"/>
      <c r="F1493" s="343"/>
      <c r="G1493" s="343"/>
      <c r="H1493" s="343"/>
      <c r="I1493" s="344"/>
      <c r="J1493" s="344"/>
      <c r="K1493" s="346"/>
      <c r="L1493" s="348"/>
      <c r="M1493" s="183"/>
      <c r="N1493" s="331">
        <v>60000000</v>
      </c>
      <c r="O1493" s="346">
        <f t="shared" ref="O1493" si="284">N1493+5%*N1493</f>
        <v>63000000</v>
      </c>
      <c r="P1493" s="346">
        <f t="shared" ref="P1493" si="285">O1493+5%*O1493</f>
        <v>66150000</v>
      </c>
      <c r="Q1493" s="347">
        <f t="shared" ref="Q1493" si="286">SUM(N1493:P1493)</f>
        <v>189150000</v>
      </c>
    </row>
    <row r="1494" spans="1:17" ht="18.75" x14ac:dyDescent="0.3">
      <c r="A1494" s="183" t="s">
        <v>2272</v>
      </c>
      <c r="B1494" s="183" t="s">
        <v>2265</v>
      </c>
      <c r="C1494" s="343">
        <v>1305</v>
      </c>
      <c r="D1494" s="343">
        <v>9</v>
      </c>
      <c r="E1494" s="343">
        <v>701</v>
      </c>
      <c r="F1494" s="343">
        <v>70150</v>
      </c>
      <c r="G1494" s="343">
        <v>3000</v>
      </c>
      <c r="H1494" s="343">
        <v>404205</v>
      </c>
      <c r="I1494" s="344">
        <v>0</v>
      </c>
      <c r="J1494" s="344">
        <v>0</v>
      </c>
      <c r="K1494" s="346">
        <v>45000000</v>
      </c>
      <c r="L1494" s="345">
        <v>0</v>
      </c>
      <c r="M1494" s="183"/>
      <c r="N1494" s="331">
        <f>IFERROR(VLOOKUP(A1494,'[2]Detail CAPEX  (2)'!_xlnm.Print_Area,11,0),0)</f>
        <v>0</v>
      </c>
      <c r="O1494" s="346">
        <f t="shared" si="283"/>
        <v>0</v>
      </c>
      <c r="P1494" s="346">
        <f t="shared" si="283"/>
        <v>0</v>
      </c>
      <c r="Q1494" s="347">
        <f t="shared" si="282"/>
        <v>0</v>
      </c>
    </row>
    <row r="1495" spans="1:17" ht="18.75" x14ac:dyDescent="0.3">
      <c r="A1495" s="333"/>
      <c r="B1495" s="333" t="s">
        <v>145</v>
      </c>
      <c r="C1495" s="337"/>
      <c r="D1495" s="337"/>
      <c r="E1495" s="337"/>
      <c r="F1495" s="337"/>
      <c r="G1495" s="337"/>
      <c r="H1495" s="337"/>
      <c r="I1495" s="183"/>
      <c r="J1495" s="183"/>
      <c r="K1495" s="183"/>
      <c r="L1495" s="342"/>
      <c r="M1495" s="183"/>
      <c r="N1495" s="331">
        <f>IFERROR(VLOOKUP(A1495,'[2]Detail CAPEX  (2)'!_xlnm.Print_Area,11,0),0)</f>
        <v>0</v>
      </c>
      <c r="O1495" s="346">
        <f t="shared" si="283"/>
        <v>0</v>
      </c>
      <c r="P1495" s="346">
        <f t="shared" si="283"/>
        <v>0</v>
      </c>
      <c r="Q1495" s="347">
        <f t="shared" si="282"/>
        <v>0</v>
      </c>
    </row>
    <row r="1496" spans="1:17" ht="18.75" x14ac:dyDescent="0.3">
      <c r="A1496" s="183" t="s">
        <v>2273</v>
      </c>
      <c r="B1496" s="183" t="s">
        <v>2274</v>
      </c>
      <c r="C1496" s="343">
        <v>805</v>
      </c>
      <c r="D1496" s="343">
        <v>9</v>
      </c>
      <c r="E1496" s="343">
        <v>709</v>
      </c>
      <c r="F1496" s="343">
        <v>70941</v>
      </c>
      <c r="G1496" s="343">
        <v>3000</v>
      </c>
      <c r="H1496" s="343">
        <v>404205</v>
      </c>
      <c r="I1496" s="344">
        <v>0</v>
      </c>
      <c r="J1496" s="344">
        <v>0</v>
      </c>
      <c r="K1496" s="346">
        <v>15000000</v>
      </c>
      <c r="L1496" s="348">
        <v>10000000</v>
      </c>
      <c r="M1496" s="183"/>
      <c r="N1496" s="331">
        <f>IFERROR(VLOOKUP(A1496,'[2]Detail CAPEX  (2)'!_xlnm.Print_Area,11,0),0)</f>
        <v>0</v>
      </c>
      <c r="O1496" s="346">
        <f t="shared" si="283"/>
        <v>0</v>
      </c>
      <c r="P1496" s="346">
        <f t="shared" si="283"/>
        <v>0</v>
      </c>
      <c r="Q1496" s="347">
        <f t="shared" si="282"/>
        <v>0</v>
      </c>
    </row>
    <row r="1497" spans="1:17" s="378" customFormat="1" ht="18.75" x14ac:dyDescent="0.3">
      <c r="A1497" s="376"/>
      <c r="B1497" s="376" t="s">
        <v>2275</v>
      </c>
      <c r="C1497" s="376"/>
      <c r="D1497" s="376"/>
      <c r="E1497" s="376"/>
      <c r="F1497" s="376"/>
      <c r="G1497" s="376"/>
      <c r="H1497" s="376"/>
      <c r="I1497" s="382">
        <f>SUM(I1467:I1496)</f>
        <v>0</v>
      </c>
      <c r="J1497" s="382">
        <f t="shared" ref="J1497:Q1497" si="287">SUM(J1467:J1496)</f>
        <v>0</v>
      </c>
      <c r="K1497" s="382">
        <f t="shared" si="287"/>
        <v>777321222</v>
      </c>
      <c r="L1497" s="384">
        <f t="shared" si="287"/>
        <v>538918786</v>
      </c>
      <c r="M1497" s="382">
        <f t="shared" si="287"/>
        <v>10000000</v>
      </c>
      <c r="N1497" s="358">
        <f t="shared" si="287"/>
        <v>95000000</v>
      </c>
      <c r="O1497" s="358">
        <f t="shared" si="287"/>
        <v>99750000</v>
      </c>
      <c r="P1497" s="358">
        <f t="shared" si="287"/>
        <v>104737500</v>
      </c>
      <c r="Q1497" s="358">
        <f t="shared" si="287"/>
        <v>299487500</v>
      </c>
    </row>
    <row r="1498" spans="1:17" ht="18.75" x14ac:dyDescent="0.3">
      <c r="A1498" s="336">
        <v>66019001</v>
      </c>
      <c r="B1498" s="333" t="s">
        <v>2276</v>
      </c>
      <c r="C1498" s="337"/>
      <c r="D1498" s="337"/>
      <c r="E1498" s="337"/>
      <c r="F1498" s="337"/>
      <c r="G1498" s="337"/>
      <c r="H1498" s="337"/>
      <c r="I1498" s="183"/>
      <c r="J1498" s="183"/>
      <c r="K1498" s="183"/>
      <c r="L1498" s="342"/>
      <c r="M1498" s="183"/>
      <c r="N1498" s="331">
        <f>IFERROR(VLOOKUP(#REF!,'[2]Detail CAPEX  (2)'!_xlnm.Print_Area,11,0),0)</f>
        <v>0</v>
      </c>
      <c r="O1498" s="346">
        <f t="shared" ref="O1498:P1512" si="288">N1498+5%*N1498</f>
        <v>0</v>
      </c>
      <c r="P1498" s="346">
        <f t="shared" si="288"/>
        <v>0</v>
      </c>
      <c r="Q1498" s="347">
        <f t="shared" si="282"/>
        <v>0</v>
      </c>
    </row>
    <row r="1499" spans="1:17" ht="18.75" x14ac:dyDescent="0.3">
      <c r="A1499" s="333"/>
      <c r="B1499" s="333" t="s">
        <v>142</v>
      </c>
      <c r="C1499" s="337"/>
      <c r="D1499" s="337"/>
      <c r="E1499" s="337"/>
      <c r="F1499" s="337"/>
      <c r="G1499" s="337"/>
      <c r="H1499" s="337"/>
      <c r="I1499" s="183"/>
      <c r="J1499" s="183"/>
      <c r="K1499" s="183"/>
      <c r="L1499" s="342"/>
      <c r="M1499" s="183"/>
      <c r="N1499" s="331">
        <f>IFERROR(VLOOKUP(A1499,'[2]Detail CAPEX  (2)'!_xlnm.Print_Area,11,0),0)</f>
        <v>0</v>
      </c>
      <c r="O1499" s="346">
        <f t="shared" si="288"/>
        <v>0</v>
      </c>
      <c r="P1499" s="346">
        <f t="shared" si="288"/>
        <v>0</v>
      </c>
      <c r="Q1499" s="347">
        <f t="shared" si="282"/>
        <v>0</v>
      </c>
    </row>
    <row r="1500" spans="1:17" ht="18.75" x14ac:dyDescent="0.3">
      <c r="A1500" s="183" t="s">
        <v>2277</v>
      </c>
      <c r="B1500" s="183" t="s">
        <v>2278</v>
      </c>
      <c r="C1500" s="343">
        <v>502</v>
      </c>
      <c r="D1500" s="343">
        <v>9</v>
      </c>
      <c r="E1500" s="343">
        <v>709</v>
      </c>
      <c r="F1500" s="343">
        <v>70941</v>
      </c>
      <c r="G1500" s="343">
        <v>3000</v>
      </c>
      <c r="H1500" s="343">
        <v>404102</v>
      </c>
      <c r="I1500" s="344">
        <v>0</v>
      </c>
      <c r="J1500" s="344">
        <v>0</v>
      </c>
      <c r="K1500" s="346">
        <v>168000000</v>
      </c>
      <c r="L1500" s="348">
        <v>118000000</v>
      </c>
      <c r="M1500" s="183"/>
      <c r="N1500" s="331">
        <f>IFERROR(VLOOKUP(A1500,'[2]Detail CAPEX  (2)'!_xlnm.Print_Area,11,0),0)</f>
        <v>0</v>
      </c>
      <c r="O1500" s="346">
        <f t="shared" si="288"/>
        <v>0</v>
      </c>
      <c r="P1500" s="346">
        <f t="shared" si="288"/>
        <v>0</v>
      </c>
      <c r="Q1500" s="347">
        <f t="shared" si="282"/>
        <v>0</v>
      </c>
    </row>
    <row r="1501" spans="1:17" ht="18.75" x14ac:dyDescent="0.3">
      <c r="A1501" s="183" t="s">
        <v>2279</v>
      </c>
      <c r="B1501" s="183" t="s">
        <v>2280</v>
      </c>
      <c r="C1501" s="343">
        <v>502</v>
      </c>
      <c r="D1501" s="343">
        <v>9</v>
      </c>
      <c r="E1501" s="343">
        <v>709</v>
      </c>
      <c r="F1501" s="343">
        <v>70941</v>
      </c>
      <c r="G1501" s="343">
        <v>3000</v>
      </c>
      <c r="H1501" s="343">
        <v>404102</v>
      </c>
      <c r="I1501" s="344">
        <v>0</v>
      </c>
      <c r="J1501" s="344">
        <v>0</v>
      </c>
      <c r="K1501" s="346">
        <v>70000000</v>
      </c>
      <c r="L1501" s="348">
        <v>70000000</v>
      </c>
      <c r="M1501" s="183"/>
      <c r="N1501" s="331">
        <f>IFERROR(VLOOKUP(A1501,'[2]Detail CAPEX  (2)'!_xlnm.Print_Area,11,0),0)</f>
        <v>0</v>
      </c>
      <c r="O1501" s="346">
        <f t="shared" si="288"/>
        <v>0</v>
      </c>
      <c r="P1501" s="346">
        <f t="shared" si="288"/>
        <v>0</v>
      </c>
      <c r="Q1501" s="347">
        <f t="shared" si="282"/>
        <v>0</v>
      </c>
    </row>
    <row r="1502" spans="1:17" ht="18.75" x14ac:dyDescent="0.3">
      <c r="A1502" s="183" t="s">
        <v>2281</v>
      </c>
      <c r="B1502" s="183" t="s">
        <v>2282</v>
      </c>
      <c r="C1502" s="343">
        <v>502</v>
      </c>
      <c r="D1502" s="343">
        <v>9</v>
      </c>
      <c r="E1502" s="343">
        <v>709</v>
      </c>
      <c r="F1502" s="343">
        <v>70941</v>
      </c>
      <c r="G1502" s="343">
        <v>3000</v>
      </c>
      <c r="H1502" s="343">
        <v>404102</v>
      </c>
      <c r="I1502" s="344">
        <v>0</v>
      </c>
      <c r="J1502" s="344">
        <v>0</v>
      </c>
      <c r="K1502" s="346">
        <v>84000000</v>
      </c>
      <c r="L1502" s="348">
        <v>84000000</v>
      </c>
      <c r="M1502" s="183"/>
      <c r="N1502" s="331">
        <f>IFERROR(VLOOKUP(A1502,'[2]Detail CAPEX  (2)'!_xlnm.Print_Area,11,0),0)</f>
        <v>0</v>
      </c>
      <c r="O1502" s="346">
        <f t="shared" si="288"/>
        <v>0</v>
      </c>
      <c r="P1502" s="346">
        <f t="shared" si="288"/>
        <v>0</v>
      </c>
      <c r="Q1502" s="347">
        <f t="shared" si="282"/>
        <v>0</v>
      </c>
    </row>
    <row r="1503" spans="1:17" ht="18.75" x14ac:dyDescent="0.3">
      <c r="A1503" s="183" t="s">
        <v>2283</v>
      </c>
      <c r="B1503" s="183" t="s">
        <v>2284</v>
      </c>
      <c r="C1503" s="343">
        <v>502</v>
      </c>
      <c r="D1503" s="343">
        <v>9</v>
      </c>
      <c r="E1503" s="343">
        <v>709</v>
      </c>
      <c r="F1503" s="343">
        <v>70941</v>
      </c>
      <c r="G1503" s="343">
        <v>3000</v>
      </c>
      <c r="H1503" s="343">
        <v>404102</v>
      </c>
      <c r="I1503" s="344">
        <v>0</v>
      </c>
      <c r="J1503" s="344">
        <v>0</v>
      </c>
      <c r="K1503" s="346">
        <v>123000000</v>
      </c>
      <c r="L1503" s="348">
        <v>123000000</v>
      </c>
      <c r="M1503" s="183"/>
      <c r="N1503" s="331">
        <f>IFERROR(VLOOKUP(A1503,'[2]Detail CAPEX  (2)'!_xlnm.Print_Area,11,0),0)</f>
        <v>0</v>
      </c>
      <c r="O1503" s="346">
        <f t="shared" si="288"/>
        <v>0</v>
      </c>
      <c r="P1503" s="346">
        <f t="shared" si="288"/>
        <v>0</v>
      </c>
      <c r="Q1503" s="347">
        <f t="shared" si="282"/>
        <v>0</v>
      </c>
    </row>
    <row r="1504" spans="1:17" ht="18.75" x14ac:dyDescent="0.3">
      <c r="A1504" s="333"/>
      <c r="B1504" s="333" t="s">
        <v>222</v>
      </c>
      <c r="C1504" s="337"/>
      <c r="D1504" s="337"/>
      <c r="E1504" s="337"/>
      <c r="F1504" s="337"/>
      <c r="G1504" s="337"/>
      <c r="H1504" s="337"/>
      <c r="I1504" s="183"/>
      <c r="J1504" s="183"/>
      <c r="K1504" s="183"/>
      <c r="L1504" s="342"/>
      <c r="M1504" s="183"/>
      <c r="N1504" s="331">
        <f>IFERROR(VLOOKUP(A1504,'[2]Detail CAPEX  (2)'!_xlnm.Print_Area,11,0),0)</f>
        <v>0</v>
      </c>
      <c r="O1504" s="346">
        <f t="shared" si="288"/>
        <v>0</v>
      </c>
      <c r="P1504" s="346">
        <f t="shared" si="288"/>
        <v>0</v>
      </c>
      <c r="Q1504" s="347">
        <f t="shared" si="282"/>
        <v>0</v>
      </c>
    </row>
    <row r="1505" spans="1:17" ht="18.75" x14ac:dyDescent="0.3">
      <c r="A1505" s="183" t="s">
        <v>2285</v>
      </c>
      <c r="B1505" s="183" t="s">
        <v>2286</v>
      </c>
      <c r="C1505" s="343">
        <v>409</v>
      </c>
      <c r="D1505" s="343">
        <v>9</v>
      </c>
      <c r="E1505" s="343">
        <v>709</v>
      </c>
      <c r="F1505" s="343">
        <v>70941</v>
      </c>
      <c r="G1505" s="343">
        <v>3000</v>
      </c>
      <c r="H1505" s="343">
        <v>404102</v>
      </c>
      <c r="I1505" s="344">
        <v>0</v>
      </c>
      <c r="J1505" s="344">
        <v>0</v>
      </c>
      <c r="K1505" s="346">
        <v>9000000</v>
      </c>
      <c r="L1505" s="348">
        <v>9000000</v>
      </c>
      <c r="M1505" s="183"/>
      <c r="N1505" s="331">
        <f>IFERROR(VLOOKUP(A1505,'[2]Detail CAPEX  (2)'!_xlnm.Print_Area,11,0),0)</f>
        <v>0</v>
      </c>
      <c r="O1505" s="346">
        <f t="shared" si="288"/>
        <v>0</v>
      </c>
      <c r="P1505" s="346">
        <f t="shared" si="288"/>
        <v>0</v>
      </c>
      <c r="Q1505" s="347">
        <f t="shared" si="282"/>
        <v>0</v>
      </c>
    </row>
    <row r="1506" spans="1:17" ht="18.75" x14ac:dyDescent="0.3">
      <c r="A1506" s="333"/>
      <c r="B1506" s="333" t="s">
        <v>150</v>
      </c>
      <c r="C1506" s="337"/>
      <c r="D1506" s="337"/>
      <c r="E1506" s="337"/>
      <c r="F1506" s="337"/>
      <c r="G1506" s="337"/>
      <c r="H1506" s="337"/>
      <c r="I1506" s="183"/>
      <c r="J1506" s="183"/>
      <c r="K1506" s="183"/>
      <c r="L1506" s="342"/>
      <c r="M1506" s="183"/>
      <c r="N1506" s="331">
        <f>IFERROR(VLOOKUP(A1506,'[2]Detail CAPEX  (2)'!_xlnm.Print_Area,11,0),0)</f>
        <v>0</v>
      </c>
      <c r="O1506" s="346">
        <f t="shared" si="288"/>
        <v>0</v>
      </c>
      <c r="P1506" s="346">
        <f t="shared" si="288"/>
        <v>0</v>
      </c>
      <c r="Q1506" s="347">
        <f t="shared" si="282"/>
        <v>0</v>
      </c>
    </row>
    <row r="1507" spans="1:17" ht="18.75" x14ac:dyDescent="0.3">
      <c r="A1507" s="183" t="s">
        <v>2287</v>
      </c>
      <c r="B1507" s="183" t="s">
        <v>750</v>
      </c>
      <c r="C1507" s="343">
        <v>1303</v>
      </c>
      <c r="D1507" s="343">
        <v>9</v>
      </c>
      <c r="E1507" s="343">
        <v>709</v>
      </c>
      <c r="F1507" s="343">
        <v>70941</v>
      </c>
      <c r="G1507" s="343">
        <v>3000</v>
      </c>
      <c r="H1507" s="343">
        <v>404102</v>
      </c>
      <c r="I1507" s="344">
        <v>0</v>
      </c>
      <c r="J1507" s="344">
        <v>0</v>
      </c>
      <c r="K1507" s="346">
        <v>20000000</v>
      </c>
      <c r="L1507" s="348">
        <v>20000000</v>
      </c>
      <c r="M1507" s="183"/>
      <c r="N1507" s="331">
        <f>IFERROR(VLOOKUP(A1507,'[2]Detail CAPEX  (2)'!_xlnm.Print_Area,11,0),0)</f>
        <v>0</v>
      </c>
      <c r="O1507" s="346">
        <f t="shared" si="288"/>
        <v>0</v>
      </c>
      <c r="P1507" s="346">
        <f t="shared" si="288"/>
        <v>0</v>
      </c>
      <c r="Q1507" s="347">
        <f t="shared" si="282"/>
        <v>0</v>
      </c>
    </row>
    <row r="1508" spans="1:17" ht="18.75" x14ac:dyDescent="0.3">
      <c r="A1508" s="183" t="s">
        <v>2288</v>
      </c>
      <c r="B1508" s="183" t="s">
        <v>2289</v>
      </c>
      <c r="C1508" s="343">
        <v>1303</v>
      </c>
      <c r="D1508" s="343">
        <v>9</v>
      </c>
      <c r="E1508" s="343">
        <v>709</v>
      </c>
      <c r="F1508" s="343">
        <v>70941</v>
      </c>
      <c r="G1508" s="343">
        <v>3000</v>
      </c>
      <c r="H1508" s="343">
        <v>404102</v>
      </c>
      <c r="I1508" s="344">
        <v>0</v>
      </c>
      <c r="J1508" s="344">
        <v>0</v>
      </c>
      <c r="K1508" s="346">
        <v>80000000</v>
      </c>
      <c r="L1508" s="348">
        <v>80000000</v>
      </c>
      <c r="M1508" s="183"/>
      <c r="N1508" s="331">
        <v>50000000</v>
      </c>
      <c r="O1508" s="346">
        <f t="shared" si="288"/>
        <v>52500000</v>
      </c>
      <c r="P1508" s="346">
        <f t="shared" si="288"/>
        <v>55125000</v>
      </c>
      <c r="Q1508" s="347">
        <f t="shared" si="282"/>
        <v>157625000</v>
      </c>
    </row>
    <row r="1509" spans="1:17" ht="18.75" x14ac:dyDescent="0.3">
      <c r="A1509" s="183" t="s">
        <v>2290</v>
      </c>
      <c r="B1509" s="183" t="s">
        <v>2291</v>
      </c>
      <c r="C1509" s="343">
        <v>1303</v>
      </c>
      <c r="D1509" s="343">
        <v>9</v>
      </c>
      <c r="E1509" s="343">
        <v>709</v>
      </c>
      <c r="F1509" s="343">
        <v>70941</v>
      </c>
      <c r="G1509" s="343">
        <v>3000</v>
      </c>
      <c r="H1509" s="343">
        <v>404102</v>
      </c>
      <c r="I1509" s="344">
        <v>0</v>
      </c>
      <c r="J1509" s="344">
        <v>0</v>
      </c>
      <c r="K1509" s="346">
        <v>100000000</v>
      </c>
      <c r="L1509" s="348">
        <v>50000000</v>
      </c>
      <c r="M1509" s="183"/>
      <c r="N1509" s="331">
        <f>IFERROR(VLOOKUP(A1509,'[2]Detail CAPEX  (2)'!_xlnm.Print_Area,11,0),0)</f>
        <v>0</v>
      </c>
      <c r="O1509" s="346">
        <f t="shared" si="288"/>
        <v>0</v>
      </c>
      <c r="P1509" s="346">
        <f t="shared" si="288"/>
        <v>0</v>
      </c>
      <c r="Q1509" s="347">
        <f t="shared" si="282"/>
        <v>0</v>
      </c>
    </row>
    <row r="1510" spans="1:17" ht="18.75" x14ac:dyDescent="0.3">
      <c r="A1510" s="333"/>
      <c r="B1510" s="333" t="s">
        <v>153</v>
      </c>
      <c r="C1510" s="337"/>
      <c r="D1510" s="337"/>
      <c r="E1510" s="337"/>
      <c r="F1510" s="337"/>
      <c r="G1510" s="337"/>
      <c r="H1510" s="337"/>
      <c r="I1510" s="183"/>
      <c r="J1510" s="183"/>
      <c r="K1510" s="183"/>
      <c r="L1510" s="342"/>
      <c r="M1510" s="183"/>
      <c r="N1510" s="331">
        <f>IFERROR(VLOOKUP(A1510,'[2]Detail CAPEX  (2)'!_xlnm.Print_Area,11,0),0)</f>
        <v>0</v>
      </c>
      <c r="O1510" s="346">
        <f t="shared" si="288"/>
        <v>0</v>
      </c>
      <c r="P1510" s="346">
        <f t="shared" si="288"/>
        <v>0</v>
      </c>
      <c r="Q1510" s="347">
        <f t="shared" si="282"/>
        <v>0</v>
      </c>
    </row>
    <row r="1511" spans="1:17" ht="18.75" x14ac:dyDescent="0.3">
      <c r="A1511" s="183" t="s">
        <v>2292</v>
      </c>
      <c r="B1511" s="183" t="s">
        <v>2293</v>
      </c>
      <c r="C1511" s="343">
        <v>1702</v>
      </c>
      <c r="D1511" s="343">
        <v>9</v>
      </c>
      <c r="E1511" s="343">
        <v>709</v>
      </c>
      <c r="F1511" s="343">
        <v>70941</v>
      </c>
      <c r="G1511" s="343">
        <v>3000</v>
      </c>
      <c r="H1511" s="343">
        <v>404102</v>
      </c>
      <c r="I1511" s="344">
        <v>0</v>
      </c>
      <c r="J1511" s="344">
        <v>0</v>
      </c>
      <c r="K1511" s="346">
        <v>62700000</v>
      </c>
      <c r="L1511" s="348">
        <v>20000000</v>
      </c>
      <c r="M1511" s="183"/>
      <c r="N1511" s="331">
        <f>IFERROR(VLOOKUP(A1511,'[2]Detail CAPEX  (2)'!_xlnm.Print_Area,11,0),0)</f>
        <v>0</v>
      </c>
      <c r="O1511" s="346">
        <f t="shared" si="288"/>
        <v>0</v>
      </c>
      <c r="P1511" s="346">
        <f t="shared" si="288"/>
        <v>0</v>
      </c>
      <c r="Q1511" s="347">
        <f t="shared" si="282"/>
        <v>0</v>
      </c>
    </row>
    <row r="1512" spans="1:17" ht="18.75" x14ac:dyDescent="0.3">
      <c r="A1512" s="183" t="s">
        <v>2294</v>
      </c>
      <c r="B1512" s="183" t="s">
        <v>2295</v>
      </c>
      <c r="C1512" s="343">
        <v>1701</v>
      </c>
      <c r="D1512" s="343">
        <v>9</v>
      </c>
      <c r="E1512" s="343">
        <v>701</v>
      </c>
      <c r="F1512" s="343">
        <v>70160</v>
      </c>
      <c r="G1512" s="343">
        <v>3000</v>
      </c>
      <c r="H1512" s="343">
        <v>404102</v>
      </c>
      <c r="I1512" s="344">
        <v>0</v>
      </c>
      <c r="J1512" s="344">
        <v>0</v>
      </c>
      <c r="K1512" s="346">
        <v>100000000</v>
      </c>
      <c r="L1512" s="348">
        <v>50000000</v>
      </c>
      <c r="M1512" s="346">
        <v>50000000</v>
      </c>
      <c r="N1512" s="331">
        <f>IFERROR(VLOOKUP(A1512,'[2]Detail CAPEX  (2)'!_xlnm.Print_Area,11,0),0)</f>
        <v>0</v>
      </c>
      <c r="O1512" s="346">
        <f t="shared" si="288"/>
        <v>0</v>
      </c>
      <c r="P1512" s="346">
        <f t="shared" si="288"/>
        <v>0</v>
      </c>
      <c r="Q1512" s="347">
        <f t="shared" si="282"/>
        <v>0</v>
      </c>
    </row>
    <row r="1513" spans="1:17" s="378" customFormat="1" ht="18.75" x14ac:dyDescent="0.3">
      <c r="A1513" s="376"/>
      <c r="B1513" s="376" t="s">
        <v>2296</v>
      </c>
      <c r="C1513" s="376"/>
      <c r="D1513" s="376"/>
      <c r="E1513" s="376"/>
      <c r="F1513" s="376"/>
      <c r="G1513" s="376"/>
      <c r="H1513" s="376"/>
      <c r="I1513" s="382">
        <f>SUM(I1500:I1512)</f>
        <v>0</v>
      </c>
      <c r="J1513" s="382">
        <f t="shared" ref="J1513:Q1513" si="289">SUM(J1500:J1512)</f>
        <v>0</v>
      </c>
      <c r="K1513" s="382">
        <f t="shared" si="289"/>
        <v>816700000</v>
      </c>
      <c r="L1513" s="384">
        <f t="shared" si="289"/>
        <v>624000000</v>
      </c>
      <c r="M1513" s="382">
        <f t="shared" si="289"/>
        <v>50000000</v>
      </c>
      <c r="N1513" s="397">
        <f t="shared" si="289"/>
        <v>50000000</v>
      </c>
      <c r="O1513" s="397">
        <f t="shared" si="289"/>
        <v>52500000</v>
      </c>
      <c r="P1513" s="397">
        <f t="shared" si="289"/>
        <v>55125000</v>
      </c>
      <c r="Q1513" s="397">
        <f t="shared" si="289"/>
        <v>157625000</v>
      </c>
    </row>
    <row r="1514" spans="1:17" ht="18.75" x14ac:dyDescent="0.3">
      <c r="A1514" s="337"/>
      <c r="B1514" s="337"/>
      <c r="C1514" s="337"/>
      <c r="D1514" s="337"/>
      <c r="E1514" s="337"/>
      <c r="F1514" s="337"/>
      <c r="G1514" s="337"/>
      <c r="H1514" s="337"/>
      <c r="I1514" s="183"/>
      <c r="J1514" s="183"/>
      <c r="K1514" s="183"/>
      <c r="L1514" s="342"/>
      <c r="M1514" s="183"/>
      <c r="N1514" s="331">
        <f>IFERROR(VLOOKUP(A1514,'[2]Detail CAPEX  (2)'!_xlnm.Print_Area,11,0),0)</f>
        <v>0</v>
      </c>
      <c r="O1514" s="346">
        <f t="shared" ref="O1514:P1528" si="290">N1514+5%*N1514</f>
        <v>0</v>
      </c>
      <c r="P1514" s="346">
        <f t="shared" si="290"/>
        <v>0</v>
      </c>
      <c r="Q1514" s="347">
        <f t="shared" si="282"/>
        <v>0</v>
      </c>
    </row>
    <row r="1515" spans="1:17" ht="18.75" x14ac:dyDescent="0.3">
      <c r="A1515" s="336">
        <v>66021001</v>
      </c>
      <c r="B1515" s="333" t="s">
        <v>101</v>
      </c>
      <c r="C1515" s="337"/>
      <c r="D1515" s="337"/>
      <c r="E1515" s="337"/>
      <c r="F1515" s="337"/>
      <c r="G1515" s="337"/>
      <c r="H1515" s="337"/>
      <c r="I1515" s="183"/>
      <c r="J1515" s="183"/>
      <c r="K1515" s="183"/>
      <c r="L1515" s="342"/>
      <c r="M1515" s="183"/>
      <c r="N1515" s="331">
        <f>IFERROR(VLOOKUP(#REF!,'[2]Detail CAPEX  (2)'!_xlnm.Print_Area,11,0),0)</f>
        <v>0</v>
      </c>
      <c r="O1515" s="346">
        <f t="shared" si="290"/>
        <v>0</v>
      </c>
      <c r="P1515" s="346">
        <f t="shared" si="290"/>
        <v>0</v>
      </c>
      <c r="Q1515" s="347">
        <f t="shared" si="282"/>
        <v>0</v>
      </c>
    </row>
    <row r="1516" spans="1:17" ht="18.75" x14ac:dyDescent="0.3">
      <c r="A1516" s="333"/>
      <c r="B1516" s="333" t="s">
        <v>142</v>
      </c>
      <c r="C1516" s="337"/>
      <c r="D1516" s="337"/>
      <c r="E1516" s="337"/>
      <c r="F1516" s="337"/>
      <c r="G1516" s="337"/>
      <c r="H1516" s="337"/>
      <c r="I1516" s="183"/>
      <c r="J1516" s="183"/>
      <c r="K1516" s="183"/>
      <c r="L1516" s="342"/>
      <c r="M1516" s="183"/>
      <c r="N1516" s="331">
        <f>IFERROR(VLOOKUP(A1516,'[2]Detail CAPEX  (2)'!_xlnm.Print_Area,11,0),0)</f>
        <v>0</v>
      </c>
      <c r="O1516" s="346">
        <f t="shared" si="290"/>
        <v>0</v>
      </c>
      <c r="P1516" s="346">
        <f t="shared" si="290"/>
        <v>0</v>
      </c>
      <c r="Q1516" s="347">
        <f t="shared" si="282"/>
        <v>0</v>
      </c>
    </row>
    <row r="1517" spans="1:17" ht="18.75" x14ac:dyDescent="0.3">
      <c r="A1517" s="183" t="s">
        <v>3621</v>
      </c>
      <c r="B1517" s="183" t="s">
        <v>2297</v>
      </c>
      <c r="C1517" s="343">
        <v>505</v>
      </c>
      <c r="D1517" s="343">
        <v>9</v>
      </c>
      <c r="E1517" s="343">
        <v>709</v>
      </c>
      <c r="F1517" s="343">
        <v>70941</v>
      </c>
      <c r="G1517" s="343">
        <v>3000</v>
      </c>
      <c r="H1517" s="343">
        <v>404102</v>
      </c>
      <c r="I1517" s="344">
        <v>0</v>
      </c>
      <c r="J1517" s="344">
        <v>0</v>
      </c>
      <c r="K1517" s="346">
        <v>150000000</v>
      </c>
      <c r="L1517" s="348">
        <v>100000000</v>
      </c>
      <c r="M1517" s="183"/>
      <c r="N1517" s="331">
        <f>IFERROR(VLOOKUP(A1517,'[2]Detail CAPEX  (2)'!_xlnm.Print_Area,11,0),0)</f>
        <v>0</v>
      </c>
      <c r="O1517" s="346">
        <f t="shared" si="290"/>
        <v>0</v>
      </c>
      <c r="P1517" s="346">
        <f t="shared" si="290"/>
        <v>0</v>
      </c>
      <c r="Q1517" s="347">
        <f t="shared" si="282"/>
        <v>0</v>
      </c>
    </row>
    <row r="1518" spans="1:17" ht="18.75" x14ac:dyDescent="0.3">
      <c r="A1518" s="183" t="s">
        <v>3622</v>
      </c>
      <c r="B1518" s="183" t="s">
        <v>2298</v>
      </c>
      <c r="C1518" s="343">
        <v>502</v>
      </c>
      <c r="D1518" s="343">
        <v>9</v>
      </c>
      <c r="E1518" s="343">
        <v>709</v>
      </c>
      <c r="F1518" s="343">
        <v>70941</v>
      </c>
      <c r="G1518" s="343">
        <v>3000</v>
      </c>
      <c r="H1518" s="343">
        <v>404102</v>
      </c>
      <c r="I1518" s="344">
        <v>0</v>
      </c>
      <c r="J1518" s="344">
        <v>0</v>
      </c>
      <c r="K1518" s="346">
        <v>200000000</v>
      </c>
      <c r="L1518" s="348">
        <v>150000000</v>
      </c>
      <c r="M1518" s="183"/>
      <c r="N1518" s="331">
        <f>IFERROR(VLOOKUP(A1518,'[2]Detail CAPEX  (2)'!_xlnm.Print_Area,11,0),0)</f>
        <v>0</v>
      </c>
      <c r="O1518" s="346">
        <f t="shared" si="290"/>
        <v>0</v>
      </c>
      <c r="P1518" s="346">
        <f t="shared" si="290"/>
        <v>0</v>
      </c>
      <c r="Q1518" s="347">
        <f t="shared" si="282"/>
        <v>0</v>
      </c>
    </row>
    <row r="1519" spans="1:17" ht="18.75" x14ac:dyDescent="0.3">
      <c r="A1519" s="183" t="s">
        <v>3623</v>
      </c>
      <c r="B1519" s="183" t="s">
        <v>2299</v>
      </c>
      <c r="C1519" s="343">
        <v>501</v>
      </c>
      <c r="D1519" s="343">
        <v>2</v>
      </c>
      <c r="E1519" s="343">
        <v>709</v>
      </c>
      <c r="F1519" s="343">
        <v>70941</v>
      </c>
      <c r="G1519" s="343">
        <v>3000</v>
      </c>
      <c r="H1519" s="343">
        <v>404102</v>
      </c>
      <c r="I1519" s="344">
        <v>0</v>
      </c>
      <c r="J1519" s="344">
        <v>0</v>
      </c>
      <c r="K1519" s="346">
        <v>50000000</v>
      </c>
      <c r="L1519" s="348">
        <v>50000000</v>
      </c>
      <c r="M1519" s="183"/>
      <c r="N1519" s="331">
        <v>207000000</v>
      </c>
      <c r="O1519" s="346">
        <f t="shared" si="290"/>
        <v>217350000</v>
      </c>
      <c r="P1519" s="346">
        <f t="shared" si="290"/>
        <v>228217500</v>
      </c>
      <c r="Q1519" s="347">
        <f t="shared" si="282"/>
        <v>652567500</v>
      </c>
    </row>
    <row r="1520" spans="1:17" ht="18.75" x14ac:dyDescent="0.3">
      <c r="A1520" s="183" t="s">
        <v>3624</v>
      </c>
      <c r="B1520" s="183" t="s">
        <v>2300</v>
      </c>
      <c r="C1520" s="343">
        <v>505</v>
      </c>
      <c r="D1520" s="343">
        <v>7</v>
      </c>
      <c r="E1520" s="343">
        <v>701</v>
      </c>
      <c r="F1520" s="343">
        <v>70160</v>
      </c>
      <c r="G1520" s="343">
        <v>3000</v>
      </c>
      <c r="H1520" s="343">
        <v>404102</v>
      </c>
      <c r="I1520" s="344">
        <v>0</v>
      </c>
      <c r="J1520" s="344">
        <v>0</v>
      </c>
      <c r="K1520" s="346">
        <v>50000000</v>
      </c>
      <c r="L1520" s="345">
        <v>0</v>
      </c>
      <c r="M1520" s="183"/>
      <c r="N1520" s="331">
        <f>IFERROR(VLOOKUP(A1520,'[2]Detail CAPEX  (2)'!_xlnm.Print_Area,11,0),0)</f>
        <v>0</v>
      </c>
      <c r="O1520" s="346">
        <f t="shared" si="290"/>
        <v>0</v>
      </c>
      <c r="P1520" s="346">
        <f t="shared" si="290"/>
        <v>0</v>
      </c>
      <c r="Q1520" s="347">
        <f t="shared" si="282"/>
        <v>0</v>
      </c>
    </row>
    <row r="1521" spans="1:18" ht="18.75" x14ac:dyDescent="0.3">
      <c r="A1521" s="183" t="s">
        <v>3625</v>
      </c>
      <c r="B1521" s="183" t="s">
        <v>2301</v>
      </c>
      <c r="C1521" s="343">
        <v>502</v>
      </c>
      <c r="D1521" s="343">
        <v>10</v>
      </c>
      <c r="E1521" s="343">
        <v>709</v>
      </c>
      <c r="F1521" s="343">
        <v>70941</v>
      </c>
      <c r="G1521" s="343">
        <v>3000</v>
      </c>
      <c r="H1521" s="343">
        <v>404206</v>
      </c>
      <c r="I1521" s="344">
        <v>0</v>
      </c>
      <c r="J1521" s="344">
        <v>0</v>
      </c>
      <c r="K1521" s="344">
        <v>0</v>
      </c>
      <c r="L1521" s="348">
        <v>50000000</v>
      </c>
      <c r="M1521" s="183"/>
      <c r="N1521" s="331">
        <f>IFERROR(VLOOKUP(A1521,'[2]Detail CAPEX  (2)'!_xlnm.Print_Area,11,0),0)</f>
        <v>0</v>
      </c>
      <c r="O1521" s="346">
        <f t="shared" si="290"/>
        <v>0</v>
      </c>
      <c r="P1521" s="346">
        <f t="shared" si="290"/>
        <v>0</v>
      </c>
      <c r="Q1521" s="347">
        <f t="shared" si="282"/>
        <v>0</v>
      </c>
    </row>
    <row r="1522" spans="1:18" ht="18.75" x14ac:dyDescent="0.3">
      <c r="A1522" s="183" t="s">
        <v>3626</v>
      </c>
      <c r="B1522" s="183" t="s">
        <v>3627</v>
      </c>
      <c r="C1522" s="343"/>
      <c r="D1522" s="343"/>
      <c r="E1522" s="343"/>
      <c r="F1522" s="343"/>
      <c r="G1522" s="343"/>
      <c r="H1522" s="343"/>
      <c r="I1522" s="344"/>
      <c r="J1522" s="344"/>
      <c r="K1522" s="344"/>
      <c r="L1522" s="348"/>
      <c r="M1522" s="183"/>
      <c r="N1522" s="331">
        <v>100000000</v>
      </c>
      <c r="O1522" s="346">
        <f t="shared" ref="O1522" si="291">N1522+5%*N1522</f>
        <v>105000000</v>
      </c>
      <c r="P1522" s="346">
        <f t="shared" ref="P1522" si="292">O1522+5%*O1522</f>
        <v>110250000</v>
      </c>
      <c r="Q1522" s="347">
        <f t="shared" ref="Q1522" si="293">SUM(N1522:P1522)</f>
        <v>315250000</v>
      </c>
    </row>
    <row r="1523" spans="1:18" ht="18.75" x14ac:dyDescent="0.3">
      <c r="A1523" s="183" t="s">
        <v>3628</v>
      </c>
      <c r="B1523" s="398" t="s">
        <v>3629</v>
      </c>
      <c r="C1523" s="337"/>
      <c r="D1523" s="337"/>
      <c r="E1523" s="337"/>
      <c r="F1523" s="337"/>
      <c r="G1523" s="337"/>
      <c r="H1523" s="337"/>
      <c r="I1523" s="183"/>
      <c r="J1523" s="183"/>
      <c r="K1523" s="183"/>
      <c r="L1523" s="342"/>
      <c r="M1523" s="183"/>
      <c r="N1523" s="331">
        <f>IFERROR(VLOOKUP(A1523,'[2]Detail CAPEX  (2)'!_xlnm.Print_Area,11,0),0)</f>
        <v>0</v>
      </c>
      <c r="O1523" s="346">
        <f t="shared" si="290"/>
        <v>0</v>
      </c>
      <c r="P1523" s="346">
        <f t="shared" si="290"/>
        <v>0</v>
      </c>
      <c r="Q1523" s="347">
        <f t="shared" si="282"/>
        <v>0</v>
      </c>
    </row>
    <row r="1524" spans="1:18" ht="18.75" x14ac:dyDescent="0.3">
      <c r="A1524" s="333"/>
      <c r="B1524" s="333" t="s">
        <v>150</v>
      </c>
      <c r="C1524" s="337"/>
      <c r="D1524" s="337"/>
      <c r="E1524" s="337"/>
      <c r="F1524" s="337"/>
      <c r="G1524" s="337"/>
      <c r="H1524" s="337"/>
      <c r="I1524" s="183"/>
      <c r="J1524" s="183"/>
      <c r="K1524" s="183"/>
      <c r="L1524" s="342"/>
      <c r="M1524" s="183"/>
      <c r="N1524" s="331"/>
      <c r="O1524" s="346">
        <f t="shared" ref="O1524" si="294">N1524+5%*N1524</f>
        <v>0</v>
      </c>
      <c r="P1524" s="346">
        <f t="shared" ref="P1524" si="295">O1524+5%*O1524</f>
        <v>0</v>
      </c>
      <c r="Q1524" s="347">
        <f t="shared" ref="Q1524" si="296">SUM(N1524:P1524)</f>
        <v>0</v>
      </c>
    </row>
    <row r="1525" spans="1:18" ht="18.75" x14ac:dyDescent="0.3">
      <c r="A1525" s="183" t="s">
        <v>3630</v>
      </c>
      <c r="B1525" s="183" t="s">
        <v>2302</v>
      </c>
      <c r="C1525" s="343">
        <v>1303</v>
      </c>
      <c r="D1525" s="343">
        <v>9</v>
      </c>
      <c r="E1525" s="343">
        <v>709</v>
      </c>
      <c r="F1525" s="343">
        <v>70941</v>
      </c>
      <c r="G1525" s="343">
        <v>3000</v>
      </c>
      <c r="H1525" s="343">
        <v>404102</v>
      </c>
      <c r="I1525" s="344">
        <v>0</v>
      </c>
      <c r="J1525" s="344">
        <v>0</v>
      </c>
      <c r="K1525" s="346">
        <v>100000000</v>
      </c>
      <c r="L1525" s="348">
        <v>60000000</v>
      </c>
      <c r="M1525" s="183"/>
      <c r="N1525" s="331">
        <v>100000000</v>
      </c>
      <c r="O1525" s="346">
        <f t="shared" si="290"/>
        <v>105000000</v>
      </c>
      <c r="P1525" s="346">
        <f t="shared" si="290"/>
        <v>110250000</v>
      </c>
      <c r="Q1525" s="347">
        <f t="shared" si="282"/>
        <v>315250000</v>
      </c>
    </row>
    <row r="1526" spans="1:18" ht="18.75" x14ac:dyDescent="0.3">
      <c r="A1526" s="183" t="s">
        <v>3631</v>
      </c>
      <c r="B1526" s="183" t="s">
        <v>2303</v>
      </c>
      <c r="C1526" s="343">
        <v>1301</v>
      </c>
      <c r="D1526" s="343">
        <v>9</v>
      </c>
      <c r="E1526" s="343">
        <v>701</v>
      </c>
      <c r="F1526" s="343">
        <v>70160</v>
      </c>
      <c r="G1526" s="343">
        <v>3000</v>
      </c>
      <c r="H1526" s="343">
        <v>404102</v>
      </c>
      <c r="I1526" s="344">
        <v>0</v>
      </c>
      <c r="J1526" s="344">
        <v>0</v>
      </c>
      <c r="K1526" s="346">
        <v>30000000</v>
      </c>
      <c r="L1526" s="348">
        <v>20000000</v>
      </c>
      <c r="M1526" s="183"/>
      <c r="N1526" s="331">
        <v>60000000</v>
      </c>
      <c r="O1526" s="346">
        <f t="shared" si="290"/>
        <v>63000000</v>
      </c>
      <c r="P1526" s="346">
        <f t="shared" si="290"/>
        <v>66150000</v>
      </c>
      <c r="Q1526" s="347">
        <f t="shared" si="282"/>
        <v>189150000</v>
      </c>
    </row>
    <row r="1527" spans="1:18" ht="18.75" x14ac:dyDescent="0.3">
      <c r="A1527" s="183" t="s">
        <v>3632</v>
      </c>
      <c r="B1527" s="183" t="s">
        <v>2304</v>
      </c>
      <c r="C1527" s="343">
        <v>1303</v>
      </c>
      <c r="D1527" s="343">
        <v>9</v>
      </c>
      <c r="E1527" s="343">
        <v>701</v>
      </c>
      <c r="F1527" s="343">
        <v>70160</v>
      </c>
      <c r="G1527" s="343">
        <v>3000</v>
      </c>
      <c r="H1527" s="343">
        <v>404102</v>
      </c>
      <c r="I1527" s="344">
        <v>0</v>
      </c>
      <c r="J1527" s="344">
        <v>0</v>
      </c>
      <c r="K1527" s="346">
        <v>15000000</v>
      </c>
      <c r="L1527" s="345">
        <v>0</v>
      </c>
      <c r="M1527" s="183"/>
      <c r="N1527" s="331">
        <v>30000000</v>
      </c>
      <c r="O1527" s="346">
        <f t="shared" si="290"/>
        <v>31500000</v>
      </c>
      <c r="P1527" s="346">
        <f t="shared" si="290"/>
        <v>33075000</v>
      </c>
      <c r="Q1527" s="347">
        <f t="shared" si="282"/>
        <v>94575000</v>
      </c>
    </row>
    <row r="1528" spans="1:18" ht="18.75" x14ac:dyDescent="0.3">
      <c r="A1528" s="183" t="s">
        <v>3633</v>
      </c>
      <c r="B1528" s="183" t="s">
        <v>2305</v>
      </c>
      <c r="C1528" s="343">
        <v>1302</v>
      </c>
      <c r="D1528" s="343">
        <v>9</v>
      </c>
      <c r="E1528" s="343">
        <v>701</v>
      </c>
      <c r="F1528" s="343">
        <v>70160</v>
      </c>
      <c r="G1528" s="343">
        <v>3000</v>
      </c>
      <c r="H1528" s="343">
        <v>404102</v>
      </c>
      <c r="I1528" s="344">
        <v>0</v>
      </c>
      <c r="J1528" s="344">
        <v>0</v>
      </c>
      <c r="K1528" s="346">
        <v>21000000</v>
      </c>
      <c r="L1528" s="345">
        <v>0</v>
      </c>
      <c r="M1528" s="183"/>
      <c r="N1528" s="331">
        <v>60000000</v>
      </c>
      <c r="O1528" s="346">
        <f t="shared" si="290"/>
        <v>63000000</v>
      </c>
      <c r="P1528" s="346">
        <f t="shared" si="290"/>
        <v>66150000</v>
      </c>
      <c r="Q1528" s="347">
        <f t="shared" si="282"/>
        <v>189150000</v>
      </c>
    </row>
    <row r="1529" spans="1:18" s="378" customFormat="1" ht="18.75" x14ac:dyDescent="0.3">
      <c r="A1529" s="376"/>
      <c r="B1529" s="376" t="s">
        <v>2306</v>
      </c>
      <c r="C1529" s="376"/>
      <c r="D1529" s="376"/>
      <c r="E1529" s="376"/>
      <c r="F1529" s="376"/>
      <c r="G1529" s="376"/>
      <c r="H1529" s="376"/>
      <c r="I1529" s="397">
        <f>SUM(I1517:I1528)</f>
        <v>0</v>
      </c>
      <c r="J1529" s="397">
        <f t="shared" ref="J1529:M1529" si="297">SUM(J1517:J1528)</f>
        <v>0</v>
      </c>
      <c r="K1529" s="397">
        <f t="shared" si="297"/>
        <v>616000000</v>
      </c>
      <c r="L1529" s="397">
        <f t="shared" si="297"/>
        <v>430000000</v>
      </c>
      <c r="M1529" s="397">
        <f t="shared" si="297"/>
        <v>0</v>
      </c>
      <c r="N1529" s="397">
        <f>SUM(N1517:N1528)</f>
        <v>557000000</v>
      </c>
      <c r="O1529" s="397">
        <f t="shared" ref="O1529:Q1529" si="298">SUM(O1517:O1528)</f>
        <v>584850000</v>
      </c>
      <c r="P1529" s="397">
        <f t="shared" si="298"/>
        <v>614092500</v>
      </c>
      <c r="Q1529" s="397">
        <f t="shared" si="298"/>
        <v>1755942500</v>
      </c>
    </row>
    <row r="1530" spans="1:18" ht="18.75" x14ac:dyDescent="0.3">
      <c r="A1530" s="337"/>
      <c r="B1530" s="337"/>
      <c r="C1530" s="337"/>
      <c r="D1530" s="337"/>
      <c r="E1530" s="337"/>
      <c r="F1530" s="337"/>
      <c r="G1530" s="337"/>
      <c r="H1530" s="337"/>
      <c r="I1530" s="183"/>
      <c r="J1530" s="183"/>
      <c r="K1530" s="183"/>
      <c r="L1530" s="342"/>
      <c r="M1530" s="183"/>
      <c r="N1530" s="331">
        <f>IFERROR(VLOOKUP(A1530,'[2]Detail CAPEX  (2)'!_xlnm.Print_Area,11,0),0)</f>
        <v>0</v>
      </c>
      <c r="O1530" s="346">
        <f t="shared" ref="O1530:P1532" si="299">N1530+5%*N1530</f>
        <v>0</v>
      </c>
      <c r="P1530" s="346">
        <f t="shared" si="299"/>
        <v>0</v>
      </c>
      <c r="Q1530" s="347">
        <f t="shared" si="282"/>
        <v>0</v>
      </c>
    </row>
    <row r="1531" spans="1:18" s="402" customFormat="1" ht="18.75" x14ac:dyDescent="0.3">
      <c r="A1531" s="399"/>
      <c r="B1531" s="399" t="s">
        <v>107</v>
      </c>
      <c r="C1531" s="399"/>
      <c r="D1531" s="399"/>
      <c r="E1531" s="399"/>
      <c r="F1531" s="399"/>
      <c r="G1531" s="399"/>
      <c r="H1531" s="399"/>
      <c r="I1531" s="400">
        <f>I872+I959+I1018+I1055+I1182+I1201+I1215+I1244+I1263+I1275+I1307+I1322+I1333+I1366+I1385+I1401+I1438+I1453+I1463+I1497+I1513+I1529</f>
        <v>9431332638</v>
      </c>
      <c r="J1531" s="400">
        <v>3301736738</v>
      </c>
      <c r="K1531" s="400">
        <v>23629222271</v>
      </c>
      <c r="L1531" s="400">
        <v>17319869060</v>
      </c>
      <c r="M1531" s="400">
        <v>4178000000</v>
      </c>
      <c r="N1531" s="401">
        <f>N872+N959+N1018+N1055+N1182+N1201+N1215+N1244+N1263+N1275+N1307+N1322+N1333+N1340+N1351+N1366+N1385+N1401+N1438+N1453+N1463+N1497+N1513+N1529</f>
        <v>6122305000</v>
      </c>
      <c r="O1531" s="401">
        <f>O872+O959+O1018+O1055+O1182+O1201+O1215+O1244+O1263+O1275+O1307+O1322+O1333+O1366+O1385+O1401+O1438+O1453+O1463+O1497+O1513+O1529</f>
        <v>5819420250</v>
      </c>
      <c r="P1531" s="401">
        <f>P872+P959+P1018+P1055+P1182+P1201+P1215+P1244+P1263+P1275+P1307+P1322+P1333+P1366+P1385+P1401+P1438+P1453+P1463+P1497+P1513+P1529</f>
        <v>6110391262.5</v>
      </c>
      <c r="Q1531" s="401">
        <f>Q872+Q959+Q1018+Q1055+Q1182+Q1201+Q1215+Q1244+Q1263+Q1275+Q1307+Q1322+Q1333+Q1366+Q1385+Q1401+Q1438+Q1453+Q1463+Q1497+Q1513+Q1529</f>
        <v>17472116512.5</v>
      </c>
    </row>
    <row r="1532" spans="1:18" ht="18.75" x14ac:dyDescent="0.3">
      <c r="A1532" s="337"/>
      <c r="B1532" s="337"/>
      <c r="C1532" s="337"/>
      <c r="D1532" s="337"/>
      <c r="E1532" s="337"/>
      <c r="F1532" s="337"/>
      <c r="G1532" s="337"/>
      <c r="H1532" s="337"/>
      <c r="I1532" s="183"/>
      <c r="J1532" s="183"/>
      <c r="K1532" s="183"/>
      <c r="L1532" s="342"/>
      <c r="M1532" s="183"/>
      <c r="N1532" s="331">
        <f>IFERROR(VLOOKUP(A1532,'[2]Detail CAPEX  (2)'!_xlnm.Print_Area,11,0),0)</f>
        <v>0</v>
      </c>
      <c r="O1532" s="346">
        <f t="shared" si="299"/>
        <v>0</v>
      </c>
      <c r="P1532" s="346">
        <f t="shared" si="299"/>
        <v>0</v>
      </c>
      <c r="Q1532" s="347">
        <f t="shared" si="282"/>
        <v>0</v>
      </c>
    </row>
    <row r="1533" spans="1:18" s="405" customFormat="1" ht="18.75" x14ac:dyDescent="0.3">
      <c r="A1533" s="403"/>
      <c r="B1533" s="403"/>
      <c r="C1533" s="403"/>
      <c r="D1533" s="403"/>
      <c r="E1533" s="403"/>
      <c r="F1533" s="403"/>
      <c r="G1533" s="403"/>
      <c r="H1533" s="403"/>
      <c r="I1533" s="404">
        <f t="shared" ref="I1533:Q1533" si="300">I289+I783+I846+I1531</f>
        <v>48961129659</v>
      </c>
      <c r="J1533" s="404">
        <f t="shared" si="300"/>
        <v>15025624002</v>
      </c>
      <c r="K1533" s="404">
        <f t="shared" si="300"/>
        <v>78992703525</v>
      </c>
      <c r="L1533" s="352">
        <f t="shared" si="300"/>
        <v>64181497262</v>
      </c>
      <c r="M1533" s="404">
        <f t="shared" si="300"/>
        <v>5732500000</v>
      </c>
      <c r="N1533" s="409">
        <f t="shared" si="300"/>
        <v>51030381024.500099</v>
      </c>
      <c r="O1533" s="409">
        <f t="shared" si="300"/>
        <v>50962675075.724998</v>
      </c>
      <c r="P1533" s="409">
        <f t="shared" si="300"/>
        <v>53510808829.511253</v>
      </c>
      <c r="Q1533" s="409">
        <f t="shared" si="300"/>
        <v>153009364929.73627</v>
      </c>
    </row>
    <row r="1534" spans="1:18" ht="18.75" x14ac:dyDescent="0.3">
      <c r="N1534" s="381"/>
      <c r="R1534" s="406"/>
    </row>
    <row r="1535" spans="1:18" ht="18.75" x14ac:dyDescent="0.3">
      <c r="N1535" s="381"/>
      <c r="R1535" s="406"/>
    </row>
    <row r="1536" spans="1:18" ht="18.75" x14ac:dyDescent="0.3">
      <c r="N1536" s="381"/>
      <c r="R1536" s="406"/>
    </row>
    <row r="1537" spans="13:18" ht="18.75" x14ac:dyDescent="0.3">
      <c r="N1537" s="381"/>
      <c r="R1537" s="406"/>
    </row>
    <row r="1538" spans="13:18" ht="18.75" x14ac:dyDescent="0.3">
      <c r="N1538" s="381"/>
      <c r="R1538" s="406"/>
    </row>
    <row r="1539" spans="13:18" ht="18.75" x14ac:dyDescent="0.3">
      <c r="N1539" s="381"/>
      <c r="R1539" s="406"/>
    </row>
    <row r="1540" spans="13:18" ht="75" x14ac:dyDescent="0.3">
      <c r="M1540" s="52" t="s">
        <v>138</v>
      </c>
      <c r="N1540" s="407">
        <f>N342+N367+N380</f>
        <v>949057129</v>
      </c>
      <c r="R1540" s="406"/>
    </row>
    <row r="1541" spans="13:18" ht="37.5" x14ac:dyDescent="0.3">
      <c r="M1541" s="52" t="s">
        <v>139</v>
      </c>
      <c r="N1541" s="407">
        <v>20000000</v>
      </c>
      <c r="R1541" s="406"/>
    </row>
    <row r="1542" spans="13:18" ht="37.5" x14ac:dyDescent="0.3">
      <c r="M1542" s="52" t="s">
        <v>140</v>
      </c>
      <c r="N1542" s="47">
        <v>6648075</v>
      </c>
      <c r="R1542" s="406"/>
    </row>
    <row r="1543" spans="13:18" ht="37.5" x14ac:dyDescent="0.3">
      <c r="M1543" s="52" t="s">
        <v>141</v>
      </c>
      <c r="N1543" s="407">
        <f>N1537</f>
        <v>0</v>
      </c>
      <c r="R1543" s="406"/>
    </row>
    <row r="1544" spans="13:18" ht="37.5" x14ac:dyDescent="0.3">
      <c r="M1544" s="52" t="s">
        <v>142</v>
      </c>
      <c r="N1544" s="407">
        <f>N1536</f>
        <v>0</v>
      </c>
      <c r="R1544" s="406"/>
    </row>
    <row r="1545" spans="13:18" ht="56.25" x14ac:dyDescent="0.3">
      <c r="M1545" s="52" t="s">
        <v>143</v>
      </c>
      <c r="N1545" s="407">
        <f>N1539</f>
        <v>0</v>
      </c>
    </row>
    <row r="1546" spans="13:18" ht="18.75" hidden="1" x14ac:dyDescent="0.3">
      <c r="M1546" s="52" t="s">
        <v>144</v>
      </c>
      <c r="N1546" s="47">
        <v>403830800</v>
      </c>
    </row>
    <row r="1547" spans="13:18" ht="18.75" hidden="1" x14ac:dyDescent="0.3">
      <c r="M1547" s="52" t="s">
        <v>145</v>
      </c>
      <c r="N1547" s="47">
        <v>630135824</v>
      </c>
    </row>
    <row r="1548" spans="13:18" ht="37.5" hidden="1" x14ac:dyDescent="0.3">
      <c r="M1548" s="52" t="s">
        <v>146</v>
      </c>
      <c r="N1548" s="407">
        <f>N1366+N1351+N1340+N1333+N1322+N1307</f>
        <v>516000000</v>
      </c>
    </row>
    <row r="1549" spans="13:18" ht="75" hidden="1" x14ac:dyDescent="0.3">
      <c r="M1549" s="52" t="s">
        <v>147</v>
      </c>
      <c r="N1549" s="407">
        <v>621000000</v>
      </c>
    </row>
    <row r="1550" spans="13:18" ht="56.25" hidden="1" x14ac:dyDescent="0.3">
      <c r="M1550" s="52" t="s">
        <v>148</v>
      </c>
      <c r="N1550" s="407">
        <v>1113825000</v>
      </c>
    </row>
    <row r="1551" spans="13:18" ht="37.5" hidden="1" x14ac:dyDescent="0.3">
      <c r="M1551" s="52" t="s">
        <v>149</v>
      </c>
      <c r="N1551" s="407">
        <f>N717+N660+N645+N490+N466+N437+N417+N405+4266011901</f>
        <v>5590511901</v>
      </c>
    </row>
    <row r="1552" spans="13:18" ht="56.25" hidden="1" x14ac:dyDescent="0.3">
      <c r="M1552" s="52" t="s">
        <v>150</v>
      </c>
      <c r="N1552" s="407">
        <f>N60+N74+N88+N122+N153+N230+N242+N257+N272+N287+2000000000</f>
        <v>7582620000</v>
      </c>
    </row>
    <row r="1553" spans="13:14" ht="18.75" hidden="1" x14ac:dyDescent="0.3">
      <c r="M1553" s="52" t="s">
        <v>151</v>
      </c>
      <c r="N1553" s="407">
        <v>1950000000</v>
      </c>
    </row>
    <row r="1554" spans="13:14" ht="18.75" hidden="1" x14ac:dyDescent="0.3">
      <c r="M1554" s="52" t="s">
        <v>152</v>
      </c>
      <c r="N1554" s="407">
        <v>621000000</v>
      </c>
    </row>
    <row r="1555" spans="13:14" ht="18.75" hidden="1" x14ac:dyDescent="0.3">
      <c r="M1555" s="52" t="s">
        <v>153</v>
      </c>
      <c r="N1555" s="407">
        <f>N1538-5750000000</f>
        <v>-5750000000</v>
      </c>
    </row>
    <row r="1556" spans="13:14" ht="18.75" hidden="1" x14ac:dyDescent="0.3">
      <c r="M1556" s="52" t="s">
        <v>154</v>
      </c>
      <c r="N1556" s="407">
        <f>N556</f>
        <v>5750000000</v>
      </c>
    </row>
    <row r="1557" spans="13:14" hidden="1" x14ac:dyDescent="0.25">
      <c r="N1557" s="407">
        <f>SUM(N1540:N1556)</f>
        <v>20004628729</v>
      </c>
    </row>
    <row r="1558" spans="13:14" hidden="1" x14ac:dyDescent="0.25"/>
    <row r="1559" spans="13:14" hidden="1" x14ac:dyDescent="0.25">
      <c r="N1559" s="407">
        <f>N1533-N1557</f>
        <v>31025752295.500099</v>
      </c>
    </row>
    <row r="1560" spans="13:14" hidden="1" x14ac:dyDescent="0.25"/>
    <row r="1561" spans="13:14" hidden="1" x14ac:dyDescent="0.25"/>
  </sheetData>
  <pageMargins left="0.7" right="0.7" top="0.75" bottom="0.75" header="0.3" footer="0.3"/>
  <pageSetup scale="2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4B1AA6-5A90-440D-9E49-4D05F098C961}"/>
</file>

<file path=customXml/itemProps2.xml><?xml version="1.0" encoding="utf-8"?>
<ds:datastoreItem xmlns:ds="http://schemas.openxmlformats.org/officeDocument/2006/customXml" ds:itemID="{4C17FE83-D52C-4163-AC44-C03CB689DA4E}"/>
</file>

<file path=customXml/itemProps3.xml><?xml version="1.0" encoding="utf-8"?>
<ds:datastoreItem xmlns:ds="http://schemas.openxmlformats.org/officeDocument/2006/customXml" ds:itemID="{D5338BA2-9B15-4AAC-AEB4-A64F7736E6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Consolidated Budget Summary</vt:lpstr>
      <vt:lpstr>Comp of Transf from CRF toCDF</vt:lpstr>
      <vt:lpstr>2020 SRA Actuals</vt:lpstr>
      <vt:lpstr>Summary of IGR By Sector</vt:lpstr>
      <vt:lpstr>CRF Charges</vt:lpstr>
      <vt:lpstr>Summary of RecExp</vt:lpstr>
      <vt:lpstr>Detailed Capital Receipt</vt:lpstr>
      <vt:lpstr>Summary of Capex</vt:lpstr>
      <vt:lpstr>Detailed Capital Expenditure</vt:lpstr>
      <vt:lpstr>Detailed Capital Exp-by Program</vt:lpstr>
      <vt:lpstr>'2020 SRA Actuals'!Print_Area</vt:lpstr>
      <vt:lpstr>'Comp of Transf from CRF toCDF'!Print_Area</vt:lpstr>
      <vt:lpstr>'Consolidated Budget Summary'!Print_Area</vt:lpstr>
      <vt:lpstr>'Detailed Capital Exp-by Program'!Print_Area</vt:lpstr>
      <vt:lpstr>'Detailed Capital Expenditure'!Print_Area</vt:lpstr>
      <vt:lpstr>'Detailed Capital Receipt'!Print_Area</vt:lpstr>
      <vt:lpstr>'Summary of IGR By Sector'!Print_Area</vt:lpstr>
      <vt:lpstr>'Summary of RecExp'!Print_Area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ECO_PLAN1</dc:creator>
  <cp:lastModifiedBy>Dr Uzochukwu Amakom</cp:lastModifiedBy>
  <cp:lastPrinted>2020-10-27T11:25:17Z</cp:lastPrinted>
  <dcterms:created xsi:type="dcterms:W3CDTF">2020-10-25T12:39:51Z</dcterms:created>
  <dcterms:modified xsi:type="dcterms:W3CDTF">2021-02-08T20:59:52Z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